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nny\OneDrive - Oregon State University\Postdoc\PyMME\MyBarometers\Thermobar_outer\Testing\"/>
    </mc:Choice>
  </mc:AlternateContent>
  <xr:revisionPtr revIDLastSave="0" documentId="13_ncr:1_{62559DD8-44AE-4280-BA15-BB8715E9B730}" xr6:coauthVersionLast="47" xr6:coauthVersionMax="47" xr10:uidLastSave="{00000000-0000-0000-0000-000000000000}"/>
  <bookViews>
    <workbookView xWindow="19090" yWindow="-110" windowWidth="19420" windowHeight="10560" firstSheet="7" activeTab="7" xr2:uid="{009D3892-FC60-4EBE-A0E4-A17B82F941F6}"/>
  </bookViews>
  <sheets>
    <sheet name="Description" sheetId="1" r:id="rId1"/>
    <sheet name="Ridolfi21_Cali" sheetId="2" r:id="rId2"/>
    <sheet name="Petrelli20_Cali" sheetId="3" r:id="rId3"/>
    <sheet name="Petrelli20_Test" sheetId="4" r:id="rId4"/>
    <sheet name="Brugman19_Cali" sheetId="13" r:id="rId5"/>
    <sheet name="Putirka16_Cali" sheetId="5" r:id="rId6"/>
    <sheet name="Putirka16_Test" sheetId="6" r:id="rId7"/>
    <sheet name="Waters_Lange2015_Cali" sheetId="7" r:id="rId8"/>
    <sheet name="NeavePutirka_2017_Cali" sheetId="8" r:id="rId9"/>
    <sheet name="Putirka2008_CpxLiq" sheetId="9" r:id="rId10"/>
    <sheet name="Putirka_1996" sheetId="16" r:id="rId11"/>
    <sheet name="Masotta2019_PlagLiq_test" sheetId="11" r:id="rId12"/>
    <sheet name="Masotta2019_PlagLiq_Cali" sheetId="10" r:id="rId13"/>
    <sheet name="Mutch2016_Amp" sheetId="12" r:id="rId14"/>
    <sheet name="Masotta_2013_Cali_Cpx" sheetId="14" r:id="rId15"/>
    <sheet name="Wang21_Cali_Cpx" sheetId="15" r:id="rId16"/>
  </sheets>
  <externalReferences>
    <externalReference r:id="rId1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" i="16" l="1"/>
  <c r="G25" i="16"/>
  <c r="F25" i="16"/>
  <c r="E25" i="16"/>
  <c r="H24" i="16"/>
  <c r="G24" i="16"/>
  <c r="F24" i="16"/>
  <c r="E24" i="16"/>
  <c r="H23" i="16"/>
  <c r="G23" i="16"/>
  <c r="F23" i="16"/>
  <c r="E23" i="16"/>
  <c r="H22" i="16"/>
  <c r="G22" i="16"/>
  <c r="F22" i="16"/>
  <c r="E22" i="16"/>
  <c r="H21" i="16"/>
  <c r="G21" i="16"/>
  <c r="F21" i="16"/>
  <c r="E21" i="16"/>
  <c r="H20" i="16"/>
  <c r="G20" i="16"/>
  <c r="F20" i="16"/>
  <c r="E20" i="16"/>
  <c r="H19" i="16"/>
  <c r="G19" i="16"/>
  <c r="F19" i="16"/>
  <c r="E19" i="16"/>
  <c r="H18" i="16"/>
  <c r="G18" i="16"/>
  <c r="F18" i="16"/>
  <c r="E18" i="16"/>
  <c r="H17" i="16"/>
  <c r="G17" i="16"/>
  <c r="F17" i="16"/>
  <c r="E17" i="16"/>
  <c r="H16" i="16"/>
  <c r="G16" i="16"/>
  <c r="F16" i="16"/>
  <c r="E16" i="16"/>
  <c r="H15" i="16"/>
  <c r="G15" i="16"/>
  <c r="F15" i="16"/>
  <c r="E15" i="16"/>
  <c r="H14" i="16"/>
  <c r="G14" i="16"/>
  <c r="F14" i="16"/>
  <c r="E14" i="16"/>
  <c r="H13" i="16"/>
  <c r="G13" i="16"/>
  <c r="F13" i="16"/>
  <c r="E13" i="16"/>
  <c r="H12" i="16"/>
  <c r="G12" i="16"/>
  <c r="F12" i="16"/>
  <c r="E12" i="16"/>
  <c r="H11" i="16"/>
  <c r="G11" i="16"/>
  <c r="F11" i="16"/>
  <c r="E11" i="16"/>
  <c r="H10" i="16"/>
  <c r="G10" i="16"/>
  <c r="F10" i="16"/>
  <c r="E10" i="16"/>
  <c r="H9" i="16"/>
  <c r="G9" i="16"/>
  <c r="F9" i="16"/>
  <c r="E9" i="16"/>
  <c r="H8" i="16"/>
  <c r="G8" i="16"/>
  <c r="F8" i="16"/>
  <c r="E8" i="16"/>
  <c r="H7" i="16"/>
  <c r="G7" i="16"/>
  <c r="F7" i="16"/>
  <c r="E7" i="16"/>
  <c r="H6" i="16"/>
  <c r="G6" i="16"/>
  <c r="F6" i="16"/>
  <c r="E6" i="16"/>
  <c r="H5" i="16"/>
  <c r="G5" i="16"/>
  <c r="F5" i="16"/>
  <c r="E5" i="16"/>
  <c r="H4" i="16"/>
  <c r="G4" i="16"/>
  <c r="F4" i="16"/>
  <c r="E4" i="16"/>
  <c r="H3" i="16"/>
  <c r="G3" i="16"/>
  <c r="F3" i="16"/>
  <c r="E3" i="16"/>
  <c r="H2" i="16"/>
  <c r="G2" i="16"/>
  <c r="F2" i="16"/>
  <c r="E2" i="16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2" i="15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2" i="14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2" i="13"/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2" i="12"/>
  <c r="F16" i="10"/>
  <c r="F17" i="10"/>
  <c r="F18" i="10"/>
  <c r="F19" i="10"/>
  <c r="F20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2" i="10"/>
  <c r="E12" i="10"/>
  <c r="E13" i="10"/>
  <c r="E14" i="10"/>
  <c r="E15" i="10"/>
  <c r="E16" i="10"/>
  <c r="E17" i="10"/>
  <c r="E18" i="10"/>
  <c r="E19" i="10"/>
  <c r="E20" i="10"/>
  <c r="E3" i="10"/>
  <c r="E4" i="10"/>
  <c r="E5" i="10"/>
  <c r="E6" i="10"/>
  <c r="E7" i="10"/>
  <c r="E8" i="10"/>
  <c r="E9" i="10"/>
  <c r="E10" i="10"/>
  <c r="E11" i="10"/>
  <c r="E2" i="10"/>
  <c r="AC41" i="11"/>
  <c r="P41" i="11"/>
  <c r="AC40" i="11"/>
  <c r="P40" i="11"/>
  <c r="AC39" i="11"/>
  <c r="P39" i="11"/>
  <c r="AC38" i="11"/>
  <c r="P38" i="11"/>
  <c r="AC37" i="11"/>
  <c r="P37" i="11"/>
  <c r="AC36" i="11"/>
  <c r="P36" i="11"/>
  <c r="AC35" i="11"/>
  <c r="P35" i="11"/>
  <c r="AC34" i="11"/>
  <c r="P34" i="11"/>
  <c r="AC33" i="11"/>
  <c r="P33" i="11"/>
  <c r="AC32" i="11"/>
  <c r="P32" i="11"/>
  <c r="AC31" i="11"/>
  <c r="P31" i="11"/>
  <c r="AC30" i="11"/>
  <c r="P30" i="11"/>
  <c r="AC29" i="11"/>
  <c r="P29" i="11"/>
  <c r="AC28" i="11"/>
  <c r="P28" i="11"/>
  <c r="AC27" i="11"/>
  <c r="P27" i="11"/>
  <c r="AC26" i="11"/>
  <c r="P26" i="11"/>
  <c r="AC25" i="11"/>
  <c r="P25" i="11"/>
  <c r="AC24" i="11"/>
  <c r="P24" i="11"/>
  <c r="AC23" i="11"/>
  <c r="P23" i="11"/>
  <c r="AC22" i="11"/>
  <c r="P22" i="11"/>
  <c r="AC21" i="11"/>
  <c r="P21" i="11"/>
  <c r="AC20" i="11"/>
  <c r="P20" i="11"/>
  <c r="AC19" i="11"/>
  <c r="P19" i="11"/>
  <c r="CD19" i="11" s="1"/>
  <c r="AC18" i="11"/>
  <c r="P18" i="11"/>
  <c r="CD18" i="11" s="1"/>
  <c r="AC17" i="11"/>
  <c r="P17" i="11"/>
  <c r="CC17" i="11" s="1"/>
  <c r="AC16" i="11"/>
  <c r="P16" i="11"/>
  <c r="AC15" i="11"/>
  <c r="P15" i="11"/>
  <c r="AC14" i="11"/>
  <c r="P14" i="11"/>
  <c r="CD14" i="11" s="1"/>
  <c r="AC13" i="11"/>
  <c r="P13" i="11"/>
  <c r="CD13" i="11" s="1"/>
  <c r="AC12" i="11"/>
  <c r="P12" i="11"/>
  <c r="AC11" i="11"/>
  <c r="P11" i="11"/>
  <c r="AC10" i="11"/>
  <c r="P10" i="11"/>
  <c r="CC10" i="11" s="1"/>
  <c r="AC9" i="11"/>
  <c r="P9" i="11"/>
  <c r="AC8" i="11"/>
  <c r="P8" i="11"/>
  <c r="AC7" i="11"/>
  <c r="P7" i="11"/>
  <c r="AC6" i="11"/>
  <c r="P6" i="11"/>
  <c r="CC6" i="11" s="1"/>
  <c r="AC5" i="11"/>
  <c r="P5" i="11"/>
  <c r="AC4" i="11"/>
  <c r="P4" i="11"/>
  <c r="AC3" i="11"/>
  <c r="P3" i="11"/>
  <c r="AC2" i="11"/>
  <c r="P2" i="11"/>
  <c r="CD2" i="11" s="1"/>
  <c r="FQ20" i="11"/>
  <c r="FP20" i="11"/>
  <c r="FM20" i="11" s="1"/>
  <c r="FJ20" i="11"/>
  <c r="FH20" i="11"/>
  <c r="EZ20" i="11"/>
  <c r="FK20" i="11" s="1"/>
  <c r="EY20" i="11"/>
  <c r="FI20" i="11" s="1"/>
  <c r="EQ20" i="11"/>
  <c r="DW20" i="11"/>
  <c r="DV20" i="11"/>
  <c r="DM20" i="11"/>
  <c r="CL20" i="11"/>
  <c r="GX20" i="11" s="1"/>
  <c r="CD20" i="11"/>
  <c r="CC20" i="11"/>
  <c r="FN19" i="11"/>
  <c r="EZ19" i="11"/>
  <c r="EY19" i="11"/>
  <c r="FQ19" i="11" s="1"/>
  <c r="EQ19" i="11"/>
  <c r="DW19" i="11"/>
  <c r="DV19" i="11"/>
  <c r="DM19" i="11"/>
  <c r="CL19" i="11"/>
  <c r="GX19" i="11" s="1"/>
  <c r="CC19" i="11"/>
  <c r="FJ18" i="11"/>
  <c r="FI18" i="11"/>
  <c r="EZ18" i="11"/>
  <c r="EY18" i="11"/>
  <c r="FK18" i="11" s="1"/>
  <c r="EQ18" i="11"/>
  <c r="DW18" i="11"/>
  <c r="DV18" i="11"/>
  <c r="DM18" i="11"/>
  <c r="CL18" i="11"/>
  <c r="GX18" i="11" s="1"/>
  <c r="FJ17" i="11"/>
  <c r="EZ17" i="11"/>
  <c r="EY17" i="11"/>
  <c r="FQ17" i="11" s="1"/>
  <c r="EQ17" i="11"/>
  <c r="DW17" i="11"/>
  <c r="DV17" i="11"/>
  <c r="DM17" i="11"/>
  <c r="CL17" i="11"/>
  <c r="GX17" i="11" s="1"/>
  <c r="CD17" i="11"/>
  <c r="FQ16" i="11"/>
  <c r="FK16" i="11"/>
  <c r="EZ16" i="11"/>
  <c r="EY16" i="11"/>
  <c r="FI16" i="11" s="1"/>
  <c r="EQ16" i="11"/>
  <c r="DW16" i="11"/>
  <c r="DV16" i="11"/>
  <c r="DM16" i="11"/>
  <c r="CL16" i="11"/>
  <c r="GX16" i="11" s="1"/>
  <c r="CD16" i="11"/>
  <c r="EZ15" i="11"/>
  <c r="EY15" i="11"/>
  <c r="FJ15" i="11" s="1"/>
  <c r="EQ15" i="11"/>
  <c r="DW15" i="11"/>
  <c r="DV15" i="11"/>
  <c r="DM15" i="11"/>
  <c r="CL15" i="11"/>
  <c r="GX15" i="11" s="1"/>
  <c r="CC15" i="11"/>
  <c r="CD15" i="11"/>
  <c r="FQ14" i="11"/>
  <c r="FN14" i="11"/>
  <c r="FJ14" i="11"/>
  <c r="EZ14" i="11"/>
  <c r="EY14" i="11"/>
  <c r="FO14" i="11" s="1"/>
  <c r="EQ14" i="11"/>
  <c r="DW14" i="11"/>
  <c r="DV14" i="11"/>
  <c r="DM14" i="11"/>
  <c r="CL14" i="11"/>
  <c r="GX14" i="11" s="1"/>
  <c r="EZ13" i="11"/>
  <c r="EY13" i="11"/>
  <c r="FO13" i="11" s="1"/>
  <c r="EQ13" i="11"/>
  <c r="DW13" i="11"/>
  <c r="DV13" i="11"/>
  <c r="DM13" i="11"/>
  <c r="CL13" i="11"/>
  <c r="GX13" i="11" s="1"/>
  <c r="CC13" i="11"/>
  <c r="FP12" i="11"/>
  <c r="FO12" i="11"/>
  <c r="FH12" i="11"/>
  <c r="EZ12" i="11"/>
  <c r="EY12" i="11"/>
  <c r="FN12" i="11" s="1"/>
  <c r="EQ12" i="11"/>
  <c r="DW12" i="11"/>
  <c r="DV12" i="11"/>
  <c r="DM12" i="11"/>
  <c r="CL12" i="11"/>
  <c r="GX12" i="11" s="1"/>
  <c r="CD12" i="11"/>
  <c r="CC12" i="11"/>
  <c r="FI11" i="11"/>
  <c r="EZ11" i="11"/>
  <c r="EY11" i="11"/>
  <c r="FP11" i="11" s="1"/>
  <c r="EQ11" i="11"/>
  <c r="DW11" i="11"/>
  <c r="DV11" i="11"/>
  <c r="DM11" i="11"/>
  <c r="CL11" i="11"/>
  <c r="GX11" i="11" s="1"/>
  <c r="GX10" i="11"/>
  <c r="FP10" i="11"/>
  <c r="FN10" i="11"/>
  <c r="EZ10" i="11"/>
  <c r="FK10" i="11" s="1"/>
  <c r="EY10" i="11"/>
  <c r="FJ10" i="11" s="1"/>
  <c r="EQ10" i="11"/>
  <c r="DW10" i="11"/>
  <c r="DV10" i="11"/>
  <c r="DM10" i="11"/>
  <c r="CL10" i="11"/>
  <c r="EZ9" i="11"/>
  <c r="FH9" i="11" s="1"/>
  <c r="EY9" i="11"/>
  <c r="FP9" i="11" s="1"/>
  <c r="EQ9" i="11"/>
  <c r="DW9" i="11"/>
  <c r="DV9" i="11"/>
  <c r="DM9" i="11"/>
  <c r="CL9" i="11"/>
  <c r="GX9" i="11" s="1"/>
  <c r="CD9" i="11"/>
  <c r="CC9" i="11"/>
  <c r="GX8" i="11"/>
  <c r="FQ8" i="11"/>
  <c r="FI8" i="11"/>
  <c r="EZ8" i="11"/>
  <c r="EY8" i="11"/>
  <c r="FO8" i="11" s="1"/>
  <c r="EQ8" i="11"/>
  <c r="DW8" i="11"/>
  <c r="DV8" i="11"/>
  <c r="DM8" i="11"/>
  <c r="CL8" i="11"/>
  <c r="FQ7" i="11"/>
  <c r="FP7" i="11"/>
  <c r="FM7" i="11" s="1"/>
  <c r="FN7" i="11"/>
  <c r="EZ7" i="11"/>
  <c r="FH7" i="11" s="1"/>
  <c r="EY7" i="11"/>
  <c r="EQ7" i="11"/>
  <c r="DW7" i="11"/>
  <c r="DV7" i="11"/>
  <c r="DM7" i="11"/>
  <c r="CL7" i="11"/>
  <c r="GX7" i="11" s="1"/>
  <c r="CD7" i="11"/>
  <c r="CC7" i="11"/>
  <c r="EZ6" i="11"/>
  <c r="EY6" i="11"/>
  <c r="EQ6" i="11"/>
  <c r="DW6" i="11"/>
  <c r="DV6" i="11"/>
  <c r="DM6" i="11"/>
  <c r="CL6" i="11"/>
  <c r="GX6" i="11" s="1"/>
  <c r="EZ5" i="11"/>
  <c r="EY5" i="11"/>
  <c r="FQ5" i="11" s="1"/>
  <c r="EQ5" i="11"/>
  <c r="DW5" i="11"/>
  <c r="DV5" i="11"/>
  <c r="DM5" i="11"/>
  <c r="CL5" i="11"/>
  <c r="GX5" i="11" s="1"/>
  <c r="CD5" i="11"/>
  <c r="CC5" i="11"/>
  <c r="GX4" i="11"/>
  <c r="FP4" i="11"/>
  <c r="FH4" i="11"/>
  <c r="EZ4" i="11"/>
  <c r="EY4" i="11"/>
  <c r="FO4" i="11" s="1"/>
  <c r="EQ4" i="11"/>
  <c r="DW4" i="11"/>
  <c r="DV4" i="11"/>
  <c r="DM4" i="11"/>
  <c r="CL4" i="11"/>
  <c r="CD4" i="11"/>
  <c r="EZ3" i="11"/>
  <c r="EY3" i="11"/>
  <c r="FK3" i="11" s="1"/>
  <c r="EQ3" i="11"/>
  <c r="DW3" i="11"/>
  <c r="DV3" i="11"/>
  <c r="DM3" i="11"/>
  <c r="CL3" i="11"/>
  <c r="GX3" i="11" s="1"/>
  <c r="CD3" i="11"/>
  <c r="CC3" i="11"/>
  <c r="FQ2" i="11"/>
  <c r="FP2" i="11"/>
  <c r="FM2" i="11" s="1"/>
  <c r="FJ2" i="11"/>
  <c r="FH2" i="11"/>
  <c r="EZ2" i="11"/>
  <c r="EY2" i="11"/>
  <c r="FO2" i="11" s="1"/>
  <c r="EQ2" i="11"/>
  <c r="DW2" i="11"/>
  <c r="DV2" i="11"/>
  <c r="DM2" i="11"/>
  <c r="CL2" i="11"/>
  <c r="GX2" i="11" s="1"/>
  <c r="AD20" i="10"/>
  <c r="Q20" i="10"/>
  <c r="AD19" i="10"/>
  <c r="Q19" i="10"/>
  <c r="AD18" i="10"/>
  <c r="Q18" i="10"/>
  <c r="AD17" i="10"/>
  <c r="Q17" i="10"/>
  <c r="AD16" i="10"/>
  <c r="Q16" i="10"/>
  <c r="AD15" i="10"/>
  <c r="Q15" i="10"/>
  <c r="AD14" i="10"/>
  <c r="Q14" i="10"/>
  <c r="AD13" i="10"/>
  <c r="Q13" i="10"/>
  <c r="AD12" i="10"/>
  <c r="Q12" i="10"/>
  <c r="AD11" i="10"/>
  <c r="Q11" i="10"/>
  <c r="AD10" i="10"/>
  <c r="Q10" i="10"/>
  <c r="Q9" i="10"/>
  <c r="Q8" i="10"/>
  <c r="Q7" i="10"/>
  <c r="Q6" i="10"/>
  <c r="Q5" i="10"/>
  <c r="Q4" i="10"/>
  <c r="Q3" i="10"/>
  <c r="Q2" i="10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2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D1235" i="9"/>
  <c r="G1234" i="9"/>
  <c r="F1234" i="9"/>
  <c r="E1234" i="9"/>
  <c r="D1234" i="9"/>
  <c r="G1233" i="9"/>
  <c r="F1233" i="9"/>
  <c r="E1233" i="9"/>
  <c r="D1233" i="9"/>
  <c r="G1232" i="9"/>
  <c r="F1232" i="9"/>
  <c r="E1232" i="9"/>
  <c r="D1232" i="9"/>
  <c r="G1231" i="9"/>
  <c r="F1231" i="9"/>
  <c r="E1231" i="9"/>
  <c r="D1231" i="9"/>
  <c r="G1230" i="9"/>
  <c r="F1230" i="9"/>
  <c r="E1230" i="9"/>
  <c r="D1230" i="9"/>
  <c r="G1229" i="9"/>
  <c r="F1229" i="9"/>
  <c r="E1229" i="9"/>
  <c r="D1229" i="9"/>
  <c r="G1228" i="9"/>
  <c r="F1228" i="9"/>
  <c r="E1228" i="9"/>
  <c r="D1228" i="9"/>
  <c r="G1227" i="9"/>
  <c r="F1227" i="9"/>
  <c r="E1227" i="9"/>
  <c r="D1227" i="9"/>
  <c r="G1226" i="9"/>
  <c r="F1226" i="9"/>
  <c r="E1226" i="9"/>
  <c r="D1226" i="9"/>
  <c r="G1225" i="9"/>
  <c r="F1225" i="9"/>
  <c r="E1225" i="9"/>
  <c r="D1225" i="9"/>
  <c r="G1224" i="9"/>
  <c r="F1224" i="9"/>
  <c r="E1224" i="9"/>
  <c r="D1224" i="9"/>
  <c r="G1223" i="9"/>
  <c r="F1223" i="9"/>
  <c r="E1223" i="9"/>
  <c r="D1223" i="9"/>
  <c r="G1222" i="9"/>
  <c r="F1222" i="9"/>
  <c r="E1222" i="9"/>
  <c r="D1222" i="9"/>
  <c r="G1221" i="9"/>
  <c r="F1221" i="9"/>
  <c r="E1221" i="9"/>
  <c r="D1221" i="9"/>
  <c r="G1220" i="9"/>
  <c r="F1220" i="9"/>
  <c r="E1220" i="9"/>
  <c r="D1220" i="9"/>
  <c r="G1219" i="9"/>
  <c r="F1219" i="9"/>
  <c r="E1219" i="9"/>
  <c r="D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FL12" i="11" l="1"/>
  <c r="FK5" i="11"/>
  <c r="FI7" i="11"/>
  <c r="FJ11" i="11"/>
  <c r="FN17" i="11"/>
  <c r="FN18" i="11"/>
  <c r="FL18" i="11" s="1"/>
  <c r="FC18" i="11" s="1"/>
  <c r="FO19" i="11"/>
  <c r="FL19" i="11" s="1"/>
  <c r="FC19" i="11" s="1"/>
  <c r="FK7" i="11"/>
  <c r="FK11" i="11"/>
  <c r="FL14" i="11"/>
  <c r="FO18" i="11"/>
  <c r="FP19" i="11"/>
  <c r="FM19" i="11" s="1"/>
  <c r="FH3" i="11"/>
  <c r="FN5" i="11"/>
  <c r="FN9" i="11"/>
  <c r="FN11" i="11"/>
  <c r="FK15" i="11"/>
  <c r="CC18" i="11"/>
  <c r="FP18" i="11"/>
  <c r="FM18" i="11" s="1"/>
  <c r="FN20" i="11"/>
  <c r="FI2" i="11"/>
  <c r="FN3" i="11"/>
  <c r="FP5" i="11"/>
  <c r="FM5" i="11" s="1"/>
  <c r="FO9" i="11"/>
  <c r="FQ11" i="11"/>
  <c r="FH14" i="11"/>
  <c r="FH18" i="11"/>
  <c r="FB18" i="11" s="1"/>
  <c r="FQ18" i="11"/>
  <c r="FO20" i="11"/>
  <c r="FL20" i="11" s="1"/>
  <c r="FC20" i="11" s="1"/>
  <c r="CD6" i="11"/>
  <c r="FM11" i="11"/>
  <c r="FB20" i="11"/>
  <c r="FN2" i="11"/>
  <c r="FL2" i="11" s="1"/>
  <c r="FC2" i="11" s="1"/>
  <c r="FQ4" i="11"/>
  <c r="FM4" i="11" s="1"/>
  <c r="FJ7" i="11"/>
  <c r="FB7" i="11" s="1"/>
  <c r="FQ10" i="11"/>
  <c r="FP14" i="11"/>
  <c r="FM14" i="11" s="1"/>
  <c r="FK4" i="11"/>
  <c r="FI4" i="11"/>
  <c r="FJ4" i="11"/>
  <c r="FN6" i="11"/>
  <c r="FK6" i="11"/>
  <c r="FP6" i="11"/>
  <c r="FM6" i="11" s="1"/>
  <c r="FH6" i="11"/>
  <c r="FQ6" i="11"/>
  <c r="FO6" i="11"/>
  <c r="FJ6" i="11"/>
  <c r="FI6" i="11"/>
  <c r="CC2" i="11"/>
  <c r="FK2" i="11"/>
  <c r="FB2" i="11" s="1"/>
  <c r="FO3" i="11"/>
  <c r="FL3" i="11" s="1"/>
  <c r="FP3" i="11"/>
  <c r="FN8" i="11"/>
  <c r="FL8" i="11" s="1"/>
  <c r="FK8" i="11"/>
  <c r="FJ8" i="11"/>
  <c r="FP8" i="11"/>
  <c r="FM8" i="11" s="1"/>
  <c r="FH8" i="11"/>
  <c r="FI3" i="11"/>
  <c r="FB3" i="11" s="1"/>
  <c r="FQ3" i="11"/>
  <c r="CC4" i="11"/>
  <c r="FH5" i="11"/>
  <c r="CD8" i="11"/>
  <c r="CC8" i="11"/>
  <c r="FJ3" i="11"/>
  <c r="FN4" i="11"/>
  <c r="FL4" i="11" s="1"/>
  <c r="FJ5" i="11"/>
  <c r="FI5" i="11"/>
  <c r="CC11" i="11"/>
  <c r="CD11" i="11"/>
  <c r="FM10" i="11"/>
  <c r="FO5" i="11"/>
  <c r="FL5" i="11" s="1"/>
  <c r="FC5" i="11" s="1"/>
  <c r="FO7" i="11"/>
  <c r="FL7" i="11" s="1"/>
  <c r="FC7" i="11" s="1"/>
  <c r="CD10" i="11"/>
  <c r="FH10" i="11"/>
  <c r="FB10" i="11" s="1"/>
  <c r="FI10" i="11"/>
  <c r="FJ9" i="11"/>
  <c r="FQ9" i="11"/>
  <c r="FM9" i="11" s="1"/>
  <c r="FI9" i="11"/>
  <c r="FK9" i="11"/>
  <c r="FB9" i="11" s="1"/>
  <c r="FO10" i="11"/>
  <c r="FL10" i="11" s="1"/>
  <c r="FC10" i="11" s="1"/>
  <c r="FK13" i="11"/>
  <c r="FJ13" i="11"/>
  <c r="FQ13" i="11"/>
  <c r="FI13" i="11"/>
  <c r="FP13" i="11"/>
  <c r="FM13" i="11" s="1"/>
  <c r="FH13" i="11"/>
  <c r="FN13" i="11"/>
  <c r="FL13" i="11" s="1"/>
  <c r="FK19" i="11"/>
  <c r="FI19" i="11"/>
  <c r="FJ19" i="11"/>
  <c r="FH19" i="11"/>
  <c r="FO11" i="11"/>
  <c r="FL11" i="11" s="1"/>
  <c r="FC11" i="11" s="1"/>
  <c r="FQ12" i="11"/>
  <c r="FM12" i="11" s="1"/>
  <c r="FC12" i="11" s="1"/>
  <c r="FI12" i="11"/>
  <c r="FJ12" i="11"/>
  <c r="FK14" i="11"/>
  <c r="FI14" i="11"/>
  <c r="FB14" i="11" s="1"/>
  <c r="FH11" i="11"/>
  <c r="FB11" i="11" s="1"/>
  <c r="FK12" i="11"/>
  <c r="FN15" i="11"/>
  <c r="FL15" i="11" s="1"/>
  <c r="FN16" i="11"/>
  <c r="FJ16" i="11"/>
  <c r="FP16" i="11"/>
  <c r="FM16" i="11" s="1"/>
  <c r="FH16" i="11"/>
  <c r="FO16" i="11"/>
  <c r="FO15" i="11"/>
  <c r="CC14" i="11"/>
  <c r="FH15" i="11"/>
  <c r="FB15" i="11" s="1"/>
  <c r="FP15" i="11"/>
  <c r="FI15" i="11"/>
  <c r="FQ15" i="11"/>
  <c r="FK17" i="11"/>
  <c r="FO17" i="11"/>
  <c r="FL17" i="11" s="1"/>
  <c r="CC16" i="11"/>
  <c r="FH17" i="11"/>
  <c r="FP17" i="11"/>
  <c r="FM17" i="11" s="1"/>
  <c r="FI17" i="11"/>
  <c r="FC4" i="11" l="1"/>
  <c r="FB12" i="11"/>
  <c r="FB17" i="11"/>
  <c r="FM15" i="11"/>
  <c r="FB4" i="11"/>
  <c r="FC14" i="11"/>
  <c r="FC15" i="11"/>
  <c r="FB5" i="11"/>
  <c r="FC17" i="11"/>
  <c r="FB19" i="11"/>
  <c r="FM3" i="11"/>
  <c r="FL9" i="11"/>
  <c r="FC9" i="11" s="1"/>
  <c r="FC13" i="11"/>
  <c r="FB6" i="11"/>
  <c r="FL16" i="11"/>
  <c r="FC16" i="11" s="1"/>
  <c r="FB13" i="11"/>
  <c r="FC8" i="11"/>
  <c r="FL6" i="11"/>
  <c r="FC6" i="11" s="1"/>
  <c r="FB8" i="11"/>
  <c r="FB16" i="11"/>
  <c r="FC3" i="11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2" i="8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" i="7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2" i="5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2" i="4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2" i="3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2" i="2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C192" i="7"/>
  <c r="P191" i="7"/>
  <c r="C191" i="7"/>
  <c r="P190" i="7"/>
  <c r="C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88" i="7"/>
  <c r="P87" i="7"/>
  <c r="P86" i="7"/>
  <c r="P84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C63" i="7"/>
  <c r="C62" i="7"/>
  <c r="C61" i="7"/>
  <c r="C60" i="7"/>
  <c r="C59" i="7"/>
  <c r="C58" i="7"/>
  <c r="C57" i="7"/>
  <c r="C56" i="7"/>
  <c r="C55" i="7"/>
  <c r="C54" i="7"/>
  <c r="C49" i="7"/>
  <c r="C48" i="7"/>
  <c r="C47" i="7"/>
  <c r="C46" i="7"/>
  <c r="C45" i="7"/>
  <c r="C44" i="7"/>
  <c r="C43" i="7"/>
  <c r="C42" i="7"/>
  <c r="P41" i="7"/>
  <c r="P40" i="7"/>
  <c r="C35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C16" i="7"/>
  <c r="C15" i="7"/>
  <c r="C14" i="7"/>
  <c r="C13" i="7"/>
  <c r="C12" i="7"/>
  <c r="C11" i="7"/>
  <c r="C10" i="7"/>
  <c r="C9" i="7"/>
  <c r="Q155" i="5"/>
  <c r="Q95" i="5"/>
  <c r="Q144" i="5"/>
  <c r="Q147" i="5"/>
  <c r="Q149" i="5"/>
  <c r="Q150" i="5"/>
  <c r="Q151" i="5"/>
  <c r="Q153" i="5"/>
  <c r="Q154" i="5"/>
  <c r="Q402" i="6"/>
  <c r="Q401" i="6"/>
  <c r="Q400" i="6"/>
  <c r="Q399" i="6"/>
  <c r="Q398" i="6"/>
  <c r="Q397" i="6"/>
  <c r="Q344" i="6"/>
  <c r="Q332" i="6"/>
  <c r="Q305" i="6"/>
  <c r="Q304" i="6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5" i="6"/>
  <c r="Q282" i="6"/>
  <c r="Q281" i="6"/>
  <c r="Q280" i="6"/>
  <c r="Q228" i="6"/>
  <c r="Q227" i="6"/>
  <c r="Q158" i="6"/>
  <c r="Q157" i="6"/>
  <c r="Q156" i="6"/>
  <c r="Q155" i="6"/>
  <c r="Q154" i="6"/>
  <c r="Q127" i="6"/>
  <c r="Q126" i="6"/>
  <c r="Q95" i="6"/>
  <c r="Q85" i="6"/>
  <c r="Q69" i="6"/>
  <c r="GO5" i="11" l="1"/>
  <c r="GC5" i="11"/>
  <c r="GN19" i="11"/>
  <c r="GB19" i="11"/>
  <c r="BL6" i="11"/>
  <c r="FG12" i="11"/>
  <c r="GM12" i="11"/>
  <c r="GA12" i="11"/>
  <c r="AU4" i="11"/>
  <c r="AI4" i="11"/>
  <c r="EV4" i="11"/>
  <c r="GH4" i="11"/>
  <c r="FV4" i="11"/>
  <c r="CK6" i="11"/>
  <c r="DF6" i="11"/>
  <c r="GW18" i="11"/>
  <c r="CO18" i="11"/>
  <c r="BW6" i="11"/>
  <c r="BC6" i="11"/>
  <c r="BN6" i="11"/>
  <c r="DY6" i="11"/>
  <c r="BS14" i="11"/>
  <c r="BH14" i="11"/>
  <c r="AZ4" i="11"/>
  <c r="AN4" i="11"/>
  <c r="FG11" i="11"/>
  <c r="GM11" i="11"/>
  <c r="GA11" i="11"/>
  <c r="GV2" i="11"/>
  <c r="CN2" i="11"/>
  <c r="CU2" i="11"/>
  <c r="BO19" i="11"/>
  <c r="BD19" i="11"/>
  <c r="GP14" i="11"/>
  <c r="GF14" i="11"/>
  <c r="BP4" i="11"/>
  <c r="BE4" i="11"/>
  <c r="GW3" i="11"/>
  <c r="CO3" i="11"/>
  <c r="EA6" i="11"/>
  <c r="AT6" i="11"/>
  <c r="AH6" i="11"/>
  <c r="GW15" i="11"/>
  <c r="CO15" i="11"/>
  <c r="ER10" i="11"/>
  <c r="FW10" i="11"/>
  <c r="GI10" i="11"/>
  <c r="DR9" i="11"/>
  <c r="DP9" i="11"/>
  <c r="ET15" i="11"/>
  <c r="FA15" i="11"/>
  <c r="FD15" i="11"/>
  <c r="EA19" i="11"/>
  <c r="AT19" i="11"/>
  <c r="AH19" i="11"/>
  <c r="GW11" i="11"/>
  <c r="CO11" i="11"/>
  <c r="ET8" i="11"/>
  <c r="FA8" i="11"/>
  <c r="FD8" i="11"/>
  <c r="AZ13" i="11"/>
  <c r="AN13" i="11"/>
  <c r="DL10" i="11"/>
  <c r="CT10" i="11"/>
  <c r="GU4" i="11"/>
  <c r="CM4" i="11"/>
  <c r="CH4" i="11"/>
  <c r="CW11" i="11"/>
  <c r="DK11" i="11"/>
  <c r="CR11" i="11"/>
  <c r="AY20" i="11"/>
  <c r="AM20" i="11"/>
  <c r="GP17" i="11"/>
  <c r="GF17" i="11"/>
  <c r="BP9" i="11"/>
  <c r="BE9" i="11"/>
  <c r="DG17" i="11"/>
  <c r="BQ17" i="11"/>
  <c r="BF17" i="11"/>
  <c r="DR15" i="11"/>
  <c r="DP15" i="11"/>
  <c r="AR8" i="11"/>
  <c r="AF8" i="11"/>
  <c r="CK11" i="11"/>
  <c r="DF11" i="11"/>
  <c r="AR15" i="11"/>
  <c r="AF15" i="11"/>
  <c r="AU13" i="11"/>
  <c r="AI13" i="11"/>
  <c r="CK10" i="11"/>
  <c r="DF10" i="11"/>
  <c r="BW4" i="11"/>
  <c r="BN4" i="11"/>
  <c r="DY4" i="11"/>
  <c r="GW2" i="11"/>
  <c r="CO2" i="11"/>
  <c r="EA12" i="11"/>
  <c r="AT12" i="11"/>
  <c r="AH12" i="11"/>
  <c r="AY9" i="11"/>
  <c r="AM9" i="11"/>
  <c r="FF6" i="11"/>
  <c r="FZ6" i="11"/>
  <c r="GL6" i="11"/>
  <c r="EW6" i="11"/>
  <c r="BL16" i="11"/>
  <c r="AZ17" i="11"/>
  <c r="AN17" i="11"/>
  <c r="AY7" i="11"/>
  <c r="AM7" i="11"/>
  <c r="GV12" i="11"/>
  <c r="CN12" i="11"/>
  <c r="CU12" i="11"/>
  <c r="BS18" i="11"/>
  <c r="BH18" i="11"/>
  <c r="CH10" i="11"/>
  <c r="CM10" i="11"/>
  <c r="GU10" i="11"/>
  <c r="BK12" i="11"/>
  <c r="BV12" i="11"/>
  <c r="EG12" i="11"/>
  <c r="GV10" i="11"/>
  <c r="CN10" i="11"/>
  <c r="CU10" i="11"/>
  <c r="AY6" i="11"/>
  <c r="AM6" i="11"/>
  <c r="BP19" i="11"/>
  <c r="BE19" i="11"/>
  <c r="CW12" i="11"/>
  <c r="DK12" i="11"/>
  <c r="CR12" i="11"/>
  <c r="EF18" i="11"/>
  <c r="DZ18" i="11"/>
  <c r="GJ11" i="11"/>
  <c r="GD11" i="11"/>
  <c r="BR4" i="11"/>
  <c r="BG4" i="11"/>
  <c r="GK7" i="11"/>
  <c r="FY7" i="11"/>
  <c r="EU7" i="11"/>
  <c r="CK3" i="11"/>
  <c r="DF3" i="11"/>
  <c r="AU9" i="11"/>
  <c r="AI9" i="11"/>
  <c r="AR18" i="11"/>
  <c r="AF18" i="11"/>
  <c r="DR5" i="11"/>
  <c r="DP5" i="11"/>
  <c r="EG5" i="11"/>
  <c r="BV5" i="11"/>
  <c r="BK5" i="11"/>
  <c r="GU9" i="11"/>
  <c r="CM9" i="11"/>
  <c r="CH9" i="11"/>
  <c r="EG18" i="11"/>
  <c r="BV18" i="11"/>
  <c r="BK18" i="11"/>
  <c r="DI15" i="11"/>
  <c r="AG15" i="11"/>
  <c r="AS15" i="11"/>
  <c r="DD15" i="11"/>
  <c r="BW10" i="11"/>
  <c r="BN10" i="11"/>
  <c r="DY10" i="11"/>
  <c r="BW16" i="11"/>
  <c r="BC16" i="11"/>
  <c r="BN16" i="11"/>
  <c r="DY16" i="11"/>
  <c r="CW10" i="11"/>
  <c r="DK10" i="11"/>
  <c r="CR10" i="11"/>
  <c r="ET18" i="11"/>
  <c r="FA18" i="11"/>
  <c r="FD18" i="11"/>
  <c r="GK19" i="11"/>
  <c r="FY19" i="11"/>
  <c r="EU19" i="11"/>
  <c r="BC10" i="11"/>
  <c r="BL10" i="11"/>
  <c r="DA11" i="11"/>
  <c r="CY11" i="11"/>
  <c r="FD16" i="11"/>
  <c r="FA16" i="11"/>
  <c r="ET16" i="11"/>
  <c r="EG17" i="11"/>
  <c r="BV17" i="11"/>
  <c r="BK17" i="11"/>
  <c r="GJ12" i="11"/>
  <c r="GD12" i="11"/>
  <c r="GN14" i="11"/>
  <c r="GB14" i="11"/>
  <c r="DD3" i="11"/>
  <c r="AS3" i="11"/>
  <c r="DI3" i="11"/>
  <c r="GP18" i="11"/>
  <c r="GF18" i="11"/>
  <c r="AH2" i="11"/>
  <c r="AT2" i="11"/>
  <c r="EA2" i="11"/>
  <c r="GW19" i="11"/>
  <c r="CO19" i="11"/>
  <c r="GO17" i="11"/>
  <c r="GC17" i="11"/>
  <c r="GP11" i="11"/>
  <c r="GF11" i="11"/>
  <c r="GV11" i="11"/>
  <c r="CN11" i="11"/>
  <c r="CU11" i="11"/>
  <c r="GN8" i="11"/>
  <c r="GB8" i="11"/>
  <c r="AZ5" i="11"/>
  <c r="AN5" i="11"/>
  <c r="GV14" i="11"/>
  <c r="CN14" i="11"/>
  <c r="CU14" i="11"/>
  <c r="GN7" i="11"/>
  <c r="GB7" i="11"/>
  <c r="DL11" i="11"/>
  <c r="CT11" i="11"/>
  <c r="BW12" i="11"/>
  <c r="BN12" i="11"/>
  <c r="DY12" i="11"/>
  <c r="DY7" i="11"/>
  <c r="BN7" i="11"/>
  <c r="BW7" i="11"/>
  <c r="AR12" i="11"/>
  <c r="AF12" i="11"/>
  <c r="CW2" i="11"/>
  <c r="DK2" i="11"/>
  <c r="CR2" i="11"/>
  <c r="FG5" i="11"/>
  <c r="GM5" i="11"/>
  <c r="GA5" i="11"/>
  <c r="BC4" i="11"/>
  <c r="BL4" i="11"/>
  <c r="BW17" i="11"/>
  <c r="BN17" i="11"/>
  <c r="DY17" i="11"/>
  <c r="AZ11" i="11"/>
  <c r="AN11" i="11"/>
  <c r="GO9" i="11"/>
  <c r="GC9" i="11"/>
  <c r="GO12" i="11"/>
  <c r="GC12" i="11"/>
  <c r="BO8" i="11"/>
  <c r="BD8" i="11"/>
  <c r="CE10" i="11"/>
  <c r="EC10" i="11"/>
  <c r="CA10" i="11"/>
  <c r="EE10" i="11"/>
  <c r="CK16" i="11"/>
  <c r="DF16" i="11"/>
  <c r="BO20" i="11"/>
  <c r="BD20" i="11"/>
  <c r="DS9" i="11"/>
  <c r="AJ9" i="11"/>
  <c r="AV9" i="11"/>
  <c r="DH9" i="11"/>
  <c r="GU19" i="11"/>
  <c r="CM19" i="11"/>
  <c r="CH19" i="11"/>
  <c r="BL14" i="11"/>
  <c r="ET4" i="11"/>
  <c r="FA4" i="11"/>
  <c r="FD4" i="11"/>
  <c r="AZ6" i="11"/>
  <c r="AN6" i="11"/>
  <c r="BP11" i="11"/>
  <c r="BE11" i="11"/>
  <c r="DH13" i="11"/>
  <c r="DS13" i="11"/>
  <c r="EV6" i="11"/>
  <c r="GH6" i="11"/>
  <c r="FV6" i="11"/>
  <c r="GO6" i="11"/>
  <c r="GC6" i="11"/>
  <c r="BP6" i="11"/>
  <c r="BE6" i="11"/>
  <c r="BC12" i="11"/>
  <c r="BL12" i="11"/>
  <c r="CY16" i="11"/>
  <c r="BJ16" i="11"/>
  <c r="BU16" i="11"/>
  <c r="BZ16" i="11"/>
  <c r="DA16" i="11"/>
  <c r="CE6" i="11"/>
  <c r="EE6" i="11"/>
  <c r="CA6" i="11"/>
  <c r="EC6" i="11"/>
  <c r="DQ18" i="11"/>
  <c r="AK18" i="11"/>
  <c r="AW18" i="11"/>
  <c r="CS18" i="11"/>
  <c r="CI9" i="11"/>
  <c r="EH9" i="11"/>
  <c r="AL9" i="11"/>
  <c r="AX9" i="11"/>
  <c r="DB9" i="11"/>
  <c r="GO16" i="11"/>
  <c r="GC16" i="11"/>
  <c r="CX2" i="11"/>
  <c r="BA2" i="11"/>
  <c r="DX2" i="11"/>
  <c r="EJ2" i="11"/>
  <c r="EK2" i="11"/>
  <c r="AQ2" i="11"/>
  <c r="EI2" i="11"/>
  <c r="BW2" i="11"/>
  <c r="BN2" i="11"/>
  <c r="DY2" i="11"/>
  <c r="CK7" i="11"/>
  <c r="DF7" i="11"/>
  <c r="DG4" i="11"/>
  <c r="BQ4" i="11"/>
  <c r="BF4" i="11"/>
  <c r="BR7" i="11"/>
  <c r="BG7" i="11"/>
  <c r="BS2" i="11"/>
  <c r="BH2" i="11"/>
  <c r="AU7" i="11"/>
  <c r="AI7" i="11"/>
  <c r="GG13" i="11"/>
  <c r="FU13" i="11"/>
  <c r="CK9" i="11"/>
  <c r="DF9" i="11"/>
  <c r="EV3" i="11"/>
  <c r="GH3" i="11"/>
  <c r="AY14" i="11"/>
  <c r="AM14" i="11"/>
  <c r="GG2" i="11"/>
  <c r="FU2" i="11"/>
  <c r="DL3" i="11"/>
  <c r="CT3" i="11"/>
  <c r="GK5" i="11"/>
  <c r="FY5" i="11"/>
  <c r="EU5" i="11"/>
  <c r="DI5" i="11"/>
  <c r="AG5" i="11"/>
  <c r="AS5" i="11"/>
  <c r="DD5" i="11"/>
  <c r="GU11" i="11"/>
  <c r="CM11" i="11"/>
  <c r="CH11" i="11"/>
  <c r="AU6" i="11"/>
  <c r="AI6" i="11"/>
  <c r="BL11" i="11"/>
  <c r="GK11" i="11"/>
  <c r="FY11" i="11"/>
  <c r="EU11" i="11"/>
  <c r="AO16" i="11"/>
  <c r="EW20" i="11"/>
  <c r="FZ20" i="11"/>
  <c r="GL20" i="11"/>
  <c r="FF20" i="11"/>
  <c r="ES7" i="11"/>
  <c r="AH7" i="11"/>
  <c r="AT7" i="11"/>
  <c r="EA7" i="11"/>
  <c r="EV11" i="11"/>
  <c r="GH11" i="11"/>
  <c r="FV11" i="11"/>
  <c r="FV16" i="11"/>
  <c r="GH16" i="11"/>
  <c r="EV16" i="11"/>
  <c r="EW2" i="11"/>
  <c r="FZ2" i="11"/>
  <c r="GL2" i="11"/>
  <c r="FF2" i="11"/>
  <c r="AE2" i="11"/>
  <c r="AO2" i="11"/>
  <c r="BC2" i="11"/>
  <c r="BL2" i="11"/>
  <c r="GJ15" i="11"/>
  <c r="GD15" i="11"/>
  <c r="DI11" i="11"/>
  <c r="AG11" i="11"/>
  <c r="AS11" i="11"/>
  <c r="DD11" i="11"/>
  <c r="GP2" i="11"/>
  <c r="GF2" i="11"/>
  <c r="BS7" i="11"/>
  <c r="BH7" i="11"/>
  <c r="AJ13" i="11"/>
  <c r="AV13" i="11"/>
  <c r="DP13" i="11"/>
  <c r="DR13" i="11"/>
  <c r="GF7" i="11"/>
  <c r="GP7" i="11"/>
  <c r="GW13" i="11"/>
  <c r="CO13" i="11"/>
  <c r="DZ7" i="11"/>
  <c r="EF7" i="11"/>
  <c r="DQ17" i="11"/>
  <c r="AK17" i="11"/>
  <c r="AW17" i="11"/>
  <c r="CS17" i="11"/>
  <c r="BK19" i="11"/>
  <c r="BV19" i="11"/>
  <c r="EG19" i="11"/>
  <c r="DB15" i="11"/>
  <c r="CI15" i="11"/>
  <c r="AL15" i="11"/>
  <c r="AX15" i="11"/>
  <c r="EH15" i="11"/>
  <c r="DI8" i="11"/>
  <c r="AG8" i="11"/>
  <c r="AS8" i="11"/>
  <c r="DD8" i="11"/>
  <c r="GW7" i="11"/>
  <c r="CO7" i="11"/>
  <c r="BR9" i="11"/>
  <c r="BG9" i="11"/>
  <c r="DZ9" i="11"/>
  <c r="EF9" i="11"/>
  <c r="BR15" i="11"/>
  <c r="BG15" i="11"/>
  <c r="AZ20" i="11"/>
  <c r="AN20" i="11"/>
  <c r="FV12" i="11"/>
  <c r="GH12" i="11"/>
  <c r="EV12" i="11"/>
  <c r="AR17" i="11"/>
  <c r="AF17" i="11"/>
  <c r="DZ2" i="11"/>
  <c r="EF2" i="11"/>
  <c r="AY2" i="11"/>
  <c r="AM2" i="11"/>
  <c r="GA7" i="11"/>
  <c r="GM7" i="11"/>
  <c r="FG7" i="11"/>
  <c r="CK17" i="11"/>
  <c r="DF17" i="11"/>
  <c r="BO13" i="11"/>
  <c r="BD13" i="11"/>
  <c r="ER20" i="11"/>
  <c r="FW20" i="11"/>
  <c r="GI20" i="11"/>
  <c r="CS3" i="11"/>
  <c r="AW3" i="11"/>
  <c r="DQ3" i="11"/>
  <c r="CE13" i="11"/>
  <c r="EC13" i="11"/>
  <c r="CA13" i="11"/>
  <c r="EE13" i="11"/>
  <c r="EE7" i="11"/>
  <c r="EC7" i="11"/>
  <c r="CA7" i="11"/>
  <c r="CE7" i="11"/>
  <c r="ER18" i="11"/>
  <c r="FW18" i="11"/>
  <c r="GI18" i="11"/>
  <c r="GO15" i="11"/>
  <c r="GC15" i="11"/>
  <c r="AH14" i="11"/>
  <c r="AT14" i="11"/>
  <c r="EA14" i="11"/>
  <c r="ED10" i="11"/>
  <c r="CF10" i="11"/>
  <c r="DT10" i="11"/>
  <c r="FE10" i="11"/>
  <c r="BF16" i="11"/>
  <c r="BQ16" i="11"/>
  <c r="DG16" i="11"/>
  <c r="GJ19" i="11"/>
  <c r="GD19" i="11"/>
  <c r="EA3" i="11"/>
  <c r="AT3" i="11"/>
  <c r="BW14" i="11"/>
  <c r="BC14" i="11"/>
  <c r="BN14" i="11"/>
  <c r="DY14" i="11"/>
  <c r="FF15" i="11"/>
  <c r="FZ15" i="11"/>
  <c r="GL15" i="11"/>
  <c r="EW15" i="11"/>
  <c r="DR6" i="11"/>
  <c r="DP6" i="11"/>
  <c r="GG18" i="11"/>
  <c r="FU18" i="11"/>
  <c r="CK13" i="11"/>
  <c r="DF13" i="11"/>
  <c r="BP7" i="11"/>
  <c r="BE7" i="11"/>
  <c r="GN18" i="11"/>
  <c r="GB18" i="11"/>
  <c r="GV15" i="11"/>
  <c r="CN15" i="11"/>
  <c r="CU15" i="11"/>
  <c r="CR19" i="11"/>
  <c r="DK19" i="11"/>
  <c r="CW19" i="11"/>
  <c r="EW19" i="11"/>
  <c r="FZ19" i="11"/>
  <c r="GL19" i="11"/>
  <c r="FF19" i="11"/>
  <c r="GK17" i="11"/>
  <c r="FY17" i="11"/>
  <c r="EU17" i="11"/>
  <c r="AR19" i="11"/>
  <c r="AF19" i="11"/>
  <c r="DD20" i="11"/>
  <c r="AG20" i="11"/>
  <c r="AS20" i="11"/>
  <c r="DI20" i="11"/>
  <c r="DS4" i="11"/>
  <c r="DH4" i="11"/>
  <c r="GO7" i="11"/>
  <c r="GC7" i="11"/>
  <c r="CU18" i="11"/>
  <c r="CN18" i="11"/>
  <c r="GV18" i="11"/>
  <c r="GG8" i="11"/>
  <c r="FU8" i="11"/>
  <c r="EH20" i="11"/>
  <c r="DB20" i="11"/>
  <c r="AL20" i="11"/>
  <c r="AX20" i="11"/>
  <c r="CI20" i="11"/>
  <c r="BR6" i="11"/>
  <c r="BG6" i="11"/>
  <c r="DQ7" i="11"/>
  <c r="AK7" i="11"/>
  <c r="AW7" i="11"/>
  <c r="CS7" i="11"/>
  <c r="GJ13" i="11"/>
  <c r="GD13" i="11"/>
  <c r="BC17" i="11"/>
  <c r="BL17" i="11"/>
  <c r="EW14" i="11"/>
  <c r="FZ14" i="11"/>
  <c r="GL14" i="11"/>
  <c r="FF14" i="11"/>
  <c r="AY15" i="11"/>
  <c r="AM15" i="11"/>
  <c r="GV3" i="11"/>
  <c r="CN3" i="11"/>
  <c r="CU3" i="11"/>
  <c r="CH2" i="11"/>
  <c r="CM2" i="11"/>
  <c r="GU2" i="11"/>
  <c r="FG18" i="11"/>
  <c r="GM18" i="11"/>
  <c r="GA18" i="11"/>
  <c r="CK20" i="11"/>
  <c r="DF20" i="11"/>
  <c r="FT11" i="11"/>
  <c r="ES11" i="11"/>
  <c r="GG7" i="11"/>
  <c r="FU7" i="11"/>
  <c r="DL17" i="11"/>
  <c r="CT17" i="11"/>
  <c r="EU16" i="11"/>
  <c r="FY16" i="11"/>
  <c r="GK16" i="11"/>
  <c r="AO9" i="11"/>
  <c r="DL7" i="11"/>
  <c r="CT7" i="11"/>
  <c r="GJ10" i="11"/>
  <c r="GD10" i="11"/>
  <c r="FT7" i="11"/>
  <c r="GD7" i="11"/>
  <c r="GJ7" i="11"/>
  <c r="BS3" i="11"/>
  <c r="BH3" i="11"/>
  <c r="DR16" i="11"/>
  <c r="DP16" i="11"/>
  <c r="BR19" i="11"/>
  <c r="BG19" i="11"/>
  <c r="BS12" i="11"/>
  <c r="BH12" i="11"/>
  <c r="BF2" i="11"/>
  <c r="BQ2" i="11"/>
  <c r="DG2" i="11"/>
  <c r="CH15" i="11"/>
  <c r="CM15" i="11"/>
  <c r="GU15" i="11"/>
  <c r="ET9" i="11"/>
  <c r="FA9" i="11"/>
  <c r="FD9" i="11"/>
  <c r="BO10" i="11"/>
  <c r="BD10" i="11"/>
  <c r="GG20" i="11"/>
  <c r="FU20" i="11"/>
  <c r="GI5" i="11"/>
  <c r="CW14" i="11"/>
  <c r="DK14" i="11"/>
  <c r="CR14" i="11"/>
  <c r="GO8" i="11"/>
  <c r="GC8" i="11"/>
  <c r="GW20" i="11"/>
  <c r="CO20" i="11"/>
  <c r="ES17" i="11"/>
  <c r="CH6" i="11"/>
  <c r="CM6" i="11"/>
  <c r="GU6" i="11"/>
  <c r="GI2" i="11"/>
  <c r="FW2" i="11"/>
  <c r="ER2" i="11"/>
  <c r="GK18" i="11"/>
  <c r="FY18" i="11"/>
  <c r="EU18" i="11"/>
  <c r="BJ11" i="11"/>
  <c r="BU11" i="11"/>
  <c r="BZ11" i="11"/>
  <c r="FD11" i="11"/>
  <c r="FA11" i="11"/>
  <c r="ET11" i="11"/>
  <c r="GI19" i="11"/>
  <c r="FW19" i="11"/>
  <c r="ER19" i="11"/>
  <c r="DR14" i="11"/>
  <c r="DP14" i="11"/>
  <c r="DI16" i="11"/>
  <c r="AG16" i="11"/>
  <c r="AS16" i="11"/>
  <c r="DD16" i="11"/>
  <c r="ER9" i="11"/>
  <c r="FW9" i="11"/>
  <c r="GI9" i="11"/>
  <c r="DZ3" i="11"/>
  <c r="EF3" i="11"/>
  <c r="CV10" i="11"/>
  <c r="BY10" i="11"/>
  <c r="DE10" i="11"/>
  <c r="DO10" i="11"/>
  <c r="CI3" i="11"/>
  <c r="EH3" i="11"/>
  <c r="AX3" i="11"/>
  <c r="DB3" i="11"/>
  <c r="EW18" i="11"/>
  <c r="FZ18" i="11"/>
  <c r="GL18" i="11"/>
  <c r="FF18" i="11"/>
  <c r="AJ4" i="11"/>
  <c r="AV4" i="11"/>
  <c r="DP4" i="11"/>
  <c r="DR4" i="11"/>
  <c r="DS6" i="11"/>
  <c r="AJ6" i="11"/>
  <c r="AV6" i="11"/>
  <c r="DH6" i="11"/>
  <c r="FV7" i="11"/>
  <c r="GH7" i="11"/>
  <c r="EV7" i="11"/>
  <c r="CS15" i="11"/>
  <c r="AK15" i="11"/>
  <c r="AW15" i="11"/>
  <c r="DQ15" i="11"/>
  <c r="DS14" i="11"/>
  <c r="AJ14" i="11"/>
  <c r="AV14" i="11"/>
  <c r="DH14" i="11"/>
  <c r="EH6" i="11"/>
  <c r="DB6" i="11"/>
  <c r="AL6" i="11"/>
  <c r="AX6" i="11"/>
  <c r="CI6" i="11"/>
  <c r="AZ18" i="11"/>
  <c r="AN18" i="11"/>
  <c r="EU2" i="11"/>
  <c r="FY2" i="11"/>
  <c r="GK2" i="11"/>
  <c r="BO7" i="11"/>
  <c r="BD7" i="11"/>
  <c r="DY11" i="11"/>
  <c r="BC11" i="11"/>
  <c r="BN11" i="11"/>
  <c r="BW11" i="11"/>
  <c r="CF4" i="11"/>
  <c r="ED4" i="11"/>
  <c r="FE4" i="11"/>
  <c r="DT4" i="11"/>
  <c r="BF15" i="11"/>
  <c r="BQ15" i="11"/>
  <c r="DG15" i="11"/>
  <c r="CV11" i="11"/>
  <c r="DE11" i="11"/>
  <c r="DO11" i="11"/>
  <c r="GN12" i="11"/>
  <c r="GB12" i="11"/>
  <c r="BR20" i="11"/>
  <c r="BG20" i="11"/>
  <c r="DZ20" i="11"/>
  <c r="EF20" i="11"/>
  <c r="DZ10" i="11"/>
  <c r="BI10" i="11"/>
  <c r="BT10" i="11"/>
  <c r="EF10" i="11"/>
  <c r="CS16" i="11"/>
  <c r="AK16" i="11"/>
  <c r="AW16" i="11"/>
  <c r="DQ16" i="11"/>
  <c r="GV20" i="11"/>
  <c r="CN20" i="11"/>
  <c r="CU20" i="11"/>
  <c r="FF16" i="11"/>
  <c r="FZ16" i="11"/>
  <c r="GL16" i="11"/>
  <c r="EW16" i="11"/>
  <c r="GK20" i="11"/>
  <c r="FY20" i="11"/>
  <c r="EU20" i="11"/>
  <c r="EG14" i="11"/>
  <c r="BV14" i="11"/>
  <c r="BK14" i="11"/>
  <c r="GA2" i="11"/>
  <c r="GM2" i="11"/>
  <c r="FG2" i="11"/>
  <c r="DG18" i="11"/>
  <c r="BQ18" i="11"/>
  <c r="BF18" i="11"/>
  <c r="EG4" i="11"/>
  <c r="BV4" i="11"/>
  <c r="BK4" i="11"/>
  <c r="GN16" i="11"/>
  <c r="GB16" i="11"/>
  <c r="CW13" i="11"/>
  <c r="DK13" i="11"/>
  <c r="CR13" i="11"/>
  <c r="DA10" i="11"/>
  <c r="CY10" i="11"/>
  <c r="FG8" i="11"/>
  <c r="GM8" i="11"/>
  <c r="GA8" i="11"/>
  <c r="GG5" i="11"/>
  <c r="FU5" i="11"/>
  <c r="BS15" i="11"/>
  <c r="BH15" i="11"/>
  <c r="DT2" i="11"/>
  <c r="ED2" i="11"/>
  <c r="FE2" i="11"/>
  <c r="CF2" i="11"/>
  <c r="CH18" i="11"/>
  <c r="CM18" i="11"/>
  <c r="GU18" i="11"/>
  <c r="EG3" i="11"/>
  <c r="BV3" i="11"/>
  <c r="BK3" i="11"/>
  <c r="AU11" i="11"/>
  <c r="AI11" i="11"/>
  <c r="BO6" i="11"/>
  <c r="BD6" i="11"/>
  <c r="BP8" i="11"/>
  <c r="BE8" i="11"/>
  <c r="CW8" i="11"/>
  <c r="DK8" i="11"/>
  <c r="CR8" i="11"/>
  <c r="BO15" i="11"/>
  <c r="BD15" i="11"/>
  <c r="GA16" i="11"/>
  <c r="GM16" i="11"/>
  <c r="FG16" i="11"/>
  <c r="EF14" i="11"/>
  <c r="DZ14" i="11"/>
  <c r="GP16" i="11"/>
  <c r="GF16" i="11"/>
  <c r="DL5" i="11"/>
  <c r="CT5" i="11"/>
  <c r="EE4" i="11"/>
  <c r="EC4" i="11"/>
  <c r="CA4" i="11"/>
  <c r="CE4" i="11"/>
  <c r="DR8" i="11"/>
  <c r="DP8" i="11"/>
  <c r="CK2" i="11"/>
  <c r="DF2" i="11"/>
  <c r="ET10" i="11"/>
  <c r="BJ10" i="11"/>
  <c r="BU10" i="11"/>
  <c r="BZ10" i="11"/>
  <c r="FD10" i="11"/>
  <c r="FA10" i="11"/>
  <c r="EV19" i="11"/>
  <c r="GH19" i="11"/>
  <c r="FV19" i="11"/>
  <c r="BR18" i="11"/>
  <c r="BG18" i="11"/>
  <c r="BK20" i="11"/>
  <c r="BV20" i="11"/>
  <c r="EG20" i="11"/>
  <c r="GG9" i="11"/>
  <c r="FU9" i="11"/>
  <c r="GA20" i="11"/>
  <c r="GM20" i="11"/>
  <c r="FG20" i="11"/>
  <c r="CR4" i="11"/>
  <c r="DK4" i="11"/>
  <c r="CW4" i="11"/>
  <c r="CU7" i="11"/>
  <c r="CN7" i="11"/>
  <c r="GV7" i="11"/>
  <c r="BP15" i="11"/>
  <c r="BE15" i="11"/>
  <c r="AR5" i="11"/>
  <c r="AF5" i="11"/>
  <c r="BP10" i="11"/>
  <c r="BE10" i="11"/>
  <c r="AO14" i="11"/>
  <c r="CW18" i="11"/>
  <c r="DK18" i="11"/>
  <c r="CR18" i="11"/>
  <c r="CV2" i="11"/>
  <c r="DO2" i="11"/>
  <c r="CW20" i="11"/>
  <c r="DK20" i="11"/>
  <c r="CR20" i="11"/>
  <c r="CV18" i="11"/>
  <c r="DO18" i="11"/>
  <c r="DB4" i="11"/>
  <c r="CI4" i="11"/>
  <c r="AL4" i="11"/>
  <c r="AX4" i="11"/>
  <c r="EH4" i="11"/>
  <c r="DZ13" i="11"/>
  <c r="EF13" i="11"/>
  <c r="CU8" i="11"/>
  <c r="CN8" i="11"/>
  <c r="GV8" i="11"/>
  <c r="GP8" i="11"/>
  <c r="GF8" i="11"/>
  <c r="CR9" i="11"/>
  <c r="DK9" i="11"/>
  <c r="CW9" i="11"/>
  <c r="EW5" i="11"/>
  <c r="FZ5" i="11"/>
  <c r="GL5" i="11"/>
  <c r="FF5" i="11"/>
  <c r="AZ14" i="11"/>
  <c r="AN14" i="11"/>
  <c r="GO20" i="11"/>
  <c r="GC20" i="11"/>
  <c r="CI8" i="11"/>
  <c r="DB8" i="11"/>
  <c r="AL8" i="11"/>
  <c r="AX8" i="11"/>
  <c r="EH8" i="11"/>
  <c r="BR11" i="11"/>
  <c r="BG11" i="11"/>
  <c r="EC2" i="11"/>
  <c r="EE2" i="11"/>
  <c r="CA2" i="11"/>
  <c r="CE2" i="11"/>
  <c r="BI2" i="11"/>
  <c r="BT2" i="11"/>
  <c r="BY2" i="11"/>
  <c r="DE2" i="11"/>
  <c r="CT2" i="11"/>
  <c r="DL2" i="11"/>
  <c r="CE9" i="11"/>
  <c r="EE9" i="11"/>
  <c r="CA9" i="11"/>
  <c r="EC9" i="11"/>
  <c r="EA16" i="11"/>
  <c r="AT16" i="11"/>
  <c r="AH16" i="11"/>
  <c r="GJ9" i="11"/>
  <c r="GD9" i="11"/>
  <c r="AZ19" i="11"/>
  <c r="AN19" i="11"/>
  <c r="BL5" i="11"/>
  <c r="BS13" i="11"/>
  <c r="BH13" i="11"/>
  <c r="BC7" i="11"/>
  <c r="BL7" i="11"/>
  <c r="AO8" i="11"/>
  <c r="AY17" i="11"/>
  <c r="AM17" i="11"/>
  <c r="GJ16" i="11"/>
  <c r="GD16" i="11"/>
  <c r="AR9" i="11"/>
  <c r="AF9" i="11"/>
  <c r="CY4" i="11"/>
  <c r="DA4" i="11"/>
  <c r="BL15" i="11"/>
  <c r="CY18" i="11"/>
  <c r="DA18" i="11"/>
  <c r="GV17" i="11"/>
  <c r="CN17" i="11"/>
  <c r="CU17" i="11"/>
  <c r="GO13" i="11"/>
  <c r="GC13" i="11"/>
  <c r="CE12" i="11"/>
  <c r="EC12" i="11"/>
  <c r="CA12" i="11"/>
  <c r="EE12" i="11"/>
  <c r="DR20" i="11"/>
  <c r="DP20" i="11"/>
  <c r="BR5" i="11"/>
  <c r="BG5" i="11"/>
  <c r="GJ14" i="11"/>
  <c r="GD14" i="11"/>
  <c r="GI6" i="11"/>
  <c r="FW6" i="11"/>
  <c r="ER6" i="11"/>
  <c r="CV3" i="11"/>
  <c r="DE3" i="11"/>
  <c r="DO3" i="11"/>
  <c r="EF17" i="11"/>
  <c r="DZ17" i="11"/>
  <c r="GG6" i="11"/>
  <c r="FU6" i="11"/>
  <c r="GN5" i="11"/>
  <c r="GB5" i="11"/>
  <c r="FD12" i="11"/>
  <c r="FA12" i="11"/>
  <c r="ET12" i="11"/>
  <c r="EK16" i="11"/>
  <c r="DX16" i="11"/>
  <c r="EJ16" i="11"/>
  <c r="EI16" i="11"/>
  <c r="CX16" i="11"/>
  <c r="AE16" i="11"/>
  <c r="AQ16" i="11"/>
  <c r="BA16" i="11"/>
  <c r="EW10" i="11"/>
  <c r="FZ10" i="11"/>
  <c r="GL10" i="11"/>
  <c r="FF10" i="11"/>
  <c r="EI14" i="11"/>
  <c r="EK14" i="11"/>
  <c r="DX14" i="11"/>
  <c r="BA14" i="11"/>
  <c r="CX14" i="11"/>
  <c r="AE14" i="11"/>
  <c r="AQ14" i="11"/>
  <c r="EJ14" i="11"/>
  <c r="EH14" i="11"/>
  <c r="DB14" i="11"/>
  <c r="AL14" i="11"/>
  <c r="AX14" i="11"/>
  <c r="CI14" i="11"/>
  <c r="GP5" i="11"/>
  <c r="GF5" i="11"/>
  <c r="DY5" i="11"/>
  <c r="BC5" i="11"/>
  <c r="BN5" i="11"/>
  <c r="BW5" i="11"/>
  <c r="EU8" i="11"/>
  <c r="FY8" i="11"/>
  <c r="GK8" i="11"/>
  <c r="EF8" i="11"/>
  <c r="DZ8" i="11"/>
  <c r="BF12" i="11"/>
  <c r="BQ12" i="11"/>
  <c r="DG12" i="11"/>
  <c r="BF8" i="11"/>
  <c r="BQ8" i="11"/>
  <c r="DG8" i="11"/>
  <c r="DR17" i="11"/>
  <c r="DP17" i="11"/>
  <c r="DY15" i="11"/>
  <c r="BC15" i="11"/>
  <c r="BN15" i="11"/>
  <c r="BW15" i="11"/>
  <c r="BJ18" i="11"/>
  <c r="BU18" i="11"/>
  <c r="BZ18" i="11"/>
  <c r="DF18" i="11"/>
  <c r="CK18" i="11"/>
  <c r="CK14" i="11"/>
  <c r="DF14" i="11"/>
  <c r="AU15" i="11"/>
  <c r="AI15" i="11"/>
  <c r="BR17" i="11"/>
  <c r="BG17" i="11"/>
  <c r="GU3" i="11"/>
  <c r="CM3" i="11"/>
  <c r="CH3" i="11"/>
  <c r="CU4" i="11"/>
  <c r="CN4" i="11"/>
  <c r="GV4" i="11"/>
  <c r="AY8" i="11"/>
  <c r="AM8" i="11"/>
  <c r="BO16" i="11"/>
  <c r="BD16" i="11"/>
  <c r="GO10" i="11"/>
  <c r="GC10" i="11"/>
  <c r="BO2" i="11"/>
  <c r="BD2" i="11"/>
  <c r="EG9" i="11"/>
  <c r="BV9" i="11"/>
  <c r="BK9" i="11"/>
  <c r="EI19" i="11"/>
  <c r="EJ19" i="11"/>
  <c r="EK19" i="11"/>
  <c r="BA19" i="11"/>
  <c r="DX19" i="11"/>
  <c r="AQ19" i="11"/>
  <c r="CX19" i="11"/>
  <c r="EK10" i="11"/>
  <c r="EJ10" i="11"/>
  <c r="CX10" i="11"/>
  <c r="DX10" i="11"/>
  <c r="EI10" i="11"/>
  <c r="AQ10" i="11"/>
  <c r="BA10" i="11"/>
  <c r="CX11" i="11"/>
  <c r="BA11" i="11"/>
  <c r="DX11" i="11"/>
  <c r="EI11" i="11"/>
  <c r="EJ11" i="11"/>
  <c r="AQ11" i="11"/>
  <c r="EK11" i="11"/>
  <c r="GG12" i="11"/>
  <c r="FU12" i="11"/>
  <c r="CE20" i="11"/>
  <c r="EE20" i="11"/>
  <c r="CA20" i="11"/>
  <c r="EC20" i="11"/>
  <c r="GI15" i="11"/>
  <c r="FW15" i="11"/>
  <c r="ER15" i="11"/>
  <c r="DG20" i="11"/>
  <c r="BQ20" i="11"/>
  <c r="BF20" i="11"/>
  <c r="CS10" i="11"/>
  <c r="AK10" i="11"/>
  <c r="AW10" i="11"/>
  <c r="DQ10" i="11"/>
  <c r="EG11" i="11"/>
  <c r="BV11" i="11"/>
  <c r="BK11" i="11"/>
  <c r="BR3" i="11"/>
  <c r="BG3" i="11"/>
  <c r="DQ20" i="11"/>
  <c r="AK20" i="11"/>
  <c r="AW20" i="11"/>
  <c r="CS20" i="11"/>
  <c r="DE18" i="11"/>
  <c r="CT18" i="11"/>
  <c r="DL18" i="11"/>
  <c r="EH10" i="11"/>
  <c r="CI10" i="11"/>
  <c r="AL10" i="11"/>
  <c r="AX10" i="11"/>
  <c r="DB10" i="11"/>
  <c r="BF10" i="11"/>
  <c r="BQ10" i="11"/>
  <c r="DG10" i="11"/>
  <c r="CH13" i="11"/>
  <c r="CM13" i="11"/>
  <c r="GU13" i="11"/>
  <c r="DS15" i="11"/>
  <c r="AJ15" i="11"/>
  <c r="AV15" i="11"/>
  <c r="DH15" i="11"/>
  <c r="GK15" i="11"/>
  <c r="FY15" i="11"/>
  <c r="EU15" i="11"/>
  <c r="BF13" i="11"/>
  <c r="BQ13" i="11"/>
  <c r="DG13" i="11"/>
  <c r="EU13" i="11"/>
  <c r="FY13" i="11"/>
  <c r="GK13" i="11"/>
  <c r="GG16" i="11"/>
  <c r="FU16" i="11"/>
  <c r="GG10" i="11"/>
  <c r="FU10" i="11"/>
  <c r="CY9" i="11"/>
  <c r="BJ9" i="11"/>
  <c r="BU9" i="11"/>
  <c r="BZ9" i="11"/>
  <c r="DA9" i="11"/>
  <c r="DS12" i="11"/>
  <c r="DH12" i="11"/>
  <c r="DG5" i="11"/>
  <c r="BQ5" i="11"/>
  <c r="BF5" i="11"/>
  <c r="DL19" i="11"/>
  <c r="CT19" i="11"/>
  <c r="ES15" i="11"/>
  <c r="BR14" i="11"/>
  <c r="BG14" i="11"/>
  <c r="CK19" i="11"/>
  <c r="DF19" i="11"/>
  <c r="BR12" i="11"/>
  <c r="BG12" i="11"/>
  <c r="DI7" i="11"/>
  <c r="AG7" i="11"/>
  <c r="AS7" i="11"/>
  <c r="DD7" i="11"/>
  <c r="CU16" i="11"/>
  <c r="CN16" i="11"/>
  <c r="GV16" i="11"/>
  <c r="GP13" i="11"/>
  <c r="GF13" i="11"/>
  <c r="BO12" i="11"/>
  <c r="BD12" i="11"/>
  <c r="GJ3" i="11"/>
  <c r="GD3" i="11"/>
  <c r="ER8" i="11"/>
  <c r="FW8" i="11"/>
  <c r="GI8" i="11"/>
  <c r="EI3" i="11"/>
  <c r="CX3" i="11"/>
  <c r="BA3" i="11"/>
  <c r="EJ3" i="11"/>
  <c r="EK3" i="11"/>
  <c r="AQ3" i="11"/>
  <c r="DX3" i="11"/>
  <c r="AE19" i="11"/>
  <c r="AO19" i="11"/>
  <c r="AE11" i="11"/>
  <c r="AO11" i="11"/>
  <c r="AR11" i="11"/>
  <c r="AF11" i="11"/>
  <c r="GP3" i="11"/>
  <c r="GF3" i="11"/>
  <c r="GA4" i="11"/>
  <c r="GM4" i="11"/>
  <c r="FG4" i="11"/>
  <c r="CX9" i="11"/>
  <c r="EK9" i="11"/>
  <c r="EJ9" i="11"/>
  <c r="EI9" i="11"/>
  <c r="DX9" i="11"/>
  <c r="AE9" i="11"/>
  <c r="AQ9" i="11"/>
  <c r="BA9" i="11"/>
  <c r="DO7" i="11"/>
  <c r="DE7" i="11"/>
  <c r="CV7" i="11"/>
  <c r="AE10" i="11"/>
  <c r="AO10" i="11"/>
  <c r="EK6" i="11"/>
  <c r="EI6" i="11"/>
  <c r="DX6" i="11"/>
  <c r="CX6" i="11"/>
  <c r="EJ6" i="11"/>
  <c r="AQ6" i="11"/>
  <c r="BA6" i="11"/>
  <c r="BS4" i="11"/>
  <c r="BH4" i="11"/>
  <c r="CR7" i="11"/>
  <c r="DK7" i="11"/>
  <c r="CW7" i="11"/>
  <c r="EH2" i="11"/>
  <c r="DB2" i="11"/>
  <c r="AL2" i="11"/>
  <c r="AX2" i="11"/>
  <c r="CI2" i="11"/>
  <c r="DH5" i="11"/>
  <c r="AJ5" i="11"/>
  <c r="AV5" i="11"/>
  <c r="DS5" i="11"/>
  <c r="BA8" i="11"/>
  <c r="EJ8" i="11"/>
  <c r="DX8" i="11"/>
  <c r="EK8" i="11"/>
  <c r="EI8" i="11"/>
  <c r="AE8" i="11"/>
  <c r="AQ8" i="11"/>
  <c r="CX8" i="11"/>
  <c r="DS16" i="11"/>
  <c r="AJ16" i="11"/>
  <c r="AV16" i="11"/>
  <c r="DH16" i="11"/>
  <c r="FT16" i="11"/>
  <c r="ES16" i="11"/>
  <c r="GP20" i="11"/>
  <c r="GF20" i="11"/>
  <c r="CV8" i="11"/>
  <c r="DO8" i="11"/>
  <c r="ES3" i="11"/>
  <c r="DT9" i="11"/>
  <c r="FE9" i="11"/>
  <c r="CF9" i="11"/>
  <c r="ED9" i="11"/>
  <c r="DR7" i="11"/>
  <c r="DP7" i="11"/>
  <c r="CS9" i="11"/>
  <c r="AK9" i="11"/>
  <c r="AW9" i="11"/>
  <c r="DQ9" i="11"/>
  <c r="DS20" i="11"/>
  <c r="AJ20" i="11"/>
  <c r="AV20" i="11"/>
  <c r="DH20" i="11"/>
  <c r="GI13" i="11"/>
  <c r="FW13" i="11"/>
  <c r="ER13" i="11"/>
  <c r="GN6" i="11"/>
  <c r="GB6" i="11"/>
  <c r="FE20" i="11"/>
  <c r="CF20" i="11"/>
  <c r="ED20" i="11"/>
  <c r="DT20" i="11"/>
  <c r="BS19" i="11"/>
  <c r="BH19" i="11"/>
  <c r="AU14" i="11"/>
  <c r="AI14" i="11"/>
  <c r="AZ10" i="11"/>
  <c r="AN10" i="11"/>
  <c r="DG3" i="11"/>
  <c r="BQ3" i="11"/>
  <c r="BF3" i="11"/>
  <c r="BR13" i="11"/>
  <c r="BG13" i="11"/>
  <c r="BP17" i="11"/>
  <c r="BE17" i="11"/>
  <c r="DI14" i="11"/>
  <c r="AG14" i="11"/>
  <c r="AS14" i="11"/>
  <c r="DD14" i="11"/>
  <c r="DB7" i="11"/>
  <c r="CI7" i="11"/>
  <c r="AL7" i="11"/>
  <c r="AX7" i="11"/>
  <c r="EH7" i="11"/>
  <c r="GU14" i="11"/>
  <c r="CM14" i="11"/>
  <c r="CH14" i="11"/>
  <c r="GI12" i="11"/>
  <c r="FW12" i="11"/>
  <c r="ER12" i="11"/>
  <c r="BJ4" i="11"/>
  <c r="BU4" i="11"/>
  <c r="BZ4" i="11"/>
  <c r="DF4" i="11"/>
  <c r="CK4" i="11"/>
  <c r="AJ12" i="11"/>
  <c r="AV12" i="11"/>
  <c r="DP12" i="11"/>
  <c r="DR12" i="11"/>
  <c r="AE6" i="11"/>
  <c r="AO6" i="11"/>
  <c r="AR10" i="11"/>
  <c r="AF10" i="11"/>
  <c r="DL9" i="11"/>
  <c r="CT9" i="11"/>
  <c r="AZ15" i="11"/>
  <c r="AN15" i="11"/>
  <c r="EA4" i="11"/>
  <c r="AT4" i="11"/>
  <c r="AH4" i="11"/>
  <c r="EV20" i="11"/>
  <c r="GH20" i="11"/>
  <c r="FV20" i="11"/>
  <c r="AO17" i="11"/>
  <c r="DL12" i="11"/>
  <c r="CT12" i="11"/>
  <c r="DT7" i="11"/>
  <c r="ED7" i="11"/>
  <c r="CF7" i="11"/>
  <c r="FE7" i="11"/>
  <c r="FG19" i="11"/>
  <c r="GM19" i="11"/>
  <c r="GA19" i="11"/>
  <c r="GU17" i="11"/>
  <c r="CM17" i="11"/>
  <c r="CH17" i="11"/>
  <c r="DA6" i="11"/>
  <c r="CY6" i="11"/>
  <c r="DE8" i="11"/>
  <c r="CT8" i="11"/>
  <c r="DL8" i="11"/>
  <c r="AY19" i="11"/>
  <c r="AM19" i="11"/>
  <c r="BS6" i="11"/>
  <c r="BH6" i="11"/>
  <c r="GV6" i="11"/>
  <c r="CN6" i="11"/>
  <c r="CU6" i="11"/>
  <c r="GV5" i="11"/>
  <c r="CN5" i="11"/>
  <c r="CU5" i="11"/>
  <c r="CW16" i="11"/>
  <c r="DK16" i="11"/>
  <c r="CR16" i="11"/>
  <c r="EW11" i="11"/>
  <c r="FZ11" i="11"/>
  <c r="GL11" i="11"/>
  <c r="FF11" i="11"/>
  <c r="EA18" i="11"/>
  <c r="AT18" i="11"/>
  <c r="AH18" i="11"/>
  <c r="GO19" i="11"/>
  <c r="GC19" i="11"/>
  <c r="GW14" i="11"/>
  <c r="CO14" i="11"/>
  <c r="BP3" i="11"/>
  <c r="BE3" i="11"/>
  <c r="GV9" i="11"/>
  <c r="CN9" i="11"/>
  <c r="CU9" i="11"/>
  <c r="BF6" i="11"/>
  <c r="BQ6" i="11"/>
  <c r="DG6" i="11"/>
  <c r="DQ6" i="11"/>
  <c r="AK6" i="11"/>
  <c r="AW6" i="11"/>
  <c r="CS6" i="11"/>
  <c r="DD10" i="11"/>
  <c r="AG10" i="11"/>
  <c r="AS10" i="11"/>
  <c r="DI10" i="11"/>
  <c r="GG17" i="11"/>
  <c r="FU17" i="11"/>
  <c r="GK9" i="11"/>
  <c r="FY9" i="11"/>
  <c r="EU9" i="11"/>
  <c r="CR17" i="11"/>
  <c r="DK17" i="11"/>
  <c r="CW17" i="11"/>
  <c r="CI16" i="11"/>
  <c r="DB16" i="11"/>
  <c r="AL16" i="11"/>
  <c r="AX16" i="11"/>
  <c r="EH16" i="11"/>
  <c r="EC16" i="11"/>
  <c r="CE16" i="11"/>
  <c r="CA16" i="11"/>
  <c r="EE16" i="11"/>
  <c r="DD2" i="11"/>
  <c r="AG2" i="11"/>
  <c r="AS2" i="11"/>
  <c r="DI2" i="11"/>
  <c r="DI13" i="11"/>
  <c r="AG13" i="11"/>
  <c r="AS13" i="11"/>
  <c r="DD13" i="11"/>
  <c r="DS17" i="11"/>
  <c r="AJ17" i="11"/>
  <c r="AV17" i="11"/>
  <c r="DH17" i="11"/>
  <c r="GG14" i="11"/>
  <c r="FU14" i="11"/>
  <c r="AH13" i="11"/>
  <c r="AT13" i="11"/>
  <c r="EA13" i="11"/>
  <c r="FG3" i="11"/>
  <c r="GM3" i="11"/>
  <c r="AR2" i="11"/>
  <c r="AF2" i="11"/>
  <c r="GW17" i="11"/>
  <c r="CO17" i="11"/>
  <c r="GO2" i="11"/>
  <c r="GC2" i="11"/>
  <c r="EW3" i="11"/>
  <c r="GL3" i="11"/>
  <c r="FF3" i="11"/>
  <c r="GW6" i="11"/>
  <c r="CO6" i="11"/>
  <c r="EW13" i="11"/>
  <c r="FZ13" i="11"/>
  <c r="GL13" i="11"/>
  <c r="FF13" i="11"/>
  <c r="AR20" i="11"/>
  <c r="AF20" i="11"/>
  <c r="GN17" i="11"/>
  <c r="GB17" i="11"/>
  <c r="EC11" i="11"/>
  <c r="EE11" i="11"/>
  <c r="CA11" i="11"/>
  <c r="CE11" i="11"/>
  <c r="AU5" i="11"/>
  <c r="AI5" i="11"/>
  <c r="GN20" i="11"/>
  <c r="GB20" i="11"/>
  <c r="DA12" i="11"/>
  <c r="CY12" i="11"/>
  <c r="ES2" i="11"/>
  <c r="FG10" i="11"/>
  <c r="GM10" i="11"/>
  <c r="GA10" i="11"/>
  <c r="BP14" i="11"/>
  <c r="BE14" i="11"/>
  <c r="BR2" i="11"/>
  <c r="BG2" i="11"/>
  <c r="FD5" i="11"/>
  <c r="FA5" i="11"/>
  <c r="ET5" i="11"/>
  <c r="DR18" i="11"/>
  <c r="DP18" i="11"/>
  <c r="GI14" i="11"/>
  <c r="FW14" i="11"/>
  <c r="ER14" i="11"/>
  <c r="CS4" i="11"/>
  <c r="AK4" i="11"/>
  <c r="AW4" i="11"/>
  <c r="DQ4" i="11"/>
  <c r="BO11" i="11"/>
  <c r="BD11" i="11"/>
  <c r="AH5" i="11"/>
  <c r="AT5" i="11"/>
  <c r="EA5" i="11"/>
  <c r="BO18" i="11"/>
  <c r="BD18" i="11"/>
  <c r="FF7" i="11"/>
  <c r="FZ7" i="11"/>
  <c r="GL7" i="11"/>
  <c r="EW7" i="11"/>
  <c r="GO11" i="11"/>
  <c r="GC11" i="11"/>
  <c r="AZ16" i="11"/>
  <c r="AN16" i="11"/>
  <c r="ES18" i="11"/>
  <c r="GP12" i="11"/>
  <c r="GF12" i="11"/>
  <c r="EG10" i="11"/>
  <c r="BV10" i="11"/>
  <c r="BK10" i="11"/>
  <c r="AR14" i="11"/>
  <c r="AF14" i="11"/>
  <c r="BP16" i="11"/>
  <c r="BE16" i="11"/>
  <c r="CS13" i="11"/>
  <c r="AK13" i="11"/>
  <c r="AW13" i="11"/>
  <c r="DQ13" i="11"/>
  <c r="FF17" i="11"/>
  <c r="FZ17" i="11"/>
  <c r="GL17" i="11"/>
  <c r="EW17" i="11"/>
  <c r="GG3" i="11"/>
  <c r="BJ6" i="11"/>
  <c r="BU6" i="11"/>
  <c r="BZ6" i="11"/>
  <c r="FD6" i="11"/>
  <c r="FA6" i="11"/>
  <c r="ET6" i="11"/>
  <c r="BL3" i="11"/>
  <c r="DO15" i="11"/>
  <c r="CV15" i="11"/>
  <c r="CK5" i="11"/>
  <c r="DF5" i="11"/>
  <c r="GP4" i="11"/>
  <c r="GF4" i="11"/>
  <c r="BS11" i="11"/>
  <c r="BH11" i="11"/>
  <c r="FT2" i="11"/>
  <c r="GD2" i="11"/>
  <c r="GJ2" i="11"/>
  <c r="AU16" i="11"/>
  <c r="AI16" i="11"/>
  <c r="GW12" i="11"/>
  <c r="CO12" i="11"/>
  <c r="GA9" i="11"/>
  <c r="GM9" i="11"/>
  <c r="FG9" i="11"/>
  <c r="AY10" i="11"/>
  <c r="AM10" i="11"/>
  <c r="AR13" i="11"/>
  <c r="AF13" i="11"/>
  <c r="FT18" i="11"/>
  <c r="GD18" i="11"/>
  <c r="GJ18" i="11"/>
  <c r="DQ8" i="11"/>
  <c r="AK8" i="11"/>
  <c r="AW8" i="11"/>
  <c r="CS8" i="11"/>
  <c r="DY18" i="11"/>
  <c r="BN18" i="11"/>
  <c r="BW18" i="11"/>
  <c r="ES9" i="11"/>
  <c r="BF7" i="11"/>
  <c r="BQ7" i="11"/>
  <c r="DG7" i="11"/>
  <c r="AH11" i="11"/>
  <c r="AT11" i="11"/>
  <c r="EA11" i="11"/>
  <c r="BP12" i="11"/>
  <c r="BE12" i="11"/>
  <c r="CF13" i="11"/>
  <c r="ED13" i="11"/>
  <c r="FE13" i="11"/>
  <c r="DT13" i="11"/>
  <c r="FU19" i="11"/>
  <c r="GG19" i="11"/>
  <c r="EH19" i="11"/>
  <c r="CI19" i="11"/>
  <c r="AL19" i="11"/>
  <c r="AX19" i="11"/>
  <c r="DB19" i="11"/>
  <c r="EC17" i="11"/>
  <c r="CE17" i="11"/>
  <c r="CA17" i="11"/>
  <c r="EE17" i="11"/>
  <c r="GN4" i="11"/>
  <c r="GB4" i="11"/>
  <c r="BS8" i="11"/>
  <c r="BH8" i="11"/>
  <c r="DQ5" i="11"/>
  <c r="AK5" i="11"/>
  <c r="AW5" i="11"/>
  <c r="CS5" i="11"/>
  <c r="AU10" i="11"/>
  <c r="AI10" i="11"/>
  <c r="GO18" i="11"/>
  <c r="GC18" i="11"/>
  <c r="CR15" i="11"/>
  <c r="DK15" i="11"/>
  <c r="CW15" i="11"/>
  <c r="AH20" i="11"/>
  <c r="AT20" i="11"/>
  <c r="EA20" i="11"/>
  <c r="GO4" i="11"/>
  <c r="GC4" i="11"/>
  <c r="AR4" i="11"/>
  <c r="AF4" i="11"/>
  <c r="CY8" i="11"/>
  <c r="DA8" i="11"/>
  <c r="DL4" i="11"/>
  <c r="CT4" i="11"/>
  <c r="GJ8" i="11"/>
  <c r="GD8" i="11"/>
  <c r="DI19" i="11"/>
  <c r="AG19" i="11"/>
  <c r="AS19" i="11"/>
  <c r="DD19" i="11"/>
  <c r="BF11" i="11"/>
  <c r="BQ11" i="11"/>
  <c r="DG11" i="11"/>
  <c r="DL6" i="11"/>
  <c r="CT6" i="11"/>
  <c r="BP5" i="11"/>
  <c r="BE5" i="11"/>
  <c r="DA17" i="11"/>
  <c r="CY17" i="11"/>
  <c r="GI17" i="11"/>
  <c r="FW17" i="11"/>
  <c r="ER17" i="11"/>
  <c r="FU11" i="11"/>
  <c r="GG11" i="11"/>
  <c r="BF14" i="11"/>
  <c r="BQ14" i="11"/>
  <c r="DG14" i="11"/>
  <c r="BS10" i="11"/>
  <c r="BH10" i="11"/>
  <c r="BP13" i="11"/>
  <c r="BE13" i="11"/>
  <c r="GW10" i="11"/>
  <c r="CO10" i="11"/>
  <c r="AY13" i="11"/>
  <c r="AM13" i="11"/>
  <c r="AH10" i="11"/>
  <c r="AT10" i="11"/>
  <c r="EA10" i="11"/>
  <c r="GN11" i="11"/>
  <c r="GB11" i="11"/>
  <c r="FT12" i="11"/>
  <c r="ES12" i="11"/>
  <c r="ED12" i="11"/>
  <c r="FE12" i="11"/>
  <c r="DT12" i="11"/>
  <c r="CF12" i="11"/>
  <c r="AO12" i="11"/>
  <c r="BS17" i="11"/>
  <c r="BH17" i="11"/>
  <c r="DH7" i="11"/>
  <c r="AJ7" i="11"/>
  <c r="AV7" i="11"/>
  <c r="DS7" i="11"/>
  <c r="BO14" i="11"/>
  <c r="BD14" i="11"/>
  <c r="GK10" i="11"/>
  <c r="FY10" i="11"/>
  <c r="EU10" i="11"/>
  <c r="CI17" i="11"/>
  <c r="EH17" i="11"/>
  <c r="AL17" i="11"/>
  <c r="AX17" i="11"/>
  <c r="DB17" i="11"/>
  <c r="BS16" i="11"/>
  <c r="BH16" i="11"/>
  <c r="BO5" i="11"/>
  <c r="BD5" i="11"/>
  <c r="ED17" i="11"/>
  <c r="FE17" i="11"/>
  <c r="DT17" i="11"/>
  <c r="CF17" i="11"/>
  <c r="DI18" i="11"/>
  <c r="AG18" i="11"/>
  <c r="AS18" i="11"/>
  <c r="DD18" i="11"/>
  <c r="ED11" i="11"/>
  <c r="CF11" i="11"/>
  <c r="FE11" i="11"/>
  <c r="BY11" i="11"/>
  <c r="DT11" i="11"/>
  <c r="FU15" i="11"/>
  <c r="GG15" i="11"/>
  <c r="FV9" i="11"/>
  <c r="GH9" i="11"/>
  <c r="EV9" i="11"/>
  <c r="FF9" i="11"/>
  <c r="FZ9" i="11"/>
  <c r="GL9" i="11"/>
  <c r="EW9" i="11"/>
  <c r="DS10" i="11"/>
  <c r="DH10" i="11"/>
  <c r="DD4" i="11"/>
  <c r="AG4" i="11"/>
  <c r="AS4" i="11"/>
  <c r="DI4" i="11"/>
  <c r="DZ5" i="11"/>
  <c r="EF5" i="11"/>
  <c r="ES4" i="11"/>
  <c r="GW4" i="11"/>
  <c r="CO4" i="11"/>
  <c r="FG14" i="11"/>
  <c r="GM14" i="11"/>
  <c r="GA14" i="11"/>
  <c r="EG13" i="11"/>
  <c r="BV13" i="11"/>
  <c r="BK13" i="11"/>
  <c r="CY15" i="11"/>
  <c r="DA15" i="11"/>
  <c r="BJ8" i="11"/>
  <c r="BU8" i="11"/>
  <c r="BZ8" i="11"/>
  <c r="DF8" i="11"/>
  <c r="CK8" i="11"/>
  <c r="EV5" i="11"/>
  <c r="GH5" i="11"/>
  <c r="FV5" i="11"/>
  <c r="AU19" i="11"/>
  <c r="AI19" i="11"/>
  <c r="DL14" i="11"/>
  <c r="CT14" i="11"/>
  <c r="ED14" i="11"/>
  <c r="FE14" i="11"/>
  <c r="DT14" i="11"/>
  <c r="CF14" i="11"/>
  <c r="AH15" i="11"/>
  <c r="AT15" i="11"/>
  <c r="EA15" i="11"/>
  <c r="AZ9" i="11"/>
  <c r="AN9" i="11"/>
  <c r="AZ2" i="11"/>
  <c r="AN2" i="11"/>
  <c r="CV17" i="11"/>
  <c r="BI17" i="11"/>
  <c r="BT17" i="11"/>
  <c r="BY17" i="11"/>
  <c r="DE17" i="11"/>
  <c r="DO17" i="11"/>
  <c r="DO20" i="11"/>
  <c r="CV20" i="11"/>
  <c r="GN10" i="11"/>
  <c r="GB10" i="11"/>
  <c r="FT15" i="11"/>
  <c r="GF15" i="11"/>
  <c r="GP15" i="11"/>
  <c r="EC3" i="11"/>
  <c r="EE3" i="11"/>
  <c r="CA3" i="11"/>
  <c r="CE3" i="11"/>
  <c r="GW9" i="11"/>
  <c r="CO9" i="11"/>
  <c r="FV17" i="11"/>
  <c r="GH17" i="11"/>
  <c r="EV17" i="11"/>
  <c r="BC18" i="11"/>
  <c r="BL18" i="11"/>
  <c r="AU12" i="11"/>
  <c r="AI12" i="11"/>
  <c r="AO5" i="11"/>
  <c r="EJ12" i="11"/>
  <c r="BA12" i="11"/>
  <c r="DX12" i="11"/>
  <c r="EI12" i="11"/>
  <c r="CX12" i="11"/>
  <c r="AE12" i="11"/>
  <c r="AQ12" i="11"/>
  <c r="EK12" i="11"/>
  <c r="FT9" i="11"/>
  <c r="GF9" i="11"/>
  <c r="GP9" i="11"/>
  <c r="DO12" i="11"/>
  <c r="DE12" i="11"/>
  <c r="CV12" i="11"/>
  <c r="GI7" i="11"/>
  <c r="FW7" i="11"/>
  <c r="ER7" i="11"/>
  <c r="EW8" i="11"/>
  <c r="FZ8" i="11"/>
  <c r="GL8" i="11"/>
  <c r="FF8" i="11"/>
  <c r="BI7" i="11"/>
  <c r="BT7" i="11"/>
  <c r="BY7" i="11"/>
  <c r="CH7" i="11"/>
  <c r="CM7" i="11"/>
  <c r="GU7" i="11"/>
  <c r="EI5" i="11"/>
  <c r="BA5" i="11"/>
  <c r="CX5" i="11"/>
  <c r="EK5" i="11"/>
  <c r="EJ5" i="11"/>
  <c r="AE5" i="11"/>
  <c r="AQ5" i="11"/>
  <c r="DX5" i="11"/>
  <c r="FF4" i="11"/>
  <c r="FZ4" i="11"/>
  <c r="GL4" i="11"/>
  <c r="EW4" i="11"/>
  <c r="DZ19" i="11"/>
  <c r="EF19" i="11"/>
  <c r="DA19" i="11"/>
  <c r="CY19" i="11"/>
  <c r="DZ16" i="11"/>
  <c r="EF16" i="11"/>
  <c r="CE8" i="11"/>
  <c r="EE8" i="11"/>
  <c r="CA8" i="11"/>
  <c r="EC8" i="11"/>
  <c r="DI9" i="11"/>
  <c r="AG9" i="11"/>
  <c r="AS9" i="11"/>
  <c r="DD9" i="11"/>
  <c r="DO6" i="11"/>
  <c r="DE6" i="11"/>
  <c r="CV6" i="11"/>
  <c r="FD3" i="11"/>
  <c r="FA3" i="11"/>
  <c r="ET3" i="11"/>
  <c r="GJ20" i="11"/>
  <c r="GD20" i="11"/>
  <c r="GJ5" i="11"/>
  <c r="GD5" i="11"/>
  <c r="DE20" i="11"/>
  <c r="CT20" i="11"/>
  <c r="DL20" i="11"/>
  <c r="FD14" i="11"/>
  <c r="FA14" i="11"/>
  <c r="ET14" i="11"/>
  <c r="ER4" i="11"/>
  <c r="FW4" i="11"/>
  <c r="GI4" i="11"/>
  <c r="DZ12" i="11"/>
  <c r="EF12" i="11"/>
  <c r="DT19" i="11"/>
  <c r="CF19" i="11"/>
  <c r="ED19" i="11"/>
  <c r="FE19" i="11"/>
  <c r="ER11" i="11"/>
  <c r="FW11" i="11"/>
  <c r="GI11" i="11"/>
  <c r="CR3" i="11"/>
  <c r="DK3" i="11"/>
  <c r="CW3" i="11"/>
  <c r="CE15" i="11"/>
  <c r="EE15" i="11"/>
  <c r="CA15" i="11"/>
  <c r="EC15" i="11"/>
  <c r="EE18" i="11"/>
  <c r="CE18" i="11"/>
  <c r="CA18" i="11"/>
  <c r="EC18" i="11"/>
  <c r="DA13" i="11"/>
  <c r="CY13" i="11"/>
  <c r="BW13" i="11"/>
  <c r="BN13" i="11"/>
  <c r="DY13" i="11"/>
  <c r="CF8" i="11"/>
  <c r="FE8" i="11"/>
  <c r="DT8" i="11"/>
  <c r="ED8" i="11"/>
  <c r="DZ15" i="11"/>
  <c r="EF15" i="11"/>
  <c r="BL9" i="11"/>
  <c r="FT14" i="11"/>
  <c r="ES14" i="11"/>
  <c r="FV8" i="11"/>
  <c r="GH8" i="11"/>
  <c r="EV8" i="11"/>
  <c r="AU8" i="11"/>
  <c r="AI8" i="11"/>
  <c r="BJ19" i="11"/>
  <c r="BU19" i="11"/>
  <c r="BZ19" i="11"/>
  <c r="FD19" i="11"/>
  <c r="FA19" i="11"/>
  <c r="ET19" i="11"/>
  <c r="BO3" i="11"/>
  <c r="BD3" i="11"/>
  <c r="DO5" i="11"/>
  <c r="DE5" i="11"/>
  <c r="CV5" i="11"/>
  <c r="GN9" i="11"/>
  <c r="GB9" i="11"/>
  <c r="AY5" i="11"/>
  <c r="AM5" i="11"/>
  <c r="GW5" i="11"/>
  <c r="CO5" i="11"/>
  <c r="BR10" i="11"/>
  <c r="BG10" i="11"/>
  <c r="BO17" i="11"/>
  <c r="BD17" i="11"/>
  <c r="AH8" i="11"/>
  <c r="AT8" i="11"/>
  <c r="EA8" i="11"/>
  <c r="FT13" i="11"/>
  <c r="ES13" i="11"/>
  <c r="GO3" i="11"/>
  <c r="ER3" i="11"/>
  <c r="GI3" i="11"/>
  <c r="FE3" i="11"/>
  <c r="CF3" i="11"/>
  <c r="DT3" i="11"/>
  <c r="BI3" i="11"/>
  <c r="BT3" i="11"/>
  <c r="BY3" i="11"/>
  <c r="ED3" i="11"/>
  <c r="EF6" i="11"/>
  <c r="DZ6" i="11"/>
  <c r="DT15" i="11"/>
  <c r="ED15" i="11"/>
  <c r="FE15" i="11"/>
  <c r="CF15" i="11"/>
  <c r="AO13" i="11"/>
  <c r="BR8" i="11"/>
  <c r="BG8" i="11"/>
  <c r="FT17" i="11"/>
  <c r="GD17" i="11"/>
  <c r="GJ17" i="11"/>
  <c r="DH2" i="11"/>
  <c r="DS2" i="11"/>
  <c r="FT8" i="11"/>
  <c r="ES8" i="11"/>
  <c r="AR6" i="11"/>
  <c r="AF6" i="11"/>
  <c r="BK16" i="11"/>
  <c r="BV16" i="11"/>
  <c r="EG16" i="11"/>
  <c r="DT18" i="11"/>
  <c r="CF18" i="11"/>
  <c r="ED18" i="11"/>
  <c r="BI18" i="11"/>
  <c r="BT18" i="11"/>
  <c r="BY18" i="11"/>
  <c r="FE18" i="11"/>
  <c r="GN13" i="11"/>
  <c r="GB13" i="11"/>
  <c r="FV2" i="11"/>
  <c r="GH2" i="11"/>
  <c r="EV2" i="11"/>
  <c r="BJ15" i="11"/>
  <c r="BU15" i="11"/>
  <c r="BZ15" i="11"/>
  <c r="DF15" i="11"/>
  <c r="CK15" i="11"/>
  <c r="BK15" i="11"/>
  <c r="BV15" i="11"/>
  <c r="EG15" i="11"/>
  <c r="GN15" i="11"/>
  <c r="GB15" i="11"/>
  <c r="BP20" i="11"/>
  <c r="BE20" i="11"/>
  <c r="CY5" i="11"/>
  <c r="BJ5" i="11"/>
  <c r="BU5" i="11"/>
  <c r="BZ5" i="11"/>
  <c r="DA5" i="11"/>
  <c r="CH16" i="11"/>
  <c r="CM16" i="11"/>
  <c r="GU16" i="11"/>
  <c r="BO4" i="11"/>
  <c r="BD4" i="11"/>
  <c r="GC3" i="11"/>
  <c r="GC14" i="11"/>
  <c r="GO14" i="11"/>
  <c r="BC13" i="11"/>
  <c r="BL13" i="11"/>
  <c r="BK7" i="11"/>
  <c r="BV7" i="11"/>
  <c r="EG7" i="11"/>
  <c r="FD20" i="11"/>
  <c r="FA20" i="11"/>
  <c r="ET20" i="11"/>
  <c r="EH13" i="11"/>
  <c r="DB13" i="11"/>
  <c r="AL13" i="11"/>
  <c r="AX13" i="11"/>
  <c r="CI13" i="11"/>
  <c r="AY16" i="11"/>
  <c r="AM16" i="11"/>
  <c r="FU3" i="11"/>
  <c r="FU4" i="11"/>
  <c r="GG4" i="11"/>
  <c r="BI15" i="11"/>
  <c r="BT15" i="11"/>
  <c r="BY15" i="11"/>
  <c r="DE15" i="11"/>
  <c r="CT15" i="11"/>
  <c r="DL15" i="11"/>
  <c r="AU18" i="11"/>
  <c r="AI18" i="11"/>
  <c r="GP6" i="11"/>
  <c r="GF6" i="11"/>
  <c r="DA3" i="11"/>
  <c r="BJ3" i="11"/>
  <c r="BU3" i="11"/>
  <c r="BZ3" i="11"/>
  <c r="CY3" i="11"/>
  <c r="FT20" i="11"/>
  <c r="ES20" i="11"/>
  <c r="FT4" i="11"/>
  <c r="GD4" i="11"/>
  <c r="GJ4" i="11"/>
  <c r="BJ12" i="11"/>
  <c r="BU12" i="11"/>
  <c r="BZ12" i="11"/>
  <c r="DF12" i="11"/>
  <c r="CK12" i="11"/>
  <c r="GA15" i="11"/>
  <c r="GM15" i="11"/>
  <c r="FG15" i="11"/>
  <c r="AJ10" i="11"/>
  <c r="AV10" i="11"/>
  <c r="DP10" i="11"/>
  <c r="DR10" i="11"/>
  <c r="FT5" i="11"/>
  <c r="ES5" i="11"/>
  <c r="AY4" i="11"/>
  <c r="AM4" i="11"/>
  <c r="GA17" i="11"/>
  <c r="GM17" i="11"/>
  <c r="FG17" i="11"/>
  <c r="CY14" i="11"/>
  <c r="BJ14" i="11"/>
  <c r="BU14" i="11"/>
  <c r="BZ14" i="11"/>
  <c r="DA14" i="11"/>
  <c r="BI20" i="11"/>
  <c r="BT20" i="11"/>
  <c r="BY20" i="11"/>
  <c r="CH20" i="11"/>
  <c r="CM20" i="11"/>
  <c r="GU20" i="11"/>
  <c r="ER16" i="11"/>
  <c r="FW16" i="11"/>
  <c r="GI16" i="11"/>
  <c r="CI11" i="11"/>
  <c r="EH11" i="11"/>
  <c r="AL11" i="11"/>
  <c r="AX11" i="11"/>
  <c r="DB11" i="11"/>
  <c r="AR16" i="11"/>
  <c r="AF16" i="11"/>
  <c r="EC14" i="11"/>
  <c r="CE14" i="11"/>
  <c r="CA14" i="11"/>
  <c r="EE14" i="11"/>
  <c r="DD12" i="11"/>
  <c r="AG12" i="11"/>
  <c r="AS12" i="11"/>
  <c r="DI12" i="11"/>
  <c r="DY3" i="11"/>
  <c r="BC3" i="11"/>
  <c r="BN3" i="11"/>
  <c r="BW3" i="11"/>
  <c r="BI8" i="11"/>
  <c r="BT8" i="11"/>
  <c r="BY8" i="11"/>
  <c r="CH8" i="11"/>
  <c r="CM8" i="11"/>
  <c r="GU8" i="11"/>
  <c r="AU2" i="11"/>
  <c r="AI2" i="11"/>
  <c r="FE5" i="11"/>
  <c r="CF5" i="11"/>
  <c r="DT5" i="11"/>
  <c r="ED5" i="11"/>
  <c r="BP2" i="11"/>
  <c r="BE2" i="11"/>
  <c r="EC19" i="11"/>
  <c r="CE19" i="11"/>
  <c r="CA19" i="11"/>
  <c r="EE19" i="11"/>
  <c r="AY11" i="11"/>
  <c r="AM11" i="11"/>
  <c r="DL13" i="11"/>
  <c r="CT13" i="11"/>
  <c r="ES19" i="11"/>
  <c r="BJ17" i="11"/>
  <c r="BU17" i="11"/>
  <c r="BZ17" i="11"/>
  <c r="FD17" i="11"/>
  <c r="FA17" i="11"/>
  <c r="ET17" i="11"/>
  <c r="DO13" i="11"/>
  <c r="CV13" i="11"/>
  <c r="AY12" i="11"/>
  <c r="AM12" i="11"/>
  <c r="ED6" i="11"/>
  <c r="DT6" i="11"/>
  <c r="CF6" i="11"/>
  <c r="FE6" i="11"/>
  <c r="BJ13" i="11"/>
  <c r="BU13" i="11"/>
  <c r="BZ13" i="11"/>
  <c r="FD13" i="11"/>
  <c r="FA13" i="11"/>
  <c r="ET13" i="11"/>
  <c r="AU17" i="11"/>
  <c r="AI17" i="11"/>
  <c r="EU14" i="11"/>
  <c r="FY14" i="11"/>
  <c r="GK14" i="11"/>
  <c r="BK6" i="11"/>
  <c r="BV6" i="11"/>
  <c r="EG6" i="11"/>
  <c r="DA7" i="11"/>
  <c r="CY7" i="11"/>
  <c r="GA13" i="11"/>
  <c r="GM13" i="11"/>
  <c r="FG13" i="11"/>
  <c r="CV19" i="11"/>
  <c r="DO19" i="11"/>
  <c r="BO9" i="11"/>
  <c r="BD9" i="11"/>
  <c r="DO16" i="11"/>
  <c r="CV16" i="11"/>
  <c r="AZ3" i="11"/>
  <c r="GN3" i="11"/>
  <c r="AN7" i="11"/>
  <c r="AZ7" i="11"/>
  <c r="DO14" i="11"/>
  <c r="BI14" i="11"/>
  <c r="BT14" i="11"/>
  <c r="BY14" i="11"/>
  <c r="DE14" i="11"/>
  <c r="CV14" i="11"/>
  <c r="BK2" i="11"/>
  <c r="BV2" i="11"/>
  <c r="EG2" i="11"/>
  <c r="DH3" i="11"/>
  <c r="DS3" i="11"/>
  <c r="GW16" i="11"/>
  <c r="CO16" i="11"/>
  <c r="AO7" i="11"/>
  <c r="DS19" i="11"/>
  <c r="DH19" i="11"/>
  <c r="DS11" i="11"/>
  <c r="DH11" i="11"/>
  <c r="GW8" i="11"/>
  <c r="FW3" i="11"/>
  <c r="FW5" i="11"/>
  <c r="ER5" i="11"/>
  <c r="CO8" i="11"/>
  <c r="DH8" i="11"/>
  <c r="AJ8" i="11"/>
  <c r="AV8" i="11"/>
  <c r="DS8" i="11"/>
  <c r="FV18" i="11"/>
  <c r="GH18" i="11"/>
  <c r="EV18" i="11"/>
  <c r="FT19" i="11"/>
  <c r="GF19" i="11"/>
  <c r="GP19" i="11"/>
  <c r="DQ11" i="11"/>
  <c r="AK11" i="11"/>
  <c r="AW11" i="11"/>
  <c r="CS11" i="11"/>
  <c r="CR5" i="11"/>
  <c r="DK5" i="11"/>
  <c r="CW5" i="11"/>
  <c r="AH9" i="11"/>
  <c r="AT9" i="11"/>
  <c r="EA9" i="11"/>
  <c r="ES10" i="11"/>
  <c r="BR16" i="11"/>
  <c r="BG16" i="11"/>
  <c r="DQ12" i="11"/>
  <c r="AK12" i="11"/>
  <c r="AW12" i="11"/>
  <c r="CS12" i="11"/>
  <c r="EU3" i="11"/>
  <c r="GK3" i="11"/>
  <c r="GA3" i="11"/>
  <c r="GA6" i="11"/>
  <c r="GM6" i="11"/>
  <c r="FG6" i="11"/>
  <c r="AN12" i="11"/>
  <c r="AZ12" i="11"/>
  <c r="DG19" i="11"/>
  <c r="BQ19" i="11"/>
  <c r="BF19" i="11"/>
  <c r="CY2" i="11"/>
  <c r="DA2" i="11"/>
  <c r="DE16" i="11"/>
  <c r="CT16" i="11"/>
  <c r="DL16" i="11"/>
  <c r="AN3" i="11"/>
  <c r="AN8" i="11"/>
  <c r="AZ8" i="11"/>
  <c r="BI12" i="11"/>
  <c r="BT12" i="11"/>
  <c r="BY12" i="11"/>
  <c r="CH12" i="11"/>
  <c r="CM12" i="11"/>
  <c r="GU12" i="11"/>
  <c r="GB3" i="11"/>
  <c r="GB2" i="11"/>
  <c r="GN2" i="11"/>
  <c r="BF9" i="11"/>
  <c r="BQ9" i="11"/>
  <c r="DG9" i="11"/>
  <c r="CH5" i="11"/>
  <c r="CM5" i="11"/>
  <c r="GU5" i="11"/>
  <c r="AV3" i="11"/>
  <c r="DP3" i="11"/>
  <c r="DR3" i="11"/>
  <c r="AY18" i="11"/>
  <c r="AM18" i="11"/>
  <c r="DX15" i="11"/>
  <c r="EK15" i="11"/>
  <c r="EJ15" i="11"/>
  <c r="EI15" i="11"/>
  <c r="BA15" i="11"/>
  <c r="AQ15" i="11"/>
  <c r="CX15" i="11"/>
  <c r="EC5" i="11"/>
  <c r="EE5" i="11"/>
  <c r="BI5" i="11"/>
  <c r="BT5" i="11"/>
  <c r="BY5" i="11"/>
  <c r="CA5" i="11"/>
  <c r="CE5" i="11"/>
  <c r="EH12" i="11"/>
  <c r="CI12" i="11"/>
  <c r="AL12" i="11"/>
  <c r="AX12" i="11"/>
  <c r="DB12" i="11"/>
  <c r="DQ2" i="11"/>
  <c r="AK2" i="11"/>
  <c r="AW2" i="11"/>
  <c r="CS2" i="11"/>
  <c r="AO3" i="11"/>
  <c r="EI4" i="11"/>
  <c r="CX4" i="11"/>
  <c r="EK4" i="11"/>
  <c r="DX4" i="11"/>
  <c r="BA4" i="11"/>
  <c r="AQ4" i="11"/>
  <c r="EJ4" i="11"/>
  <c r="ES6" i="11"/>
  <c r="AJ19" i="11"/>
  <c r="AV19" i="11"/>
  <c r="DP19" i="11"/>
  <c r="DR19" i="11"/>
  <c r="AJ11" i="11"/>
  <c r="AV11" i="11"/>
  <c r="DP11" i="11"/>
  <c r="DR11" i="11"/>
  <c r="BW8" i="11"/>
  <c r="BN8" i="11"/>
  <c r="DY8" i="11"/>
  <c r="CS19" i="11"/>
  <c r="AK19" i="11"/>
  <c r="AW19" i="11"/>
  <c r="DQ19" i="11"/>
  <c r="AO20" i="11"/>
  <c r="BA13" i="11"/>
  <c r="DX13" i="11"/>
  <c r="EJ13" i="11"/>
  <c r="EI13" i="11"/>
  <c r="CX13" i="11"/>
  <c r="AE13" i="11"/>
  <c r="AQ13" i="11"/>
  <c r="EK13" i="11"/>
  <c r="DX18" i="11"/>
  <c r="BA18" i="11"/>
  <c r="EI18" i="11"/>
  <c r="CX18" i="11"/>
  <c r="EJ18" i="11"/>
  <c r="AQ18" i="11"/>
  <c r="EK18" i="11"/>
  <c r="BL20" i="11"/>
  <c r="BI13" i="11"/>
  <c r="BT13" i="11"/>
  <c r="BY13" i="11"/>
  <c r="DE13" i="11"/>
  <c r="CU13" i="11"/>
  <c r="CN13" i="11"/>
  <c r="GV13" i="11"/>
  <c r="FT10" i="11"/>
  <c r="GF10" i="11"/>
  <c r="GP10" i="11"/>
  <c r="FV10" i="11"/>
  <c r="GH10" i="11"/>
  <c r="EV10" i="11"/>
  <c r="BI6" i="11"/>
  <c r="BT6" i="11"/>
  <c r="BY6" i="11"/>
  <c r="CR6" i="11"/>
  <c r="DK6" i="11"/>
  <c r="CW6" i="11"/>
  <c r="BS9" i="11"/>
  <c r="BH9" i="11"/>
  <c r="BW19" i="11"/>
  <c r="BN19" i="11"/>
  <c r="DY19" i="11"/>
  <c r="EU4" i="11"/>
  <c r="FY4" i="11"/>
  <c r="GK4" i="11"/>
  <c r="EU12" i="11"/>
  <c r="FY12" i="11"/>
  <c r="GK12" i="11"/>
  <c r="EV15" i="11"/>
  <c r="GH15" i="11"/>
  <c r="FV15" i="11"/>
  <c r="BH5" i="11"/>
  <c r="BS5" i="11"/>
  <c r="BJ7" i="11"/>
  <c r="BU7" i="11"/>
  <c r="BZ7" i="11"/>
  <c r="FD7" i="11"/>
  <c r="FA7" i="11"/>
  <c r="ET7" i="11"/>
  <c r="BI19" i="11"/>
  <c r="BT19" i="11"/>
  <c r="BY19" i="11"/>
  <c r="DE19" i="11"/>
  <c r="CU19" i="11"/>
  <c r="CN19" i="11"/>
  <c r="GV19" i="11"/>
  <c r="FF12" i="11"/>
  <c r="FZ3" i="11"/>
  <c r="FZ12" i="11"/>
  <c r="GL12" i="11"/>
  <c r="EW12" i="11"/>
  <c r="FV13" i="11"/>
  <c r="GH13" i="11"/>
  <c r="EV13" i="11"/>
  <c r="CV9" i="11"/>
  <c r="BI9" i="11"/>
  <c r="BT9" i="11"/>
  <c r="BY9" i="11"/>
  <c r="DE9" i="11"/>
  <c r="DO9" i="11"/>
  <c r="CI18" i="11"/>
  <c r="EH18" i="11"/>
  <c r="AL18" i="11"/>
  <c r="AX18" i="11"/>
  <c r="DB18" i="11"/>
  <c r="BC19" i="11"/>
  <c r="BL19" i="11"/>
  <c r="EI7" i="11"/>
  <c r="DX7" i="11"/>
  <c r="EJ7" i="11"/>
  <c r="BA7" i="11"/>
  <c r="CX7" i="11"/>
  <c r="AE7" i="11"/>
  <c r="AQ7" i="11"/>
  <c r="EK7" i="11"/>
  <c r="AE4" i="11"/>
  <c r="AO4" i="11"/>
  <c r="FT3" i="11"/>
  <c r="FT6" i="11"/>
  <c r="GD6" i="11"/>
  <c r="GJ6" i="11"/>
  <c r="AJ2" i="11"/>
  <c r="AV2" i="11"/>
  <c r="DP2" i="11"/>
  <c r="DR2" i="11"/>
  <c r="BC8" i="11"/>
  <c r="BL8" i="11"/>
  <c r="EF11" i="11"/>
  <c r="BI11" i="11"/>
  <c r="BT11" i="11"/>
  <c r="DZ11" i="11"/>
  <c r="EK20" i="11"/>
  <c r="DX20" i="11"/>
  <c r="EJ20" i="11"/>
  <c r="CX20" i="11"/>
  <c r="BA20" i="11"/>
  <c r="AE20" i="11"/>
  <c r="AQ20" i="11"/>
  <c r="EI20" i="11"/>
  <c r="DD6" i="11"/>
  <c r="AG6" i="11"/>
  <c r="AS6" i="11"/>
  <c r="DI6" i="11"/>
  <c r="DX17" i="11"/>
  <c r="BA17" i="11"/>
  <c r="EK17" i="11"/>
  <c r="EJ17" i="11"/>
  <c r="CX17" i="11"/>
  <c r="AE17" i="11"/>
  <c r="AQ17" i="11"/>
  <c r="EI17" i="11"/>
  <c r="AE18" i="11"/>
  <c r="AO18" i="11"/>
  <c r="DY20" i="11"/>
  <c r="BC20" i="11"/>
  <c r="BN20" i="11"/>
  <c r="BW20" i="11"/>
  <c r="DO4" i="11"/>
  <c r="BY4" i="11"/>
  <c r="DE4" i="11"/>
  <c r="CV4" i="11"/>
  <c r="BP18" i="11"/>
  <c r="BE18" i="11"/>
  <c r="AE15" i="11"/>
  <c r="AO15" i="11"/>
  <c r="EF4" i="11"/>
  <c r="BI4" i="11"/>
  <c r="BT4" i="11"/>
  <c r="DZ4" i="11"/>
  <c r="DD17" i="11"/>
  <c r="AG3" i="11"/>
  <c r="AG17" i="11"/>
  <c r="AS17" i="11"/>
  <c r="DI17" i="11"/>
  <c r="DB5" i="11"/>
  <c r="CI5" i="11"/>
  <c r="AL5" i="11"/>
  <c r="AX5" i="11"/>
  <c r="EH5" i="11"/>
  <c r="DY9" i="11"/>
  <c r="AE3" i="11"/>
  <c r="BC9" i="11"/>
  <c r="BN9" i="11"/>
  <c r="BW9" i="11"/>
  <c r="CS14" i="11"/>
  <c r="AK14" i="11"/>
  <c r="AW14" i="11"/>
  <c r="DQ14" i="11"/>
  <c r="GK6" i="11"/>
  <c r="FY3" i="11"/>
  <c r="FY6" i="11"/>
  <c r="EU6" i="11"/>
  <c r="BK8" i="11"/>
  <c r="BV8" i="11"/>
  <c r="EG8" i="11"/>
  <c r="DH18" i="11"/>
  <c r="AJ18" i="11"/>
  <c r="AV18" i="11"/>
  <c r="DS18" i="11"/>
  <c r="AJ3" i="11"/>
  <c r="BH20" i="11"/>
  <c r="BS20" i="11"/>
  <c r="FV3" i="11"/>
  <c r="FV14" i="11"/>
  <c r="GH14" i="11"/>
  <c r="EV14" i="11"/>
  <c r="AU3" i="11"/>
  <c r="FE16" i="11"/>
  <c r="CF16" i="11"/>
  <c r="DT16" i="11"/>
  <c r="AK3" i="11"/>
  <c r="BI16" i="11"/>
  <c r="BT16" i="11"/>
  <c r="BY16" i="11"/>
  <c r="ED16" i="11"/>
  <c r="AH3" i="11"/>
  <c r="AH17" i="11"/>
  <c r="AT17" i="11"/>
  <c r="EA17" i="11"/>
  <c r="AR3" i="11"/>
  <c r="BJ2" i="11"/>
  <c r="BU2" i="11"/>
  <c r="BZ2" i="11"/>
  <c r="FD2" i="11"/>
  <c r="FA2" i="11"/>
  <c r="ET2" i="11"/>
  <c r="AF3" i="11"/>
  <c r="AF7" i="11"/>
  <c r="AR7" i="11"/>
  <c r="AI3" i="11"/>
  <c r="AI20" i="11"/>
  <c r="AU20" i="11"/>
  <c r="AM3" i="11"/>
  <c r="AY3" i="11"/>
  <c r="CY20" i="11"/>
  <c r="AL3" i="11"/>
  <c r="BJ20" i="11"/>
  <c r="BU20" i="11"/>
  <c r="BZ20" i="11"/>
  <c r="DA20" i="11"/>
</calcChain>
</file>

<file path=xl/sharedStrings.xml><?xml version="1.0" encoding="utf-8"?>
<sst xmlns="http://schemas.openxmlformats.org/spreadsheetml/2006/main" count="13332" uniqueCount="3311">
  <si>
    <t>This file contains calibration datasets for different thermobarometers and hygrometers, so you can assess if your compositions lie within the calibration range</t>
  </si>
  <si>
    <t>Calibration dataset for the Ridolfi amphibole barometer from 2021</t>
  </si>
  <si>
    <t>Reference</t>
  </si>
  <si>
    <t>spot/exp.</t>
  </si>
  <si>
    <t xml:space="preserve">T </t>
  </si>
  <si>
    <t>P</t>
  </si>
  <si>
    <t>∆NNO</t>
  </si>
  <si>
    <r>
      <t>log</t>
    </r>
    <r>
      <rPr>
        <b/>
        <i/>
        <sz val="12"/>
        <rFont val="Arial"/>
        <family val="2"/>
      </rPr>
      <t>f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2</t>
    </r>
  </si>
  <si>
    <t>FeO</t>
  </si>
  <si>
    <t>MnO</t>
  </si>
  <si>
    <t>MgO</t>
  </si>
  <si>
    <t>CaO</t>
  </si>
  <si>
    <t>F</t>
  </si>
  <si>
    <t>Cl</t>
  </si>
  <si>
    <t>Adam &amp; Green (1994)</t>
  </si>
  <si>
    <t>Gardner et al. (1995)</t>
  </si>
  <si>
    <t>G-14b</t>
  </si>
  <si>
    <t>G-15a</t>
  </si>
  <si>
    <t>G-14a</t>
  </si>
  <si>
    <t>Moore &amp; Carmichael (1998)</t>
  </si>
  <si>
    <t>PEM12-25</t>
  </si>
  <si>
    <t>Martel et al. (1999)</t>
  </si>
  <si>
    <t>P1R/12</t>
  </si>
  <si>
    <t>D29/2</t>
  </si>
  <si>
    <t>Scailet &amp; Evans (1999)</t>
  </si>
  <si>
    <t>Dalpè &amp; Baker (2000)</t>
  </si>
  <si>
    <t>Kaszuba &amp; Wendlandt (2000)</t>
  </si>
  <si>
    <t>Phichavant et al. (2002)</t>
  </si>
  <si>
    <t>HAB12</t>
  </si>
  <si>
    <t>HAB2</t>
  </si>
  <si>
    <t>HAB1</t>
  </si>
  <si>
    <t>Rutherford &amp; Devine (2003)</t>
  </si>
  <si>
    <t>M45b2</t>
  </si>
  <si>
    <t>M56</t>
  </si>
  <si>
    <t>M57</t>
  </si>
  <si>
    <t>M46a</t>
  </si>
  <si>
    <t>Costa et al. (2004)</t>
  </si>
  <si>
    <t>Nekvasil (2004)</t>
  </si>
  <si>
    <t>NVA (2.3)</t>
  </si>
  <si>
    <t>Sato et al. (2005)</t>
  </si>
  <si>
    <t>B52</t>
  </si>
  <si>
    <t>Caricchi et al. (2006)</t>
  </si>
  <si>
    <t xml:space="preserve">LC6  </t>
  </si>
  <si>
    <t xml:space="preserve">LC10 </t>
  </si>
  <si>
    <t>Adam et al. (2007)</t>
  </si>
  <si>
    <t>Mc Canta et al. (2007)</t>
  </si>
  <si>
    <t>Irving &amp; Green (2008)</t>
  </si>
  <si>
    <t>not given</t>
  </si>
  <si>
    <t>Rutherford &amp; Devine (2008)</t>
  </si>
  <si>
    <t>Mercer &amp; Johnston (2008)</t>
  </si>
  <si>
    <t>CNM-78</t>
  </si>
  <si>
    <t>CNM-77</t>
  </si>
  <si>
    <t>CNM-76</t>
  </si>
  <si>
    <t>CNM-75</t>
  </si>
  <si>
    <t>CNM-51</t>
  </si>
  <si>
    <t>Freise et al. (2009)</t>
  </si>
  <si>
    <t>Pietranik et al. (2009)</t>
  </si>
  <si>
    <t>850/0.9/2</t>
  </si>
  <si>
    <t>800/0.9/2</t>
  </si>
  <si>
    <t>Pilet et al. (2010)</t>
  </si>
  <si>
    <t>Krawczynski et al. (2012)</t>
  </si>
  <si>
    <t>41c-103b</t>
  </si>
  <si>
    <t>41c-118</t>
  </si>
  <si>
    <t>Blatter et al. (2013)</t>
  </si>
  <si>
    <t>Almeev et al. (2013)</t>
  </si>
  <si>
    <t>AB86</t>
  </si>
  <si>
    <t>AB87</t>
  </si>
  <si>
    <t>Andujar et al. (2015)</t>
  </si>
  <si>
    <t>s0968-54</t>
  </si>
  <si>
    <t>Riker et al. (2015)</t>
  </si>
  <si>
    <t>DSB6</t>
  </si>
  <si>
    <t>Iacovino et al. (2016)</t>
  </si>
  <si>
    <t>KI-04-31</t>
  </si>
  <si>
    <t>KI-04-33</t>
  </si>
  <si>
    <t>Ulmer et al. (2018)</t>
  </si>
  <si>
    <t>ZP1060</t>
  </si>
  <si>
    <t>rk70</t>
  </si>
  <si>
    <r>
      <t>SiO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_Amp</t>
    </r>
  </si>
  <si>
    <r>
      <t>TiO</t>
    </r>
    <r>
      <rPr>
        <b/>
        <vertAlign val="subscript"/>
        <sz val="12"/>
        <rFont val="Arial"/>
        <family val="2"/>
      </rPr>
      <t>2_Amp</t>
    </r>
  </si>
  <si>
    <r>
      <t>Al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3_Amp</t>
    </r>
  </si>
  <si>
    <r>
      <t>Cr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</t>
    </r>
    <r>
      <rPr>
        <b/>
        <vertAlign val="subscript"/>
        <sz val="12"/>
        <rFont val="Arial"/>
        <family val="2"/>
      </rPr>
      <t>3</t>
    </r>
    <r>
      <rPr>
        <b/>
        <sz val="12"/>
        <rFont val="Arial"/>
        <family val="2"/>
      </rPr>
      <t>_Amp</t>
    </r>
  </si>
  <si>
    <t>FeOt_Amp</t>
  </si>
  <si>
    <t>MnO_Amp</t>
  </si>
  <si>
    <t>MgO_Amp</t>
  </si>
  <si>
    <t>CaO_Amp</t>
  </si>
  <si>
    <r>
      <t>Na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O_Amp</t>
    </r>
  </si>
  <si>
    <r>
      <t>K</t>
    </r>
    <r>
      <rPr>
        <b/>
        <vertAlign val="subscript"/>
        <sz val="12"/>
        <rFont val="Arial"/>
        <family val="2"/>
      </rPr>
      <t>2</t>
    </r>
    <r>
      <rPr>
        <b/>
        <sz val="12"/>
        <rFont val="Arial"/>
        <family val="2"/>
      </rPr>
      <t>O_Amp</t>
    </r>
  </si>
  <si>
    <t>Sample_ID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</si>
  <si>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</si>
  <si>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</si>
  <si>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</si>
  <si>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</si>
  <si>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</si>
  <si>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</si>
  <si>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</si>
  <si>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</si>
  <si>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</si>
  <si>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</si>
  <si>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</si>
  <si>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</si>
  <si>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</si>
  <si>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</si>
  <si>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</si>
  <si>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</si>
  <si>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</si>
  <si>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</si>
  <si>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</si>
  <si>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</si>
  <si>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</si>
  <si>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</si>
  <si>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P_GPa</t>
  </si>
  <si>
    <t>T_K</t>
  </si>
  <si>
    <t>Almeev, R.A., Holtz, F., Koepke, J., Parat, F., Botcharnikov, R.E. (2007)-#146</t>
  </si>
  <si>
    <t>Almeev, R.A., Holtz, F., Koepke, J., Parat, F., Botcharnikov, R.E. (2007)-#62</t>
  </si>
  <si>
    <t>Andujar et al. (2008)-20</t>
  </si>
  <si>
    <t>Andujar et al. (2008)-27b</t>
  </si>
  <si>
    <t>Andujar et al. (2010)-LN-21</t>
  </si>
  <si>
    <t>Andujar et al. (2010)-LN-25</t>
  </si>
  <si>
    <t>Auwera, J. V., and Longhi, J. (1994)-TJ-10</t>
  </si>
  <si>
    <t>Auwera, J. V., and Longhi, J. (1994)-TJ-13</t>
  </si>
  <si>
    <t>Auwera, J. V., and Longhi, J. (1994)-TJ-14</t>
  </si>
  <si>
    <t>Auwera, J. V., and Longhi, J. (1994)-TJ-33/2</t>
  </si>
  <si>
    <t>Auwera, J. V., and Longhi, J. (1994)-TJ-34</t>
  </si>
  <si>
    <t>Auwera, J. V., and Longhi, J. (1994)-TJ-35</t>
  </si>
  <si>
    <t>Auwera, J. V., and Longhi, J. (1994)-TJ-4</t>
  </si>
  <si>
    <t>Auwera, J. V., and Longhi, J. (1994)-TJ-47</t>
  </si>
  <si>
    <t>Auwera, J. V., and Longhi, J. (1994)-TJ-52</t>
  </si>
  <si>
    <t>Auwera, J.V., Longhi, J., and Duchesne, J.C. (1998)-VB-13</t>
  </si>
  <si>
    <t>Auwera, J.V., Longhi, J., and Duchesne, J.C. (1998)-VB-14</t>
  </si>
  <si>
    <t>Baker, R.B., and Eggler, D.H. (1987)-1008</t>
  </si>
  <si>
    <t>Baker, R.B., and Eggler, D.H. (1987)-1010</t>
  </si>
  <si>
    <t>Baker, R.B., and Eggler, D.H. (1987)-1074</t>
  </si>
  <si>
    <t>Baker, R.B., and Eggler, D.H. (1987)-1075</t>
  </si>
  <si>
    <t>Baker, R.B., and Eggler, D.H. (1987)-1098</t>
  </si>
  <si>
    <t>Baker, R.B., and Eggler, D.H. (1987)-11</t>
  </si>
  <si>
    <t>Baker, R.B., and Eggler, D.H. (1987)-1147</t>
  </si>
  <si>
    <t>Baker, R.B., and Eggler, D.H. (1987)-1165</t>
  </si>
  <si>
    <t>Baker, R.B., and Eggler, D.H. (1987)-1173</t>
  </si>
  <si>
    <t>Baker, R.B., and Eggler, D.H. (1987)-1180</t>
  </si>
  <si>
    <t>Baker, R.B., and Eggler, D.H. (1987)-1234</t>
  </si>
  <si>
    <t>Baker, R.B., and Eggler, D.H. (1987)-1248</t>
  </si>
  <si>
    <t>Baker, R.B., and Eggler, D.H. (1987)-1249</t>
  </si>
  <si>
    <t>Baker, R.B., and Eggler, D.H. (1987)-1280</t>
  </si>
  <si>
    <t>Baker, R.B., and Eggler, D.H. (1987)-1286</t>
  </si>
  <si>
    <t>Baker, R.B., and Eggler, D.H. (1987)-1287</t>
  </si>
  <si>
    <t>Baker, R.B., and Eggler, D.H. (1987)-802</t>
  </si>
  <si>
    <t>Baker, R.B., and Eggler, D.H. (1987)-805</t>
  </si>
  <si>
    <t>Baker, R.B., and Eggler, D.H. (1987)-808</t>
  </si>
  <si>
    <t>Baker, R.B., and Eggler, D.H. (1987)-819</t>
  </si>
  <si>
    <t>Baker, R.B., and Eggler, D.H. (1987)-869</t>
  </si>
  <si>
    <t>Baker, R.B., and Eggler, D.H. (1987)-874</t>
  </si>
  <si>
    <t>Baker, R.B., and Eggler, D.H. (1987)-886</t>
  </si>
  <si>
    <t>Baker, R.B., and Eggler, D.H. (1987)-891</t>
  </si>
  <si>
    <t>Baker, R.B., and Eggler, D.H. (1987)-911</t>
  </si>
  <si>
    <t>Baker, R.B., and Eggler, D.H. (1987)-917</t>
  </si>
  <si>
    <t>Baker, R.B., and Eggler, D.H. (1987)-934</t>
  </si>
  <si>
    <t>Baker, R.B., and Eggler, D.H. (1987)-940</t>
  </si>
  <si>
    <t>Baker, R.B., and Eggler, D.H. (1987)-944</t>
  </si>
  <si>
    <t>Baker, R.B., and Eggler, D.H. (1987)-953</t>
  </si>
  <si>
    <t>Baker, R.B., and Eggler, D.H. (1987)-989</t>
  </si>
  <si>
    <t>Barclay, J., Carmichael, I.S.E. (2004)-Jor46.10</t>
  </si>
  <si>
    <t>Barclay, J., Carmichael, I.S.E. (2004)-Jor46.19</t>
  </si>
  <si>
    <t>Barclay, J., Carmichael, I.S.E. (2004)-Jor46.3</t>
  </si>
  <si>
    <t>Bartels, K.S., Kinzler, R.J., Grove, T.L. (1991)-B14</t>
  </si>
  <si>
    <t>Bartels, K.S., Kinzler, R.J., Grove, T.L. (1991)-H100</t>
  </si>
  <si>
    <t>Bartels, K.S., Kinzler, R.J., Grove, T.L. (1991)-H101</t>
  </si>
  <si>
    <t>Bartels, K.S., Kinzler, R.J., Grove, T.L. (1991)-H141</t>
  </si>
  <si>
    <t>Bartels, K.S., Kinzler, R.J., Grove, T.L. (1991)-H192</t>
  </si>
  <si>
    <t>Bartels, K.S., Kinzler, R.J., Grove, T.L. (1991)-H203</t>
  </si>
  <si>
    <t>Bartels, K.S., Kinzler, R.J., Grove, T.L. (1991)-H235</t>
  </si>
  <si>
    <t>Bartels, K.S., Kinzler, R.J., Grove, T.L. (1991)-H81</t>
  </si>
  <si>
    <t>Bartels, K.S., Kinzler, R.J., Grove, T.L. (1991)-H88</t>
  </si>
  <si>
    <t>Bartels, K.S., Kinzler, R.J., Grove, T.L. (1991)-HI 34</t>
  </si>
  <si>
    <t>Bartels, K.S., Kinzler, R.J., Grove, T.L. (1991)-HI 35</t>
  </si>
  <si>
    <t>Bartels, K.S., Kinzler, R.J., Grove, T.L. (1991)-HI 36</t>
  </si>
  <si>
    <t>Bartels, K.S., Kinzler, R.J., Grove, T.L. (1991)-HI 97</t>
  </si>
  <si>
    <t>Bender, J.F., Hodges, F.N., Bence, A.E. (1978)-27</t>
  </si>
  <si>
    <t>Bender, J.F., Hodges, F.N., Bence, A.E. (1978)-46</t>
  </si>
  <si>
    <t>Bender, J.F., Hodges, F.N., Bence, A.E. (1978)-71</t>
  </si>
  <si>
    <t>Berndt, J., Holtz, F., and Koepke, J.  (2001)-10166</t>
  </si>
  <si>
    <t>Berndt, J., Holtz, F., and Koepke, J.  (2001)-10532</t>
  </si>
  <si>
    <t>Berndt, J., Holtz, F., and Koepke, J.  (2001)-11504</t>
  </si>
  <si>
    <t>Berndt, J., Holtz, F., and Koepke, J.  (2001)-11870</t>
  </si>
  <si>
    <t>Berndt, J., Holtz, F., and Koepke, J.  (2001)-12266</t>
  </si>
  <si>
    <t>Berndt, J., Holtz, F., and Koepke, J.  (2001)-12631</t>
  </si>
  <si>
    <t>Berndt, J., Holtz, F., and Koepke, J.  (2001)-15-49</t>
  </si>
  <si>
    <t>Berndt, J., Holtz, F., and Koepke, J.  (2001)-16-51</t>
  </si>
  <si>
    <t>Berndt, J., Holtz, F., and Koepke, J.  (2001)-16-52</t>
  </si>
  <si>
    <t>Berndt, J., Holtz, F., and Koepke, J.  (2001)-17-53</t>
  </si>
  <si>
    <t>Berndt, J., Holtz, F., and Koepke, J.  (2001)-17-54</t>
  </si>
  <si>
    <t>Berndt, J., Holtz, F., and Koepke, J.  (2001)-18-55</t>
  </si>
  <si>
    <t>Berndt, J., Holtz, F., and Koepke, J.  (2001)-41047</t>
  </si>
  <si>
    <t>Berndt, J., Holtz, F., and Koepke, J.  (2001)-41048</t>
  </si>
  <si>
    <t>Berndt, J., Holtz, F., and Koepke, J.  (2001)-41062</t>
  </si>
  <si>
    <t>Berndt, J., Holtz, F., and Koepke, J.  (2001)-41195</t>
  </si>
  <si>
    <t>Berndt, J., Holtz, F., and Koepke, J.  (2001)-41263</t>
  </si>
  <si>
    <t>Berndt, J., Holtz, F., and Koepke, J.  (2001)-41264</t>
  </si>
  <si>
    <t>Blatter, D.W., Carmichael, I.S.E. (2001)-Z-342-02</t>
  </si>
  <si>
    <t>Blatter, D.W., Carmichael, I.S.E. (2001)-Z-342-08</t>
  </si>
  <si>
    <t>Blatter, D.W., Carmichael, I.S.E. (2001)-Z-342-13</t>
  </si>
  <si>
    <t>Blatter, D.W., Carmichael, I.S.E. (2001)-Z-342-21</t>
  </si>
  <si>
    <t>Blatter, D.W., Carmichael, I.S.E. (2001)-Z-342-26</t>
  </si>
  <si>
    <t>Blatter, D.W., Carmichael, I.S.E. (2001)-Z-342-37</t>
  </si>
  <si>
    <t>Blatter, D.W., Carmichael, I.S.E. (2001)-Z-348-06</t>
  </si>
  <si>
    <t>Botcharnikov, R.E., Almeev, R.R., Koepke, J., Holtz, F. (2008)-B1 141</t>
  </si>
  <si>
    <t>Botcharnikov, R.E., Almeev, R.R., Koepke, J., Holtz, F. (2008)-B1 149</t>
  </si>
  <si>
    <t>Botcharnikov, R.E., Almeev, R.R., Koepke, J., Holtz, F. (2008)-B1 43</t>
  </si>
  <si>
    <t>Bulatov, V.K., Girnis, A.V., Brey, G.P. (2002)-A-12</t>
  </si>
  <si>
    <t>Bulatov, V.K., Girnis, A.V., Brey, G.P. (2002)-A-13</t>
  </si>
  <si>
    <t>Bulatov, V.K., Girnis, A.V., Brey, G.P. (2002)-A-47</t>
  </si>
  <si>
    <t>Bulatov, V.K., Girnis, A.V., Brey, G.P. (2002)-A-6</t>
  </si>
  <si>
    <t>Bulatov, V.K., Girnis, A.V., Brey, G.P. (2002)-A-7</t>
  </si>
  <si>
    <t>Bulatov, V.K., Girnis, A.V., Brey, G.P. (2002)-B-15</t>
  </si>
  <si>
    <t>Bulatov, V.K., Girnis, A.V., Brey, G.P. (2002)-B-37</t>
  </si>
  <si>
    <t>Bulatov, V.K., Girnis, A.V., Brey, G.P. (2002)-B-38</t>
  </si>
  <si>
    <t>Conte et al. (2009)</t>
  </si>
  <si>
    <t>Dann, J.C., Holzheid, A.H., Grove, T.L., and McSween, H.Y. (2001)-S-11</t>
  </si>
  <si>
    <t>Dann, J.C., Holzheid, A.H., Grove, T.L., and McSween, H.Y. (2001)-S-19</t>
  </si>
  <si>
    <t>Dann, J.C., Holzheid, A.H., Grove, T.L., and McSween, H.Y. (2001)-S-21</t>
  </si>
  <si>
    <t>Dann, J.C., Holzheid, A.H., Grove, T.L., and McSween, H.Y. (2001)-S-8</t>
  </si>
  <si>
    <t>Dann, J.C., Holzheid, A.H., Grove, T.L., and McSween, H.Y. (2001)-Sx-23</t>
  </si>
  <si>
    <t>Di Carlo, I., Pichavant, M., Rotolo, S.G., Scaillet, B. (2006)-14-1</t>
  </si>
  <si>
    <t>Di Carlo, I., Pichavant, M., Rotolo, S.G., Scaillet, B. (2006)-14-2</t>
  </si>
  <si>
    <t>Di Carlo, I., Pichavant, M., Rotolo, S.G., Scaillet, B. (2006)-15-1</t>
  </si>
  <si>
    <t>Di Carlo, I., Pichavant, M., Rotolo, S.G., Scaillet, B. (2006)-16-6</t>
  </si>
  <si>
    <t>Di Carlo, I., Pichavant, M., Rotolo, S.G., Scaillet, B. (2006)-18-1</t>
  </si>
  <si>
    <t>Di Carlo, I., Pichavant, M., Rotolo, S.G., Scaillet, B. (2006)-19-4</t>
  </si>
  <si>
    <t>Di Carlo, I., Pichavant, M., Rotolo, S.G., Scaillet, B. (2006)-21-4</t>
  </si>
  <si>
    <t>Di Carlo, I., Pichavant, M., Rotolo, S.G., Scaillet, B. (2006)-41001</t>
  </si>
  <si>
    <t>Di Carlo, I., Pichavant, M., Rotolo, S.G., Scaillet, B. (2006)-41031</t>
  </si>
  <si>
    <t>Di Carlo, I., Pichavant, M., Rotolo, S.G., Scaillet, B. (2006)-41060</t>
  </si>
  <si>
    <t>Di Carlo, I., Pichavant, M., Rotolo, S.G., Scaillet, B. (2006)-41063</t>
  </si>
  <si>
    <t>Di Carlo, I., Pichavant, M., Rotolo, S.G., Scaillet, B. (2006)-41090</t>
  </si>
  <si>
    <t>Di Carlo, I., Pichavant, M., Rotolo, S.G., Scaillet, B. (2006)-41091</t>
  </si>
  <si>
    <t>Di Carlo, I., Pichavant, M., Rotolo, S.G., Scaillet, B. (2006)-41092</t>
  </si>
  <si>
    <t>Di Carlo, I., Pichavant, M., Rotolo, S.G., Scaillet, B. (2006)-41093</t>
  </si>
  <si>
    <t>Di Carlo, I., Pichavant, M., Rotolo, S.G., Scaillet, B. (2006)-41182</t>
  </si>
  <si>
    <t>Di Carlo, I., Pichavant, M., Rotolo, S.G., Scaillet, B. (2006)-41216</t>
  </si>
  <si>
    <t>Di Carlo, I., Pichavant, M., Rotolo, S.G., Scaillet, B. (2006)-41243</t>
  </si>
  <si>
    <t>Draper, D.S., Johnston, A.D. (1992)-DD-14</t>
  </si>
  <si>
    <t>Draper, D.S., Johnston, A.D. (1992)-DPI-21</t>
  </si>
  <si>
    <t>Draper, D.S., Johnston, A.D. (1992)-DPI-24</t>
  </si>
  <si>
    <t>Draper, D.S., Johnston, A.D. (1992)-DPI-26</t>
  </si>
  <si>
    <t>Draper, D.S., Johnston, A.D. (1992)-DPI-30</t>
  </si>
  <si>
    <t>Draper, D.S., Johnston, A.D. (1992)-DPI-34</t>
  </si>
  <si>
    <t>Draper, D.S., Johnston, A.D. (1992)-DPI-36</t>
  </si>
  <si>
    <t>Draper, D.S., Johnston, A.D. (1992)-DPI-42</t>
  </si>
  <si>
    <t>Draper, D.S., Johnston, A.D. (1992)-DPI-43</t>
  </si>
  <si>
    <t>Draper, D.S., Johnston, A.D. (1992)-DPI-44</t>
  </si>
  <si>
    <t>Draper, D.S., Johnston, A.D. (1992)-DPI-47</t>
  </si>
  <si>
    <t>Draper, D.S., Johnston, A.D. (1992)-DPI-48</t>
  </si>
  <si>
    <t>Draper, D.S., Johnston, A.D. (1992)-DPI-51</t>
  </si>
  <si>
    <t>Draper, D.S., Johnston, A.D. (1992)-DPI-53</t>
  </si>
  <si>
    <t>Draper, D.S., Johnston, A.D. (1992)-DPI-54</t>
  </si>
  <si>
    <t>Draper, D.S., Johnston, A.D. (1992)-DPI-55</t>
  </si>
  <si>
    <t>Draper, D.S., Johnston, A.D. (1992)-DPI-56</t>
  </si>
  <si>
    <t>Draper, D.S., Johnston, A.D. (1992)-DPI-58</t>
  </si>
  <si>
    <t>Elkins-Tanton, L.T., and Grove, T.L. (2003)-SYNWC-1-10</t>
  </si>
  <si>
    <t>Elkins-Tanton, L.T., and Grove, T.L. (2003)-SYNWC-1-14</t>
  </si>
  <si>
    <t>Elkins-Tanton, L.T., and Grove, T.L. (2003)-SYNWC-1-16</t>
  </si>
  <si>
    <t>Elkins-Tanton, L.T., and Grove, T.L. (2003)-SYNWC-1-24</t>
  </si>
  <si>
    <t>Elkins-Tanton, L.T., and Grove, T.L. (2003)-SYNWC-1+H2O-2</t>
  </si>
  <si>
    <t>Elkins-Tanton, L.T., and Grove, T.L. (2003)-SYNWC-1+H2O-3</t>
  </si>
  <si>
    <t>Elkins-Tanton, L.T., Draper, D.S., Agee, C.B., Jewell, J., Thorpe, A., Hess, P.C. (2007)-A30</t>
  </si>
  <si>
    <t>Elkins-Tanton, L.T., Draper, D.S., Agee, C.B., Jewell, J., Thorpe, A., Hess, P.C. (2007)-A34</t>
  </si>
  <si>
    <t>Falloon, T.J., Danyushevsky, L.V. (2000)-T-4302</t>
  </si>
  <si>
    <t>Falloon, T.J., Danyushevsky, L.V., Green, D.H. (2001)-T-4126</t>
  </si>
  <si>
    <t>Falloon, T.J., Danyushevsky, L.V., Green, D.H. (2001)-T-4276</t>
  </si>
  <si>
    <t>Falloon, T.J., Danyushevsky, L.V., Green, D.H. (2001)-T-4283</t>
  </si>
  <si>
    <t>Falloon, T.J., Danyushevsky, L.V., Green, D.H. (2001)-T-4324</t>
  </si>
  <si>
    <t>Falloon, T.J., Green, D.H., Danyushevsky, L.V., Faul, U.H. (1999)-T-4254</t>
  </si>
  <si>
    <t>Falloon, T.J., Green, D.H., Danyushevsky, L.V., Faul, U.H. (1999)-T-4256</t>
  </si>
  <si>
    <t>Falloon, T.J., Green, D.H., Danyushevsky, L.V., Faul, U.H. (1999)-T-4262</t>
  </si>
  <si>
    <t>Falloon, T.J., Green, D.H., Danyushevsky, L.V., Faul, U.H. (1999)-T-4267</t>
  </si>
  <si>
    <t>Falloon, T.J., Green, D.H., Danyushevsky, L.V., Faul, U.H. (1999)-T-4271</t>
  </si>
  <si>
    <t>Falloon, T.J., Green, D.H., Danyushevsky, L.V., Faul, U.H. (1999)-T-4280</t>
  </si>
  <si>
    <t>Falloon, T.J., Green, D.H., Danyushevsky, L.V., Faul, U.H. (1999)-T-4293</t>
  </si>
  <si>
    <t>Falloon, T.J., Green, D.H., Danyushevsky, L.V., Faul, U.H. (1999)-T-4332</t>
  </si>
  <si>
    <t>Falloon, T.J., Green, D.H., Danyushevsky, L.V., Faul, U.H. (1999)-T-4337</t>
  </si>
  <si>
    <t>Falloon, T.J., Green, D.H., O'Neill, H.St.C., Hibberson, W.O. (1997)-C-157</t>
  </si>
  <si>
    <t>Falloon, T.J., Green, D.H., O'Neill, H.St.C., Hibberson, W.O. (1997)-T-4239</t>
  </si>
  <si>
    <t>Falloon, T.J., Green, D.H., O'Neill, H.St.C., Hibberson, W.O. (1997)-T-4248</t>
  </si>
  <si>
    <t>Falloon, T.J., Green, D.H., O'Neill, H.St.C., Hibberson, W.O. (1997)-T-4249</t>
  </si>
  <si>
    <t>Falloon, T.J., Green, D.H., O'Neill, H.St.C., Hibberson, W.O. (1997)-T-4251</t>
  </si>
  <si>
    <t>Feig, S.T., Koepke, J., Snow, J.E. (2006)-#10</t>
  </si>
  <si>
    <t>Feig, S.T., Koepke, J., Snow, J.E. (2006)-#11</t>
  </si>
  <si>
    <t>Feig, S.T., Koepke, J., Snow, J.E. (2006)-#16</t>
  </si>
  <si>
    <t>Feig, S.T., Koepke, J., Snow, J.E. (2006)-#2</t>
  </si>
  <si>
    <t>Feig, S.T., Koepke, J., Snow, J.E. (2006)-#24</t>
  </si>
  <si>
    <t>Feig, S.T., Koepke, J., Snow, J.E. (2006)-#3</t>
  </si>
  <si>
    <t>Feig, S.T., Koepke, J., Snow, J.E. (2006)-#31</t>
  </si>
  <si>
    <t>Feig, S.T., Koepke, J., Snow, J.E. (2006)-#32</t>
  </si>
  <si>
    <t>Feig, S.T., Koepke, J., Snow, J.E. (2006)-#48</t>
  </si>
  <si>
    <t>Feig, S.T., Koepke, J., Snow, J.E. (2006)-#5</t>
  </si>
  <si>
    <t>Feig, S.T., Koepke, J., Snow, J.E. (2006)-#53</t>
  </si>
  <si>
    <t>Feig, S.T., Koepke, J., Snow, J.E. (2006)-#56</t>
  </si>
  <si>
    <t>Feig, S.T., Koepke, J., Snow, J.E. (2006)-#69</t>
  </si>
  <si>
    <t>Feig, S.T., Koepke, J., Snow, J.E. (2006)-#71</t>
  </si>
  <si>
    <t>Feig, S.T., Koepke, J., Snow, J.E. (2006)-#72</t>
  </si>
  <si>
    <t>Feig, S.T., Koepke, J., Snow, J.E. (2006)-#75</t>
  </si>
  <si>
    <t>Feig, S.T., Koepke, J., Snow, J.E. (2006)-#76</t>
  </si>
  <si>
    <t>Feig, S.T., Koepke, J., Snow, J.E. (2006)-#78</t>
  </si>
  <si>
    <t>Feig, S.T., Koepke, J., Snow, J.E. (2006)-#79</t>
  </si>
  <si>
    <t>Feig, S.T., Koepke, J., Snow, J.E. (2006)-#82</t>
  </si>
  <si>
    <t>Feig2010-</t>
  </si>
  <si>
    <t>Fram, M.S., Longhi, J. (1992)-500B-19</t>
  </si>
  <si>
    <t>Fram, M.S., Longhi, J. (1992)-500B-32</t>
  </si>
  <si>
    <t>Fram, M.S., Longhi, J. (1992)-500B-44</t>
  </si>
  <si>
    <t>Fram, M.S., Longhi, J. (1992)-HLCA-15</t>
  </si>
  <si>
    <t>Fram, M.S., Longhi, J. (1992)-HLCA-27</t>
  </si>
  <si>
    <t>Fram, M.S., Longhi, J. (1992)-HLCA-28</t>
  </si>
  <si>
    <t>Fram, M.S., Longhi, J. (1992)-HLCA-31</t>
  </si>
  <si>
    <t>Fram, M.S., Longhi, J. (1992)-HLCA-32</t>
  </si>
  <si>
    <t>Freda et al. (1997)</t>
  </si>
  <si>
    <t>Freda et al. (2008)</t>
  </si>
  <si>
    <t>Fujii, T., Bougault, H. (1983)-13L1</t>
  </si>
  <si>
    <t>Gaetani, G.A., Grove, T.L. (1998)-B277g</t>
  </si>
  <si>
    <t>Gaetani, G.A., Grove, T.L. (1998)-B302</t>
  </si>
  <si>
    <t>Gaetani, G.A., Grove, T.L. (1998)-B348</t>
  </si>
  <si>
    <t>Gaetani, G.A., Grove, T.L. (1998)-B359</t>
  </si>
  <si>
    <t>Gaetani, G.A., Grove, T.L. (1998)-B365</t>
  </si>
  <si>
    <t>Gaetani, G.A., Grove, T.L. (1998)-B366</t>
  </si>
  <si>
    <t>Gaetani, G.A., Grove, T.L. (1998)-B394</t>
  </si>
  <si>
    <t>Gaetani, G.A., Grove, T.L. (1998)-B399</t>
  </si>
  <si>
    <t>Gee, L.L., Sack, R.O. (1988)-13-A-3</t>
  </si>
  <si>
    <t>Gee, L.L., Sack, R.O. (1988)-13-B-11</t>
  </si>
  <si>
    <t>Gee, L.L., Sack, R.O. (1988)-14-B-12</t>
  </si>
  <si>
    <t>Gee, L.L., Sack, R.O. (1988)-6-C-15</t>
  </si>
  <si>
    <t>Grove, T.L., Bryan, W.B. (1983)-AII-32-12-6-3</t>
  </si>
  <si>
    <t>Grove, T.L., Bryan, W.B. (1983)-AII-32-12-6-5</t>
  </si>
  <si>
    <t>Grove, T.L., Bryan, W.B. (1983)-AII-32-12-6-6</t>
  </si>
  <si>
    <t>Grove, T.L., Bryan, W.B. (1983)-AII-32-12-6-8</t>
  </si>
  <si>
    <t>Grove, T.L., Bryan, W.B. (1983)-ALV-525-4b-11</t>
  </si>
  <si>
    <t>Grove, T.L., Bryan, W.B. (1983)-ALV-528-1-1-11</t>
  </si>
  <si>
    <t>Grove, T.L., Bryan, W.B. (1983)-ALV-528-1-1-17</t>
  </si>
  <si>
    <t>Grove, T.L., Bryan, W.B. (1983)-ALV-528-1-1-4</t>
  </si>
  <si>
    <t>Grove, T.L., Bryan, W.B. (1983)-II-96-6-42-6</t>
  </si>
  <si>
    <t>Grove, T.L., Donnelly-Nolan, J.M., Housh, T. (1997)-1140mf #26</t>
  </si>
  <si>
    <t>Grove, T.L., Donnelly-Nolan, J.M., Housh, T. (1997)-1140mf #45</t>
  </si>
  <si>
    <t>Grove, T.L., Donnelly-Nolan, J.M., Housh, T. (1997)-1140mf #52</t>
  </si>
  <si>
    <t>Grove, T.L., Elkins-Tanton, L.T., Parman, S.W., Chatterjee, N., Mèntener, O., Gaetani, G.A. (2003)-85-41-5</t>
  </si>
  <si>
    <t>Grove, T.L., Elkins-Tanton, L.T., Parman, S.W., Chatterjee, N., Mèntener, O., Gaetani, G.A. (2003)-85-41-5B</t>
  </si>
  <si>
    <t>Grove, T.L., Elkins-Tanton, L.T., Parman, S.W., Chatterjee, N., Mèntener, O., Gaetani, G.A. (2003)-85-41-7B</t>
  </si>
  <si>
    <t>Grove, T.L., Elkins-Tanton, L.T., Parman, S.W., Chatterjee, N., Mèntener, O., Gaetani, G.A. (2003)-85-41-8B</t>
  </si>
  <si>
    <t>Grove, T.L., Elkins-Tanton, L.T., Parman, S.W., Chatterjee, N., Mèntener, O., Gaetani, G.A. (2003)-85-41-9</t>
  </si>
  <si>
    <t>Grove, T.L., Elkins-Tanton, L.T., Parman, S.W., Chatterjee, N., Mèntener, O., Gaetani, G.A. (2003)-85-44-3</t>
  </si>
  <si>
    <t>Grove, T.L., Elkins-Tanton, L.T., Parman, S.W., Chatterjee, N., Mèntener, O., Gaetani, G.A. (2003)-85-44-4</t>
  </si>
  <si>
    <t>Grove, T.L., Elkins-Tanton, L.T., Parman, S.W., Chatterjee, N., Mèntener, O., Gaetani, G.A. (2003)-85-44-7</t>
  </si>
  <si>
    <t>Grove, T.L., Elkins-Tanton, L.T., Parman, S.W., Chatterjee, N., Mèntener, O., Gaetani, G.A. (2003)-A1.2</t>
  </si>
  <si>
    <t>Grove, T.L., Elkins-Tanton, L.T., Parman, S.W., Chatterjee, N., Mèntener, O., Gaetani, G.A. (2003)-B373</t>
  </si>
  <si>
    <t>Grove, T.L., Elkins-Tanton, L.T., Parman, S.W., Chatterjee, N., Mèntener, O., Gaetani, G.A. (2003)-B380</t>
  </si>
  <si>
    <t>Grove, T.L., Gerlach, D.C., Sando, T.W. (1982)-187 4</t>
  </si>
  <si>
    <t>Grove, T.L., Gerlach, D.C., Sando, T.W. (1982)-79-20e 12</t>
  </si>
  <si>
    <t>Grove, T.L., Gerlach, D.C., Sando, T.W. (1982)-79-20e 2</t>
  </si>
  <si>
    <t>Grove, T.L., Juster, T.C. (1989)-133</t>
  </si>
  <si>
    <t>Grove, T.L., Juster, T.C. (1989)-146</t>
  </si>
  <si>
    <t>Grove, T.L., Juster, T.C. (1989)-37</t>
  </si>
  <si>
    <t>Grove, T.L., Kinzler, R.J., Bryan, W.B. (1992)-70-002 H38</t>
  </si>
  <si>
    <t>Grove, T.L., Kinzler, R.J., Bryan, W.B. (1992)-70-002 H58</t>
  </si>
  <si>
    <t>Grove, T.L., Kinzler, R.J., Bryan, W.B. (1992)-70-002 H59</t>
  </si>
  <si>
    <t>Grove, T.L., Kinzler, R.J., Bryan, W.B. (1992)-AII-96-18-1 H50</t>
  </si>
  <si>
    <t>Grove, T.L., Kinzler, R.J., Bryan, W.B. (1992)-AII-96-18-1 H51</t>
  </si>
  <si>
    <t>Grove, T.L., Kinzler, R.J., Bryan, W.B. (1992)-AII-96-18-1 H60</t>
  </si>
  <si>
    <t>Grove, T.L., Kinzler, R.J., Bryan, W.B. (1992)-ALV-1690-20 ALV2-10</t>
  </si>
  <si>
    <t>Grove, T.L., Kinzler, R.J., Bryan, W.B. (1992)-ALV-1690-20 ALV2-8</t>
  </si>
  <si>
    <t>Grove, T.L., Kinzler, R.J., Bryan, W.B. (1992)-ALV-1690-20 ALV2-9</t>
  </si>
  <si>
    <t>Grove, T.L., Kinzler, R.J., Bryan, W.B. (1992)-ALV-528-1-1 H32</t>
  </si>
  <si>
    <t>Grove, T.L., Kinzler, R.J., Bryan, W.B. (1992)-ALV-528-1-1 H35</t>
  </si>
  <si>
    <t>Grove, T.L., Kinzler, R.J., Bryan, W.B. (1992)-ALV-528-1-1 H57</t>
  </si>
  <si>
    <t>Grove, T.L., Kinzler, R.J., Bryan, W.B. (1992)-ALV-528-1-1 H62</t>
  </si>
  <si>
    <t>Hesse, M., Grove, T.L. (2003)-B833</t>
  </si>
  <si>
    <t>Hesse, M., Grove, T.L. (2003)-D81</t>
  </si>
  <si>
    <t>Hesse, M., Grove, T.L. (2003)-D82</t>
  </si>
  <si>
    <t>Hesse, M., Grove, T.L. (2003)-D84</t>
  </si>
  <si>
    <t>Hesse, M., Grove, T.L. (2003)-D89</t>
  </si>
  <si>
    <t>Hesse, M., Grove, T.L. (2003)-D92</t>
  </si>
  <si>
    <t>Holbig, E. S., Grove, T.L. (2007)-C271</t>
  </si>
  <si>
    <t>Holbig, E. S., Grove, T.L. (2007)-C272</t>
  </si>
  <si>
    <t>Holbig, E. S., Grove, T.L. (2007)-C274</t>
  </si>
  <si>
    <t>Holbig, E. S., Grove, T.L. (2007)-C276</t>
  </si>
  <si>
    <t>Holbig, E. S., Grove, T.L. (2007)-C277</t>
  </si>
  <si>
    <t>Holbig, E. S., Grove, T.L. (2007)-C278</t>
  </si>
  <si>
    <t>Holbig, E. S., Grove, T.L. (2007)-C282</t>
  </si>
  <si>
    <t>Holbig, E. S., Grove, T.L. (2007)-C283</t>
  </si>
  <si>
    <t>Holbig, E. S., Grove, T.L. (2007)-C284</t>
  </si>
  <si>
    <t>Holbig, E. S., Grove, T.L. (2007)-C285</t>
  </si>
  <si>
    <t>Holbig, E. S., Grove, T.L. (2007)-C286</t>
  </si>
  <si>
    <t>Husen, A., Almeev, R.R., Holtz, F. (2016)-AH3 ShR304</t>
  </si>
  <si>
    <t>Husen, A., Almeev, R.R., Holtz, F. (2016)-AH3 ShR305</t>
  </si>
  <si>
    <t>Husen, A., Almeev, R.R., Holtz, F. (2016)-AH3 ShR307</t>
  </si>
  <si>
    <t>Husen, A., Almeev, R.R., Holtz, F. (2016)-AH3 ShR312</t>
  </si>
  <si>
    <t>Husen, A., Almeev, R.R., Holtz, F. (2016)-AH3 ShR314</t>
  </si>
  <si>
    <t>Husen, A., Almeev, R.R., Holtz, F. (2016)-AH3 ShR317</t>
  </si>
  <si>
    <t>Husen, A., Almeev, R.R., Holtz, F. (2016)-AH3 ShR322</t>
  </si>
  <si>
    <t>Husen, A., Almeev, R.R., Holtz, F. (2016)-AH5 ShR501</t>
  </si>
  <si>
    <t>Husen, A., Almeev, R.R., Holtz, F. (2016)-AH5 ShR504</t>
  </si>
  <si>
    <t>Husen, A., Almeev, R.R., Holtz, F. (2016)-AH5 ShR507</t>
  </si>
  <si>
    <t>Husen, A., Almeev, R.R., Holtz, F. (2016)-AH5 ShR509</t>
  </si>
  <si>
    <t>Husen, A., Almeev, R.R., Holtz, F. (2016)-AH5 ShR511</t>
  </si>
  <si>
    <t>Husen, A., Almeev, R.R., Holtz, F. (2016)-AH5 ShR519</t>
  </si>
  <si>
    <t>Husen, A., Almeev, R.R., Holtz, F. (2016)-AH5 ShR522</t>
  </si>
  <si>
    <t>Husen, A., Almeev, R.R., Holtz, F. (2016)-AH6 ShR602</t>
  </si>
  <si>
    <t>Husen, A., Almeev, R.R., Holtz, F. (2016)-AH6 ShR605</t>
  </si>
  <si>
    <t>Husen, A., Almeev, R.R., Holtz, F. (2016)-AH6 ShR611</t>
  </si>
  <si>
    <t>Husen, A., Almeev, R.R., Holtz, F. (2016)-AH6 ShR619</t>
  </si>
  <si>
    <t>Husen, A., Almeev, R.R., Holtz, F. (2016)-AH6 ShR621</t>
  </si>
  <si>
    <t>Johnson, K.T.M. (1998)-E10</t>
  </si>
  <si>
    <t>Johnson, K.T.M. (1998)-E11</t>
  </si>
  <si>
    <t>Johnson, K.T.M. (1998)-E12</t>
  </si>
  <si>
    <t>Johnson, K.T.M. (1998)-E4</t>
  </si>
  <si>
    <t>Johnson, K.T.M. (1998)-E5</t>
  </si>
  <si>
    <t>Johnson, K.T.M. (1998)-E7</t>
  </si>
  <si>
    <t>Johnson, K.T.M. (1998)-E8</t>
  </si>
  <si>
    <t>Johnson, K.T.M. (1998)-E9</t>
  </si>
  <si>
    <t>Johnson, K.T.M. (1998)-RH30-1</t>
  </si>
  <si>
    <t>Johnson, K.T.M. (1998)-Z20-1</t>
  </si>
  <si>
    <t>Johnson, K.T.M. (1998)-Z20-2</t>
  </si>
  <si>
    <t>Johnson, K.T.M. (1998)-Z25-1</t>
  </si>
  <si>
    <t>Johnson, K.T.M. (1998)-Z25-2</t>
  </si>
  <si>
    <t>Johnson, K.T.M. (1998)-Z30-1</t>
  </si>
  <si>
    <t>Johnston, A.D. (1986)-393</t>
  </si>
  <si>
    <t>Johnston, A.D. (1986)-396</t>
  </si>
  <si>
    <t>Johnston, A.D. (1986)-404</t>
  </si>
  <si>
    <t>Johnston, A.D. (1986)-407</t>
  </si>
  <si>
    <t>Johnston, A.D. (1986)-408</t>
  </si>
  <si>
    <t>Johnston, A.D. (1986)-409</t>
  </si>
  <si>
    <t>Johnston, A.D. (1986)-425</t>
  </si>
  <si>
    <t>Johnston, A.D. (1986)-428</t>
  </si>
  <si>
    <t>Johnston, A.D. (1986)-429</t>
  </si>
  <si>
    <t>Johnston, A.D. (1986)-435</t>
  </si>
  <si>
    <t>Juster, C.T., Grove, T.L., Perfit, M.R. (1989)-C-2</t>
  </si>
  <si>
    <t>Juster, C.T., Grove, T.L., Perfit, M.R. (1989)-C-4</t>
  </si>
  <si>
    <t>Juster, C.T., Grove, T.L., Perfit, M.R. (1989)-C-7</t>
  </si>
  <si>
    <t>Juster, C.T., Grove, T.L., Perfit, M.R. (1989)-C-ll</t>
  </si>
  <si>
    <t>Kawamoto, T. (1996)-1</t>
  </si>
  <si>
    <t>Kawamoto, T. (1996)-15</t>
  </si>
  <si>
    <t>Kawamoto, T. (1996)-17</t>
  </si>
  <si>
    <t>Kawamoto, T. (1996)-18</t>
  </si>
  <si>
    <t>Kawamoto, T. (1996)-2</t>
  </si>
  <si>
    <t>Kawamoto, T. (1996)-21</t>
  </si>
  <si>
    <t>Kawamoto, T. (1996)-22</t>
  </si>
  <si>
    <t>Kawamoto, T. (1996)-23</t>
  </si>
  <si>
    <t>Kawamoto, T. (1996)-4</t>
  </si>
  <si>
    <t>Kawamoto, T. (1996)-8</t>
  </si>
  <si>
    <t>Kelemen, P.B., Joyce, D.B., Webster, J.D., Holloway, J.R. (1990)-1050-2</t>
  </si>
  <si>
    <t>Kelemen, P.B., Joyce, D.B., Webster, J.D., Holloway, J.R. (1990)-1050-3</t>
  </si>
  <si>
    <t>Kelemen, P.B., Joyce, D.B., Webster, J.D., Holloway, J.R. (1990)-1050-4</t>
  </si>
  <si>
    <t>Kelemen, P.B., Joyce, D.B., Webster, J.D., Holloway, J.R. (1990)-1050-5</t>
  </si>
  <si>
    <t>Kelemen, P.B., Joyce, D.B., Webster, J.D., Holloway, J.R. (1990)-1050-6</t>
  </si>
  <si>
    <t>Kelemen, P.B., Joyce, D.B., Webster, J.D., Holloway, J.R. (1990)-1075-1</t>
  </si>
  <si>
    <t>Kelemen, P.B., Joyce, D.B., Webster, J.D., Holloway, J.R. (1990)-1075-2</t>
  </si>
  <si>
    <t>Kelemen, P.B., Joyce, D.B., Webster, J.D., Holloway, J.R. (1990)-1150-1</t>
  </si>
  <si>
    <t>Kelemen, P.B., Joyce, D.B., Webster, J.D., Holloway, J.R. (1990)-1150-2</t>
  </si>
  <si>
    <t>Kelemen, P.B., Joyce, D.B., Webster, J.D., Holloway, J.R. (1990)-1150-3</t>
  </si>
  <si>
    <t>Kennedy, A.K., Grove, T.L., Johnson, R.W. (1990)-12</t>
  </si>
  <si>
    <t>Kennedy, A.K., Grove, T.L., Johnson, R.W. (1990)-4</t>
  </si>
  <si>
    <t>Kennedy, A.K., Grove, T.L., Johnson, R.W. (1990)-5</t>
  </si>
  <si>
    <t>Keshav, S., Gudfinnsson, G.H., Sen, G., Fei, Y. (2004)-368</t>
  </si>
  <si>
    <t>Keshav, S., Gudfinnsson, G.H., Sen, G., Fei, Y. (2004)-369</t>
  </si>
  <si>
    <t>Keshav, S., Gudfinnsson, G.H., Sen, G., Fei, Y. (2004)-370</t>
  </si>
  <si>
    <t>Keshav, S., Gudfinnsson, G.H., Sen, G., Fei, Y. (2004)-371</t>
  </si>
  <si>
    <t>Keshav, S., Gudfinnsson, G.H., Sen, G., Fei, Y. (2004)-372</t>
  </si>
  <si>
    <t>Keshav, S., Gudfinnsson, G.H., Sen, G., Fei, Y. (2004)-375</t>
  </si>
  <si>
    <t>Keshav, S., Gudfinnsson, G.H., Sen, G., Fei, Y. (2004)-377</t>
  </si>
  <si>
    <t>Keshav, S., Gudfinnsson, G.H., Sen, G., Fei, Y. (2004)-378</t>
  </si>
  <si>
    <t>Keshav, S., Gudfinnsson, G.H., Sen, G., Fei, Y. (2004)-383</t>
  </si>
  <si>
    <t>Kinzler, R.J. (1997)-L116</t>
  </si>
  <si>
    <t>Kinzler, R.J. (1997)-L117</t>
  </si>
  <si>
    <t>Kinzler, R.J. (1997)-L119</t>
  </si>
  <si>
    <t>Kinzler, R.J. (1997)-L120</t>
  </si>
  <si>
    <t>Kinzler, R.J. (1997)-L125</t>
  </si>
  <si>
    <t>Kinzler, R.J. (1997)-L127</t>
  </si>
  <si>
    <t>Kinzler, R.J. (1997)-L129</t>
  </si>
  <si>
    <t>Kinzler, R.J. (1997)-L138</t>
  </si>
  <si>
    <t>Kinzler, R.J. (1997)-L69</t>
  </si>
  <si>
    <t>Kinzler, R.J. (1997)-L76</t>
  </si>
  <si>
    <t>Kinzler, R.J. (1997)-L92</t>
  </si>
  <si>
    <t>Kinzler, R.J., Grove, T.L. (1992)-B102</t>
  </si>
  <si>
    <t>Kinzler, R.J., Grove, T.L. (1992)-B63</t>
  </si>
  <si>
    <t>Kinzler, R.J., Grove, T.L. (1992)-H13</t>
  </si>
  <si>
    <t>Kinzler, R.J., Grove, T.L. (1992)-H130</t>
  </si>
  <si>
    <t>Kinzler, R.J., Grove, T.L. (1992)-H154</t>
  </si>
  <si>
    <t>Kinzler, R.J., Grove, T.L. (1992)-H156</t>
  </si>
  <si>
    <t>Kinzler, R.J., Grove, T.L. (1992)-H162</t>
  </si>
  <si>
    <t>Kinzler, R.J., Grove, T.L. (1992)-H164</t>
  </si>
  <si>
    <t>Kinzler, R.J., Grove, T.L. (1992)-H165</t>
  </si>
  <si>
    <t>Kinzler, R.J., Grove, T.L. (1992)-H176</t>
  </si>
  <si>
    <t>Kinzler, R.J., Grove, T.L. (1992)-H177</t>
  </si>
  <si>
    <t>Kinzler, R.J., Grove, T.L. (1992)-H178</t>
  </si>
  <si>
    <t>Kinzler, R.J., Grove, T.L. (1992)-H179</t>
  </si>
  <si>
    <t>Kinzler, R.J., Grove, T.L. (1992)-H181</t>
  </si>
  <si>
    <t>Kinzler, R.J., Grove, T.L. (1992)-H185</t>
  </si>
  <si>
    <t>Kinzler, R.J., Grove, T.L. (1992)-H193</t>
  </si>
  <si>
    <t>Kinzler, R.J., Grove, T.L. (1992)-H195</t>
  </si>
  <si>
    <t>Kinzler, R.J., Grove, T.L. (1992)-H196</t>
  </si>
  <si>
    <t>Kinzler, R.J., Grove, T.L. (1992)-H199</t>
  </si>
  <si>
    <t>Kinzler, R.J., Grove, T.L. (1992)-H200</t>
  </si>
  <si>
    <t>Kinzler, R.J., Grove, T.L. (1992)-H251</t>
  </si>
  <si>
    <t>Kjarsgaard, B.A. (1998)-BK208</t>
  </si>
  <si>
    <t>Kjarsgaard, B.A. (1998)-BK311</t>
  </si>
  <si>
    <t>Kjarsgaard, B.A. (1998)-BK358</t>
  </si>
  <si>
    <t>Koester, E., Pawley, A.R., Fernandes, L.A.D., Porcher, C.C., Soliani Jr., E. (2002)-Pe1-11</t>
  </si>
  <si>
    <t>Koester, E., Pawley, A.R., Fernandes, L.A.D., Porcher, C.C., Soliani Jr., E. (2002)-Pe1-15</t>
  </si>
  <si>
    <t>Kogi, R., Mèntener, O., Ulmer, P., Ottolini, L. (2005)-RK-Fe1a</t>
  </si>
  <si>
    <t>Kogi, R., Mèntener, O., Ulmer, P., Ottolini, L. (2005)-RK-Fe1b</t>
  </si>
  <si>
    <t>Kogi, R., Mèntener, O., Ulmer, P., Ottolini, L. (2005)-RK-Fe3b</t>
  </si>
  <si>
    <t>Kogi, R., Mèntener, O., Ulmer, P., Ottolini, L. (2005)-RK-Fe4a</t>
  </si>
  <si>
    <t>Laporte, D., Toplis, M.J., Seyler, M., Devidal, J-L. (2004)-rev2a</t>
  </si>
  <si>
    <t>Laporte, D., Toplis, M.J., Seyler, M., Devidal, J-L. (2004)-rev2d</t>
  </si>
  <si>
    <t>Laporte, D., Toplis, M.J., Seyler, M., Devidal, J-L. (2004)-rev2f</t>
  </si>
  <si>
    <t>Laporte, D., Toplis, M.J., Seyler, M., Devidal, J-L. (2004)-rev8d</t>
  </si>
  <si>
    <t>Liu, T.C., Chen, B.R., and Chen, C.H. (2000)-KYBP11</t>
  </si>
  <si>
    <t>Liu, T.C., Chen, B.R., and Chen, C.H. (2000)-KYBP12</t>
  </si>
  <si>
    <t>Liu, T.C., Chen, B.R., and Chen, C.H. (2000)-KYBP14</t>
  </si>
  <si>
    <t>Liu, T.C., Chen, B.R., and Chen, C.H. (2000)-KYBP15</t>
  </si>
  <si>
    <t>Liu, T.C., Chen, B.R., and Chen, C.H. (2000)-KYBP16</t>
  </si>
  <si>
    <t>Liu, T.C., Chen, B.R., and Chen, C.H. (2000)-KYBP3</t>
  </si>
  <si>
    <t>Liu, T.C., Chen, B.R., and Chen, C.H. (2000)-KYBP5</t>
  </si>
  <si>
    <t>Liu, T.C., Chen, B.R., and Chen, C.H. (2000)-KYBP8</t>
  </si>
  <si>
    <t>Liu, T.C., Chen, B.R., and Chen, C.H. (2000)-KYBP9</t>
  </si>
  <si>
    <t>Longhi, J (1995)-TB593-1</t>
  </si>
  <si>
    <t>Longhi, J (1995)-TB593-2</t>
  </si>
  <si>
    <t>Longhi, J (1995)-TB992-1</t>
  </si>
  <si>
    <t>Longhi, J (1995)-TB992..4</t>
  </si>
  <si>
    <t>Longhi, J. (2002)-MO1295-5</t>
  </si>
  <si>
    <t>Longhi, J. (2002)-MO1295-6</t>
  </si>
  <si>
    <t>Longhi, J. (2002)-MO1295-7</t>
  </si>
  <si>
    <t>Longhi, J. (2002)-MO1295-8</t>
  </si>
  <si>
    <t>Longhi, J. (2002)-MO695-4</t>
  </si>
  <si>
    <t>Longhi, J. (2002)-MO895-4</t>
  </si>
  <si>
    <t>Longhi, J. (2002)-TM294-2</t>
  </si>
  <si>
    <t>Longhi, J. (2002)-TM295-2</t>
  </si>
  <si>
    <t>Longhi, J. (2002)-TM295-3</t>
  </si>
  <si>
    <t>Longhi, J. (2002)-TM295-4</t>
  </si>
  <si>
    <t>Longhi, J. (2002)-TM694-5</t>
  </si>
  <si>
    <t>Longhi, J., Pan, V. (1989)-EAWo0-2</t>
  </si>
  <si>
    <t>Longhi, J., Pan, V. (1989)-EAWo20-l</t>
  </si>
  <si>
    <t>Maaloe, S (2004)-14</t>
  </si>
  <si>
    <t>Mahood, G.A., Baker, D.R. (1986)-Ia-909</t>
  </si>
  <si>
    <t>Mahood, G.A., Baker, D.R. (1986)-Ia-919</t>
  </si>
  <si>
    <t>Mahood, G.A., Baker, D.R. (1986)-Ia-948</t>
  </si>
  <si>
    <t>Mahood, G.A., Baker, D.R. (1986)-SI-13</t>
  </si>
  <si>
    <t>Mahood, G.A., Baker, D.R. (1986)-SI-2</t>
  </si>
  <si>
    <t>Mahood, G.A., Baker, D.R. (1986)-STAN-11</t>
  </si>
  <si>
    <t>Mahood, G.A., Baker, D.R. (1986)-ta-892</t>
  </si>
  <si>
    <t>Martel, C., Pichavant, M., Holtz, F., Scaillet, B., Bourdier, J., Traineau, H. (1999)-PID/21</t>
  </si>
  <si>
    <t>Martel, C., Pichavant, M., Holtz, F., Scaillet, B., Bourdier, J., Traineau, H. (1999)-PIR/5</t>
  </si>
  <si>
    <t>Martel, C., Pichavant, M., Holtz, F., Scaillet, B., Bourdier, J., Traineau, H. (1999)-PIR/8</t>
  </si>
  <si>
    <t xml:space="preserve">Masotta et al. (2012)-SVD-19           </t>
  </si>
  <si>
    <t xml:space="preserve">Masotta et al. (2012)-SVD-21            </t>
  </si>
  <si>
    <t xml:space="preserve">Masotta et al. (2012)-SVD-29          </t>
  </si>
  <si>
    <t>Masotta et al., (2013)-TGVT-1</t>
  </si>
  <si>
    <t>Masotta et al., (2013)-TGVT-13</t>
  </si>
  <si>
    <t>Masotta et al., (2013)-TGVT-2</t>
  </si>
  <si>
    <t>Masotta et al., (2013)-TGVT-5</t>
  </si>
  <si>
    <t>Masotta et al., (2013)-TGVT-6</t>
  </si>
  <si>
    <t>Masotta et al., (2013)-TGVT-7</t>
  </si>
  <si>
    <t>Masotta et al., (2013)-VGPL-10</t>
  </si>
  <si>
    <t>Masotta et al., (2013)-VGPL-3</t>
  </si>
  <si>
    <t>Masotta et al., (2013)-VGPL-4</t>
  </si>
  <si>
    <t>Masotta et al., (2013)-VGPL-5</t>
  </si>
  <si>
    <t>Masotta et al., (2013)-VGPL-6</t>
  </si>
  <si>
    <t>Masotta et al., (2013)-VGPL-8</t>
  </si>
  <si>
    <t>McCoy, T.J., Lofgren,  G.E. (1999)-74</t>
  </si>
  <si>
    <t>McDade, P., Blundy, J.D., Wood, B.J. (2003)-R64-11</t>
  </si>
  <si>
    <t>McDade, P., Blundy, J.D., Wood, B.J. (2003)-R64-12</t>
  </si>
  <si>
    <t>McDade, P., Blundy, J.D., Wood, B.J. (2003)-R64-3</t>
  </si>
  <si>
    <t>Medard, E., Schmidt, M.W., and Schiano, P. (2004)-ak02</t>
  </si>
  <si>
    <t>Medard, E., Schmidt, M.W., and Schiano, P. (2004)-ak08</t>
  </si>
  <si>
    <t>Medard, E., Schmidt, M.W., and Schiano, P. (2004)-ak14</t>
  </si>
  <si>
    <t>Medard, E., Schmidt, M.W., and Schiano, P. (2004)-ak28</t>
  </si>
  <si>
    <t>Medard, E., Schmidt, M.W., and Schiano, P. (2004)-ak29</t>
  </si>
  <si>
    <t>Medard, E., Schmidt, M.W., and Schiano, P. (2004)-ak34</t>
  </si>
  <si>
    <t>Medard, E., Schmidt, M.W., and Schiano, P. (2004)-bt01</t>
  </si>
  <si>
    <t>Medard, E., Schmidt, M.W., and Schiano, P. (2004)-bt03</t>
  </si>
  <si>
    <t>Medard, E., Schmidt, M.W., and Schiano, P. (2004)-bt18</t>
  </si>
  <si>
    <t>Medard, E., Schmidt, M.W., and Schiano, P. (2004)-bt36</t>
  </si>
  <si>
    <t>Medard, E., Schmidt, M.W., and Schiano, P. (2004)-bt42</t>
  </si>
  <si>
    <t>Meen, J.K. (1987)-2080-15</t>
  </si>
  <si>
    <t>Meen, J.K. (1987)-2080-16</t>
  </si>
  <si>
    <t>Meen, J.K. (1987)-2085-16</t>
  </si>
  <si>
    <t>Meen, J.K. (1987)-2982h-14</t>
  </si>
  <si>
    <t>Meen, J.K. (1987)-2982h-16</t>
  </si>
  <si>
    <t>Meen, J.K. (1990)-A1125</t>
  </si>
  <si>
    <t>Meen, J.K. (1990)-A1137</t>
  </si>
  <si>
    <t>Meen, J.K. (1990)-A1150</t>
  </si>
  <si>
    <t>Meen, J.K. (1990)-A1175</t>
  </si>
  <si>
    <t>Meen, J.K. (1990)-A1200</t>
  </si>
  <si>
    <t>Meen, J.K. (1990)-A1225</t>
  </si>
  <si>
    <t>Meen, J.K. (1990)-B1125</t>
  </si>
  <si>
    <t>Meen, J.K. (1990)-B1137</t>
  </si>
  <si>
    <t>Meen, J.K. (1990)-B1150</t>
  </si>
  <si>
    <t>Meen, J.K. (1990)-B1175</t>
  </si>
  <si>
    <t>Meen, J.K. (1990)-B1200</t>
  </si>
  <si>
    <t>Meen, J.K. (1990)-B1225</t>
  </si>
  <si>
    <t>Meen, J.K. (1990)-C1125</t>
  </si>
  <si>
    <t>Meen, J.K. (1990)-C1150</t>
  </si>
  <si>
    <t>Meen, J.K. (1990)-C1175</t>
  </si>
  <si>
    <t>Meen, J.K. (1990)-C1200</t>
  </si>
  <si>
    <t>Minitti, M.E., Rutherford, M.J. (2000)-MS-18</t>
  </si>
  <si>
    <t>Minitti, M.E., Rutherford, M.J. (2000)-MS-52</t>
  </si>
  <si>
    <t>Moore, G., and Carmichael, I.S.E. (1998)-PEM12-10</t>
  </si>
  <si>
    <t>Moore, G., and Carmichael, I.S.E. (1998)-PEM12-22</t>
  </si>
  <si>
    <t>Moore, G., and Carmichael, I.S.E. (1998)-PEM22-1</t>
  </si>
  <si>
    <t>Moore, G., and Carmichael, I.S.E. (1998)-PEM22-18</t>
  </si>
  <si>
    <t>Nandedkar et al 2014 - Contrib Mineral Petrol - RN5</t>
  </si>
  <si>
    <t>Nandedkar et al 2014 - Contrib Mineral Petrol - RN6</t>
  </si>
  <si>
    <t>Nandedkar et al 2014 - Contrib Mineral Petrol - RN7 - hogh Al</t>
  </si>
  <si>
    <t>Nandedkar et al 2014 - Contrib Mineral Petrol - RN7 - low Al</t>
  </si>
  <si>
    <t>Nandedkar et al 2014 - Contrib Mineral Petrol - RN7 w2</t>
  </si>
  <si>
    <t>Parman, S.W., Dann, J.C., Grove, T.L., and deWit, M.J. (1997)-BK13</t>
  </si>
  <si>
    <t>Parman, S.W., Dann, J.C., Grove, T.L., and deWit, M.J. (1997)-BK7</t>
  </si>
  <si>
    <t>Parman, S.W., Dann, J.C., Grove, T.L., and deWit, M.J. (1997)-CSPVBK10</t>
  </si>
  <si>
    <t>Parman, S.W., Grove, T.L. (2004)-BK2.27</t>
  </si>
  <si>
    <t>Parman, S.W., Grove, T.L. (2004)-BK2.30</t>
  </si>
  <si>
    <t>Parman, S.W., Grove, T.L. (2004)-W.12</t>
  </si>
  <si>
    <t>Parman, S.W., Grove, T.L. (2004)-W.21</t>
  </si>
  <si>
    <t>Parman, S.W., Grove, T.L. (2004)-W3.34</t>
  </si>
  <si>
    <t>Pati_o-Douce, A.E. (1995)-APD553/PB</t>
  </si>
  <si>
    <t>Pati_o-Douce, A.E. (1995)-APD555/PB</t>
  </si>
  <si>
    <t>Pati_o-Douce, A.E. (1995)-APD556/PB</t>
  </si>
  <si>
    <t>Patino-Douce, A.E. (2005)-APD 651</t>
  </si>
  <si>
    <t>Patino-Douce, A.E. (2005)-APD-663</t>
  </si>
  <si>
    <t>Patino-Douce, A.E. (2005)-APD-680</t>
  </si>
  <si>
    <t>Patino-Douce, A.E. (2005)-APD-682</t>
  </si>
  <si>
    <t>Patino-Douce, A.E. (2005)-APD-683</t>
  </si>
  <si>
    <t>Patino-Douce, A.E. (2005)-APD-684</t>
  </si>
  <si>
    <t>Patino-Douce, A.E. (2005)-APD-685</t>
  </si>
  <si>
    <t>Patino-Douce, A.E. (2005)-APD-686</t>
  </si>
  <si>
    <t>Patino-Douce, A.E. (2005)-FCH-9</t>
  </si>
  <si>
    <t>Patino-Douce, A.E. (2005)-TED 44</t>
  </si>
  <si>
    <t>Patino-Douce, A.E. (2005)-TED 45</t>
  </si>
  <si>
    <t>Patino-Douce, A.E. (2005)-TED 47</t>
  </si>
  <si>
    <t>Patino-Douce, A.E. (2005)-TED 48</t>
  </si>
  <si>
    <t>Patino-Douce, A.E. (2005)-TED 49</t>
  </si>
  <si>
    <t>Patino-Douce, A.E. (2005)-TED 50</t>
  </si>
  <si>
    <t>Patino-Douce, A.E. (2005)-TED 51</t>
  </si>
  <si>
    <t>Patino-Douce, A.E. (2005)-TED 52</t>
  </si>
  <si>
    <t>Patino-Douce, A.E., Beard, J.S&gt; (1995)-1093-12/IH</t>
  </si>
  <si>
    <t>Patino-Douce, A.E., Beard, J.S&gt; (1995)-1093-17/IH</t>
  </si>
  <si>
    <t>Patino-Douce, A.E., Beard, J.S&gt; (1995)-1093-26/IH</t>
  </si>
  <si>
    <t>Patino-Douce, A.E., Beard, J.S&gt; (1995)-1093-7/1H</t>
  </si>
  <si>
    <t>Patino-Douce, A.E., Beard, J.S&gt; (1995)-292-34/IH</t>
  </si>
  <si>
    <t>Patino-Douce, A.E., Beard, J.S&gt; (1995)-APD 511/PC</t>
  </si>
  <si>
    <t>Patino-Douce, A.E., Beard, J.S&gt; (1995)-APD 520/PC</t>
  </si>
  <si>
    <t>Patino-Douce, A.E., Beard, J.S&gt; (1995)-APD 523/PC</t>
  </si>
  <si>
    <t>Patino-Douce, A.E., Beard, J.S&gt; (1995)-APD 534/PC</t>
  </si>
  <si>
    <t>Patino-Douce, A.E., Beard, J.S&gt; (1995)-APD 540/PC</t>
  </si>
  <si>
    <t>Patino-Douce, A.E., Beard, J.S&gt; (1995)-APD 546/PC</t>
  </si>
  <si>
    <t>Patino-Douce, A.E., Beard, J.S&gt; (1995)-APD 547/PC</t>
  </si>
  <si>
    <t>Patino-Douce, A.E., Beard, J.S&gt; (1995)-APD 552/PCc</t>
  </si>
  <si>
    <t>Patino-Douce, A.E., Beard, J.S&gt; (1995)-APD 557/PC</t>
  </si>
  <si>
    <t>Patino-Douce, A.E., Beard, J.S&gt; (1995)-APD 570/PCc</t>
  </si>
  <si>
    <t>Patino-Douce, A.E., Beard, J.S&gt; (1995)-APD 588/PC</t>
  </si>
  <si>
    <t>Patino-Douce, A.E., Beard, J.S&gt; (1995)-APD 589/PC</t>
  </si>
  <si>
    <t>Patino-Douce, A.E., Beard, J.S&gt; (1995)-APD510/PC</t>
  </si>
  <si>
    <t>Patino-Douce, A.E., Beard, J.S&gt; (1995)-APD547/PC</t>
  </si>
  <si>
    <t>Pichavant, M., Martel, C., Bourdier, J.-L., Scaillet, B. (2002)-HAB14</t>
  </si>
  <si>
    <t>Pichavant, M., Martel, C., Bourdier, J.-L., Scaillet, B. (2002)-HAB15</t>
  </si>
  <si>
    <t>Pichavant, M., Martel, C., Bourdier, J.-L., Scaillet, B. (2002)-HAB18</t>
  </si>
  <si>
    <t>Pichavant, M., Martel, C., Bourdier, J.-L., Scaillet, B. (2002)-HAB19</t>
  </si>
  <si>
    <t>Pichavant, M., Martel, C., Bourdier, J.-L., Scaillet, B. (2002)-HAB20</t>
  </si>
  <si>
    <t>Pichavant, M., Martel, C., Bourdier, J.-L., Scaillet, B. (2002)-HAB21</t>
  </si>
  <si>
    <t>Pichavant, M., Martel, C., Bourdier, J.-L., Scaillet, B. (2002)-HAB24</t>
  </si>
  <si>
    <t>Pichavant, M., Martel, C., Bourdier, J.-L., Scaillet, B. (2002)-HAB25</t>
  </si>
  <si>
    <t>Pichavant, M., Martel, C., Bourdier, J.-L., Scaillet, B. (2002)-HAB6</t>
  </si>
  <si>
    <t>Pichavant, M., Martel, C., Bourdier, J.-L., Scaillet, B. (2002)-HAB7</t>
  </si>
  <si>
    <t>Pichavant, M., Martel, C., Bourdier, J.-L., Scaillet, B. (2002)-HAB8</t>
  </si>
  <si>
    <t>Pichavant, M., Mysen, B.O., MacDonald, R. (2002)-11 hydrous</t>
  </si>
  <si>
    <t>Pichavant, M., Mysen, B.O., MacDonald, R. (2002)-17 hydrous</t>
  </si>
  <si>
    <t>Pichavant, M., Mysen, B.O., MacDonald, R. (2002)-19 hydrous</t>
  </si>
  <si>
    <t>Pichavant, M., Mysen, B.O., MacDonald, R. (2002)-20 dry</t>
  </si>
  <si>
    <t>Pichavant, M., Mysen, B.O., MacDonald, R. (2002)-23 dry</t>
  </si>
  <si>
    <t>Pichavant, M., Mysen, B.O., MacDonald, R. (2002)-24 dry</t>
  </si>
  <si>
    <t>Pichavant, M., Mysen, B.O., MacDonald, R. (2002)-25 dry</t>
  </si>
  <si>
    <t>Pichavant, M., Mysen, B.O., MacDonald, R. (2002)-26 dry</t>
  </si>
  <si>
    <t>Pichavant, M., Mysen, B.O., MacDonald, R. (2002)-30 dry</t>
  </si>
  <si>
    <t>Pichavant, M., Mysen, B.O., MacDonald, R. (2002)-8 hydrous</t>
  </si>
  <si>
    <t>Pichavant, M., Mysen, B.O., MacDonald, R. (2002)-9 dry</t>
  </si>
  <si>
    <t>Pickering-Witter, J., Johnston, A.D. (2000)-FER-B4</t>
  </si>
  <si>
    <t>Pickering-Witter, J., Johnston, A.D. (2000)-FER-D2</t>
  </si>
  <si>
    <t>Pickering-Witter, J., Johnston, A.D. (2000)-FER-E3</t>
  </si>
  <si>
    <t>Pickering-Witter, J., Johnston, A.D. (2000)-FER-E6</t>
  </si>
  <si>
    <t>Prouteau, G., Scaillet, B. (2003)-PIN108</t>
  </si>
  <si>
    <t>Prouteau, G., Scaillet, B. (2003)-PIN109</t>
  </si>
  <si>
    <t>Prouteau, G., Scaillet, B. (2003)-PIN87</t>
  </si>
  <si>
    <t>Prouteau, G., Scaillet, B. (2003)-PIN88</t>
  </si>
  <si>
    <t>Prouteau, G., Scaillet, B. (2003)-PIN90</t>
  </si>
  <si>
    <t>Prouteau, G., Scaillet, B. (2003)-PIN91</t>
  </si>
  <si>
    <t>Prouteau, G., Scaillet, B. (2003)-PIN92</t>
  </si>
  <si>
    <t>Prouteau, G., Scaillet, B. (2003)-PIN94</t>
  </si>
  <si>
    <t>Prouteau, G., Scaillet, B. (2003)-PIN95</t>
  </si>
  <si>
    <t>Prouteau, G., Scaillet, B. (2003)-PIN98s</t>
  </si>
  <si>
    <t>Prouteau, G., Scaillet, B. (2003)-PIN99s</t>
  </si>
  <si>
    <t>Putirka, K., Johnson, M., Kinzler, R., Longhi, J., Walker, D. (1996)-A-11</t>
  </si>
  <si>
    <t>Putirka, K., Johnson, M., Kinzler, R., Longhi, J., Walker, D. (1996)-A-6</t>
  </si>
  <si>
    <t>Putirka, K., Johnson, M., Kinzler, R., Longhi, J., Walker, D. (1996)-A-7</t>
  </si>
  <si>
    <t>Putirka, K., Johnson, M., Kinzler, R., Longhi, J., Walker, D. (1996)-MA-10</t>
  </si>
  <si>
    <t>Putirka, K., Johnson, M., Kinzler, R., Longhi, J., Walker, D. (1996)-MA-12</t>
  </si>
  <si>
    <t>Putirka, K., Johnson, M., Kinzler, R., Longhi, J., Walker, D. (1996)-MA-6</t>
  </si>
  <si>
    <t>Putirka, K., Johnson, M., Kinzler, R., Longhi, J., Walker, D. (1996)-MA-9</t>
  </si>
  <si>
    <t>Putirka, K., Johnson, M., Kinzler, R., Longhi, J., Walker, D. (1996)-U-1</t>
  </si>
  <si>
    <t>Putirka, K., Johnson, M., Kinzler, R., Longhi, J., Walker, D. (1996)-U-2</t>
  </si>
  <si>
    <t>Putirka, K., Johnson, M., Kinzler, R., Longhi, J., Walker, D. (1996)-U-4</t>
  </si>
  <si>
    <t>Putirka, K., Johnson, M., Kinzler, R., Longhi, J., Walker, D. (1996)-U-5</t>
  </si>
  <si>
    <t>Putirka, K., Johnson, M., Kinzler, R., Longhi, J., Walker, D. (1996)-WB-11</t>
  </si>
  <si>
    <t>Putirka, K., Johnson, M., Kinzler, R., Longhi, J., Walker, D. (1996)-WB-13</t>
  </si>
  <si>
    <t>Putirka, K., Johnson, M., Kinzler, R., Longhi, J., Walker, D. (1996)-WB-14</t>
  </si>
  <si>
    <t>Putirka, K., Johnson, M., Kinzler, R., Longhi, J., Walker, D. (1996)-WB-15</t>
  </si>
  <si>
    <t>Putirka, K., Johnson, M., Kinzler, R., Longhi, J., Walker, D. (1996)-WB-17</t>
  </si>
  <si>
    <t>Putirka, K., Johnson, M., Kinzler, R., Longhi, J., Walker, D. (1996)-WB-18</t>
  </si>
  <si>
    <t>Putirka, K.D., Mikaelian, H., Ryerson, F., Shaw, H. (2003)-F17-1</t>
  </si>
  <si>
    <t>Putirka, K.D., Mikaelian, H., Ryerson, F., Shaw, H. (2003)-G185-2-TE</t>
  </si>
  <si>
    <t>Putirka, K.D., Mikaelian, H., Ryerson, F., Shaw, H. (2003)-G185-3-TE</t>
  </si>
  <si>
    <t>Putirka, K.D., Mikaelian, H., Ryerson, F., Shaw, H. (2003)-G185P-1</t>
  </si>
  <si>
    <t>Putirka, K.D., Mikaelian, H., Ryerson, F., Shaw, H. (2003)-G200-1-TE</t>
  </si>
  <si>
    <t>Putirka, K.D., Mikaelian, H., Ryerson, F., Shaw, H. (2003)-G200-2-TE</t>
  </si>
  <si>
    <t>Putirka, K.D., Mikaelian, H., Ryerson, F., Shaw, H. (2003)-G200-3-TE</t>
  </si>
  <si>
    <t>Putirka, K.D., Mikaelian, H., Ryerson, F., Shaw, H. (2003)-KH1-3</t>
  </si>
  <si>
    <t>Putirka, K.D., Mikaelian, H., Ryerson, F., Shaw, H. (2003)-KH1-5</t>
  </si>
  <si>
    <t>Putirka, K.D., Mikaelian, H., Ryerson, F., Shaw, H. (2003)-KH1-6</t>
  </si>
  <si>
    <t>Putirka, K.D., Mikaelian, H., Ryerson, F., Shaw, H. (2003)-KH1-8-TE</t>
  </si>
  <si>
    <t>Putirka, K.D., Mikaelian, H., Ryerson, F., Shaw, H. (2003)-KH1-9-TE</t>
  </si>
  <si>
    <t>Putirka, K.D., Mikaelian, H., Ryerson, F., Shaw, H. (2003)-LPNE-5</t>
  </si>
  <si>
    <t>Putirka, K.D., Mikaelian, H., Ryerson, F., Shaw, H. (2003)-MH7-2-TE</t>
  </si>
  <si>
    <t>Putirka, K.D., Mikaelian, H., Ryerson, F., Shaw, H. (2003)-MH7-3</t>
  </si>
  <si>
    <t>Putirka, K.D., Mikaelian, H., Ryerson, F., Shaw, H. (2003)-MH7-7TE</t>
  </si>
  <si>
    <t>Putirka, K.D., Mikaelian, H., Ryerson, F., Shaw, H. (2003)-MH8-15-TE</t>
  </si>
  <si>
    <t>Putirka, K.D., Mikaelian, H., Ryerson, F., Shaw, H. (2003)-MH8-8</t>
  </si>
  <si>
    <t>Putirka, K.D., Mikaelian, H., Ryerson, F., Shaw, H. (2003)-MH8-9-TE</t>
  </si>
  <si>
    <t>Putirka, K.D., Mikaelian, H., Ryerson, F., Shaw, H. (2003)-NE-4</t>
  </si>
  <si>
    <t>Putirka, K.D., Mikaelian, H., Ryerson, F., Shaw, H. (2003)-TK17-5-2-TE</t>
  </si>
  <si>
    <t>Robinson, J.A.C., Wood, B.J., Blundy, J.D. (1998)-MPY #22 (reversal)</t>
  </si>
  <si>
    <t>Robinson, J.A.C., Wood, B.J., Blundy, J.D. (1998)-MPY #39</t>
  </si>
  <si>
    <t>Robinson, J.A.C., Wood, B.J., Blundy, J.D. (1998)-MPY #41</t>
  </si>
  <si>
    <t>Robinson, J.A.C., Wood, B.J., Blundy, J.D. (1998)-MPY #43</t>
  </si>
  <si>
    <t>Robinson, J.A.C., Wood, B.J., Blundy, J.D. (1998)-MPY #48 (reversal)</t>
  </si>
  <si>
    <t>Robinson, J.A.C., Wood, B.J., Blundy, J.D. (1998)-MPY #61</t>
  </si>
  <si>
    <t>Robinson, J.A.C., Wood, B.J., Blundy, J.D. (1998)-MPY #62</t>
  </si>
  <si>
    <t>Robinson, J.A.C., Wood, B.J., Blundy, J.D. (1998)-Tinaquillo #64</t>
  </si>
  <si>
    <t>Robinson, J.A.C., Wood, B.J., Blundy, J.D. (1998)-Tinaquillo Lherzolite #111 (reversal)</t>
  </si>
  <si>
    <t>Robinson, J.A.C., Wood, B.J., Blundy, J.D. (1998)-Tinaquillo Lherzolite #50</t>
  </si>
  <si>
    <t>Sack, R.O., Walker, D., Carmichael, I.S.E. (1987)-20421-21</t>
  </si>
  <si>
    <t>Sack, R.O., Walker, D., Carmichael, I.S.E. (1987)-94-08-2A</t>
  </si>
  <si>
    <t>Sack, R.O., Walker, D., Carmichael, I.S.E. (1987)-94-08-4A</t>
  </si>
  <si>
    <t>Sack, R.O., Walker, D., Carmichael, I.S.E. (1987)-94-18-6A</t>
  </si>
  <si>
    <t>Sack, R.O., Walker, D., Carmichael, I.S.E. (1987)-CSQ-3-20</t>
  </si>
  <si>
    <t>Sack, R.O., Walker, D., Carmichael, I.S.E. (1987)-FG-4A</t>
  </si>
  <si>
    <t>Sack, R.O., Walker, D., Carmichael, I.S.E. (1987)-SAY-7E-19</t>
  </si>
  <si>
    <t>Sack, R.O., Walker, D., Carmichael, I.S.E. (1987)-SSC-1-15</t>
  </si>
  <si>
    <t>Sack, R.O., Walker, D., Carmichael, I.S.E. (1987)-SSC-1-19</t>
  </si>
  <si>
    <t>Sack, R.O., Walker, D., Carmichael, I.S.E. (1987)-ws-20</t>
  </si>
  <si>
    <t>Scaillet, B., MacDonald, R. (2003)-ND-002-18</t>
  </si>
  <si>
    <t>Scaillet, B., MacDonald, R. (2003)-ND-002-28</t>
  </si>
  <si>
    <t>Scaillet, B., MacDonald, R. (2003)-SMN-49-48</t>
  </si>
  <si>
    <t>Schmidt, M.W., Green, D.H., Hibberson, W.O. (2004)-G-32</t>
  </si>
  <si>
    <t>Schwab, B.E., Johnston, A.D. (2001)-INT-A1</t>
  </si>
  <si>
    <t>Schwab, B.E., Johnston, A.D. (2001)-INT-A13</t>
  </si>
  <si>
    <t>Schwab, B.E., Johnston, A.D. (2001)-INT-A8</t>
  </si>
  <si>
    <t>Schwab, B.E., Johnston, A.D. (2001)-INT-B10</t>
  </si>
  <si>
    <t>Schwab, B.E., Johnston, A.D. (2001)-INT-B11</t>
  </si>
  <si>
    <t>Schwab, B.E., Johnston, A.D. (2001)-INT-B12</t>
  </si>
  <si>
    <t>Schwab, B.E., Johnston, A.D. (2001)-INT-B2</t>
  </si>
  <si>
    <t>Schwab, B.E., Johnston, A.D. (2001)-INT-B4</t>
  </si>
  <si>
    <t>Schwab, B.E., Johnston, A.D. (2001)-INT-B6</t>
  </si>
  <si>
    <t>Schwab, B.E., Johnston, A.D. (2001)-INT-B7</t>
  </si>
  <si>
    <t>Schwab, B.E., Johnston, A.D. (2001)-INT-B8</t>
  </si>
  <si>
    <t>Schwab, B.E., Johnston, A.D. (2001)-INT-D5</t>
  </si>
  <si>
    <t>Schwab, B.E., Johnston, A.D. (2001)-INT-E1</t>
  </si>
  <si>
    <t>Schwab, B.E., Johnston, A.D. (2001)-INT-E3</t>
  </si>
  <si>
    <t>Schwab, B.E., Johnston, A.D. (2001)-INT-E5</t>
  </si>
  <si>
    <t>Schwab, B.E., Johnston, A.D. (2001)-INT-E6</t>
  </si>
  <si>
    <t>Schwab, B.E., Johnston, A.D. (2001)-INT-E7</t>
  </si>
  <si>
    <t>Scoates, J.S., Lo Cascio, M., Weis, D., Lindsley, D.H. (2006)-10</t>
  </si>
  <si>
    <t>Scoates, J.S., Lo Cascio, M., Weis, D., Lindsley, D.H. (2006)-11</t>
  </si>
  <si>
    <t>Scoates, J.S., Lo Cascio, M., Weis, D., Lindsley, D.H. (2006)-13</t>
  </si>
  <si>
    <t>Scoates, J.S., Lo Cascio, M., Weis, D., Lindsley, D.H. (2006)-16</t>
  </si>
  <si>
    <t>Scoates, J.S., Lo Cascio, M., Weis, D., Lindsley, D.H. (2006)-19</t>
  </si>
  <si>
    <t>Scoates, J.S., Lo Cascio, M., Weis, D., Lindsley, D.H. (2006)-20</t>
  </si>
  <si>
    <t>Scoates, J.S., Lo Cascio, M., Weis, D., Lindsley, D.H. (2006)-24</t>
  </si>
  <si>
    <t>Scoates, J.S., Lo Cascio, M., Weis, D., Lindsley, D.H. (2006)-26</t>
  </si>
  <si>
    <t>Scoates, J.S., Lo Cascio, M., Weis, D., Lindsley, D.H. (2006)-27</t>
  </si>
  <si>
    <t>Scoates, J.S., Lo Cascio, M., Weis, D., Lindsley, D.H. (2006)-30</t>
  </si>
  <si>
    <t>Scoates, J.S., Lo Cascio, M., Weis, D., Lindsley, D.H. (2006)-31</t>
  </si>
  <si>
    <t>Scoates, J.S., Lo Cascio, M., Weis, D., Lindsley, D.H. (2006)-35</t>
  </si>
  <si>
    <t>Scoates, J.S., Lo Cascio, M., Weis, D., Lindsley, D.H. (2006)-37</t>
  </si>
  <si>
    <t>Scoates, J.S., Lo Cascio, M., Weis, D., Lindsley, D.H. (2006)-38</t>
  </si>
  <si>
    <t>Scoates, J.S., Lo Cascio, M., Weis, D., Lindsley, D.H. (2006)-4</t>
  </si>
  <si>
    <t>Scoates, J.S., Lo Cascio, M., Weis, D., Lindsley, D.H. (2006)-9</t>
  </si>
  <si>
    <t>Sisson, T.W., Grove, T.L. (1993)-79-35g#12</t>
  </si>
  <si>
    <t>Sisson, T.W., Grove, T.L. (1993)-82-62#4</t>
  </si>
  <si>
    <t>Sisson, T.W., Grove, T.L. (1993)-82-66#3</t>
  </si>
  <si>
    <t>Sisson, T.W., Grove, T.L. (1993)-82-66#5</t>
  </si>
  <si>
    <t>Sisson, T.W., Grove, T.L. (1993)-82-66#7</t>
  </si>
  <si>
    <t>Sisson, T.W., Grove, T.L. (1993)-82-66+NaOH#1</t>
  </si>
  <si>
    <t>Sisson, T.W., Grove, T.L. (1993)-82-66+NaOH#1A</t>
  </si>
  <si>
    <t>Sisson, T.W., Grove, T.L. (1993)-82-66+NaOH#2</t>
  </si>
  <si>
    <t>Skjerlie, K.P., Pati_o Douce, A.E. (2002)-APD663</t>
  </si>
  <si>
    <t>Skjerlie, K.P., Pati_o Douce, A.E. (2002)-APD680</t>
  </si>
  <si>
    <t>Skjerlie, K.P., Pati_o Douce, A.E. (2002)-APD683</t>
  </si>
  <si>
    <t>Skjerlie, K.P., Pati_o Douce, A.E. (2002)-APD684</t>
  </si>
  <si>
    <t>Skjerlie, K.P., Pati_o Douce, A.E. (2002)-APD685</t>
  </si>
  <si>
    <t>Skjerlie, K.P., Pati_o Douce, A.E. (2002)-FCH9</t>
  </si>
  <si>
    <t>Skjerlie, K.P., Pati_o Douce, A.E. (2002)-KALB10</t>
  </si>
  <si>
    <t>Skjerlie, K.P., Pati_o Douce, A.E. (2002)-KALB12</t>
  </si>
  <si>
    <t>Skjerlie, K.P., Pati_o Douce, A.E. (2002)-KALB13</t>
  </si>
  <si>
    <t>Skjerlie, K.P., Pati_o Douce, A.E. (2002)-KALB20</t>
  </si>
  <si>
    <t>Skjerlie, K.P., Pati_o Douce, A.E. (2002)-KALB22</t>
  </si>
  <si>
    <t>Skjerlie, K.P., Pati_o Douce, A.E. (2002)-KALB24</t>
  </si>
  <si>
    <t>Skjerlie, K.P., Pati_o Douce, A.E. (2002)-KALB30</t>
  </si>
  <si>
    <t>Skjerlie, K.P., Pati_o Douce, A.E. (2002)-KALB33</t>
  </si>
  <si>
    <t>Skjerlie, K.P., Pati_o Douce, A.E. (2002)-KALB9</t>
  </si>
  <si>
    <t>Springer, W., Seck, H.A. (1997)-351100/1</t>
  </si>
  <si>
    <t>Springer, W., Seck, H.A. (1997)-351115/5</t>
  </si>
  <si>
    <t>Springer, W., Seck, H.A. (1997)-S370527</t>
  </si>
  <si>
    <t>Springer, W., Seck, H.A. (1997)-S371004</t>
  </si>
  <si>
    <t>Springer, W., Seck, H.A. (1997)-S371502</t>
  </si>
  <si>
    <t>Springer, W., Seck, H.A. (1997)-S60518</t>
  </si>
  <si>
    <t>Springer, W., Seck, H.A. (1997)-S61006</t>
  </si>
  <si>
    <t>Springer, W., Seck, H.A. (1997)-S61511</t>
  </si>
  <si>
    <t>Stolper, E. (1977)-SC58</t>
  </si>
  <si>
    <t>Takagi, D., Sato, H., and Nakagawa, N. (2005)-64</t>
  </si>
  <si>
    <t>Takahahshi, E., Nakajima, K., Wright, T.L. (1998)-29</t>
  </si>
  <si>
    <t>Takahahshi, E., Nakajima, K., Wright, T.L. (1998)-31</t>
  </si>
  <si>
    <t>Takahahshi, E., Nakajima, K., Wright, T.L. (1998)-35</t>
  </si>
  <si>
    <t>Takahahshi, E., Nakajima, K., Wright, T.L. (1998)-38</t>
  </si>
  <si>
    <t>Takahahshi, E., Nakajima, K., Wright, T.L. (1998)-39</t>
  </si>
  <si>
    <t>Takahahshi, E., Nakajima, K., Wright, T.L. (1998)-41</t>
  </si>
  <si>
    <t>Takahahshi, E., Nakajima, K., Wright, T.L. (1998)-42</t>
  </si>
  <si>
    <t>Takahahshi, E., Nakajima, K., Wright, T.L. (1998)-43</t>
  </si>
  <si>
    <t>Takahahshi, E., Nakajima, K., Wright, T.L. (1998)-49</t>
  </si>
  <si>
    <t>Takahahshi, E., Nakajima, K., Wright, T.L. (1998)-50</t>
  </si>
  <si>
    <t>Takahashi, E. (1980)-1</t>
  </si>
  <si>
    <t>Takahashi, E. (1980)-8</t>
  </si>
  <si>
    <t>Thy, P. (2006)-FG1-Ac EG-1</t>
  </si>
  <si>
    <t>Thy, P. (2006)-FG1-Am 40968</t>
  </si>
  <si>
    <t>Thy, P. (2006)-FG1-Am 40999</t>
  </si>
  <si>
    <t>Thy, P. (2006)-FG1-Bm 40999</t>
  </si>
  <si>
    <t>Thy, P. (2006)-FG1-Bm 41060</t>
  </si>
  <si>
    <t>Thy, P. (2006)-FG1-Bm 41121</t>
  </si>
  <si>
    <t>Thy, P. (2006)-FG1-Cc EG-2</t>
  </si>
  <si>
    <t>Thy, P. (2006)-FG1-Dc 40939</t>
  </si>
  <si>
    <t>Thy, P., Lesher, C.E., and Fram, M.S. (2004)-11R4-11</t>
  </si>
  <si>
    <t>Thy, P., Lesher, C.E., and Fram, M.S. (2004)-11R4-9</t>
  </si>
  <si>
    <t>Tormey, D.R., Grove, T.L., Bryan, W.B. (1987)-AII-78-3-102 24</t>
  </si>
  <si>
    <t>Tormey, D.R., Grove, T.L., Bryan, W.B. (1987)-AII-78-3-102 4</t>
  </si>
  <si>
    <t>Tormey, D.R., Grove, T.L., Bryan, W.B. (1987)-AII-96-18-1 4</t>
  </si>
  <si>
    <t>Tsuruta, K., Takahashi, E. (1998)-</t>
  </si>
  <si>
    <t>Tsuruta, K., Takahashi, E. (1998)-P174</t>
  </si>
  <si>
    <t>Tsuruta, K., Takahashi, E. (1998)-P182</t>
  </si>
  <si>
    <t>Tsuruta, K., Takahashi, E. (1998)-P194</t>
  </si>
  <si>
    <t>Ulmer, P., and Sweeny, R.J. (2002)-474</t>
  </si>
  <si>
    <t>Villiger, S., Ulmer, P., Muntener, O., and Thompson, A.B. (2004)-SV13</t>
  </si>
  <si>
    <t>Villiger, S., Ulmer, P., Muntener, O., and Thompson, A.B. (2004)-SV15</t>
  </si>
  <si>
    <t>Villiger, S., Ulmer, P., Muntener, O., and Thompson, A.B. (2004)-SV25</t>
  </si>
  <si>
    <t>Villiger, S., Ulmer, P., Muntener, O., and Thompson, A.B. (2004)-SV27</t>
  </si>
  <si>
    <t>Villiger, S., Ulmer, P., Muntener, O., and Thompson, A.B. (2004)-SV28</t>
  </si>
  <si>
    <t>Villiger, S., Ulmer, P., Muntener, O., and Thompson, A.B. (2004)-SV53</t>
  </si>
  <si>
    <t>Villiger, S., Ulmer, P., Muntener, O., and Thompson, A.B. (2004)-SV54</t>
  </si>
  <si>
    <t>Villiger, S., Ulmer, P., Muntener, O., and Thompson, A.B. (2004)-SV57</t>
  </si>
  <si>
    <t>Villiger, S., Ulmer, P., Muntener, O., and Thompson, A.B. (2004)-SV58</t>
  </si>
  <si>
    <t>Villiger, S., Ulmer, P., Muntener, O., and Thompson, A.B. (2004)-SV61</t>
  </si>
  <si>
    <t>Villiger, S., Ulmer, P., Muntener, O., and Thompson, A.B. (2004)-SV64</t>
  </si>
  <si>
    <t>Villiger, S., Ulmer, P., Muntener, O., and Thompson, A.B. (2007)-7Fr1 SV96</t>
  </si>
  <si>
    <t>Villiger, S., Ulmer, P., Muntener, O., and Thompson, A.B. (2007)-7Fr2 SV97</t>
  </si>
  <si>
    <t>Villiger, S., Ulmer, P., Muntener, O., and Thompson, A.B. (2007)-7Fr3 SV99</t>
  </si>
  <si>
    <t>Villiger, S., Ulmer, P., Muntener, O., and Thompson, A.B. (2007)-7Fr4 SV101</t>
  </si>
  <si>
    <t>Villiger, S., Ulmer, P., Muntener, O., and Thompson, A.B. (2007)-7Fr5 SV103</t>
  </si>
  <si>
    <t>Villiger, S., Ulmer, P., Muntener, O., and Thompson, A.B. (2007)-HK19.1 SV79</t>
  </si>
  <si>
    <t>Villiger, S., Ulmer, P., Muntener, O., and Thompson, A.B. (2007)-HK19.1 SV89</t>
  </si>
  <si>
    <t>Villiger, S., Ulmer, P., Muntener, O., and Thompson, A.B. (2007)-HK19.1 SV90</t>
  </si>
  <si>
    <t>Wagner, T.P., Grove, T.L. (1998)-11</t>
  </si>
  <si>
    <t>Wagner, T.P., Grove, T.L. (1998)-13</t>
  </si>
  <si>
    <t>Wagner, T.P., Grove, T.L. (1998)-9</t>
  </si>
  <si>
    <t>Walter, M.J. (1998)-30.07</t>
  </si>
  <si>
    <t>Walter, M.J. (1998)-30.12</t>
  </si>
  <si>
    <t>Walter, M.J. (1998)-40.06</t>
  </si>
  <si>
    <t>Walter, M.J. (1998)-40.07</t>
  </si>
  <si>
    <t>Wasylenki, L.E., Baker, M.B., Kent, A.J.R., Stolper, E.M. (2003)-12</t>
  </si>
  <si>
    <t>Wasylenki, L.E., Baker, M.B., Kent, A.J.R., Stolper, E.M. (2003)-17T</t>
  </si>
  <si>
    <t>Wasylenki, L.E., Baker, M.B., Kent, A.J.R., Stolper, E.M. (2003)-22</t>
  </si>
  <si>
    <t>Wasylenki, L.E., Baker, M.B., Kent, A.J.R., Stolper, E.M. (2003)-23T</t>
  </si>
  <si>
    <t>Wasylenki, L.E., Baker, M.B., Kent, A.J.R., Stolper, E.M. (2003)-33C</t>
  </si>
  <si>
    <t>Wasylenki, L.E., Baker, M.B., Kent, A.J.R., Stolper, E.M. (2003)-42C</t>
  </si>
  <si>
    <t>Whitaker et al. 2007-1260-201</t>
  </si>
  <si>
    <t>Whitaker et al. 2007-1260-24</t>
  </si>
  <si>
    <t>Whitaker et al. 2007-1260-31</t>
  </si>
  <si>
    <t>Whitaker et al. 2007-1260-61</t>
  </si>
  <si>
    <t>Whitaker, M.L., Nekvasil, H., Lindsley, D.H., Difrancesco, N.J. (2007)-ICPP123-260 I260-186</t>
  </si>
  <si>
    <t>Whitaker, M.L., Nekvasil, H., Lindsley, D.H., Difrancesco, N.J. (2007)-ICPP123-260 I260-188</t>
  </si>
  <si>
    <t>Whitaker, M.L., Nekvasil, H., Lindsley, D.H., Difrancesco, N.J. (2007)-ICPP123-260 I260-191</t>
  </si>
  <si>
    <t>Whitaker, M.L., Nekvasil, H., Lindsley, D.H., Difrancesco, N.J. (2007)-ICPP123-260 I260-198</t>
  </si>
  <si>
    <t>Whitaker, M.L., Nekvasil, H., Lindsley, D.H., Difrancesco, N.J. (2007)-ICPP123-260 I260-200</t>
  </si>
  <si>
    <t>Whitaker, M.L., Nekvasil, H., Lindsley, D.H., Difrancesco, N.J. (2007)-ICPP123-260 I260-206</t>
  </si>
  <si>
    <t>Whitaker, M.L., Nekvasil, H., Lindsley, D.H., Difrancesco, N.J. (2007)-ICPP123-260 I260-207</t>
  </si>
  <si>
    <t>Whitaker, M.L., Nekvasil, H., Lindsley, D.H., Difrancesco, N.J. (2007)-ICPP123-260 I260-50</t>
  </si>
  <si>
    <t>Whitaker, M.L., Nekvasil, H., Lindsley, D.H., Difrancesco, N.J. (2007)-ICPP123-260 I260-54</t>
  </si>
  <si>
    <t>Whitaker, M.L., Nekvasil, H., Lindsley, D.H., Difrancesco, N.J. (2007)-ICPP123-260 I260-55</t>
  </si>
  <si>
    <t>Whitaker, M.L., Nekvasil, H., Lindsley, D.H., Difrancesco, N.J. (2007)-ICPP123-260 I260-58</t>
  </si>
  <si>
    <t>Whitaker, M.L., Nekvasil, H., Lindsley, D.H., Difrancesco, N.J. (2007)-ICPP123-260 I260-62</t>
  </si>
  <si>
    <t>Whitaker, M.L., Nekvasil, H., Lindsley, D.H., Difrancesco, N.J. (2007)-ICPP123-260 I260-77</t>
  </si>
  <si>
    <t>Whitaker, M.L., Nekvasil, H., Lindsley, D.H., Difrancesco, N.J. (2007)-ICPP123-260 I260-79</t>
  </si>
  <si>
    <t>Whitaker, M.L., Nekvasil, H., Lindsley, D.H., Difrancesco, N.J. (2007)-ICPP123-260 I260-83</t>
  </si>
  <si>
    <t>Whitaker, M.L., Nekvasil, H., Lindsley, D.H., McCurry M. (2008)-ICPP123-260 I126-90</t>
  </si>
  <si>
    <t>Whitaker, M.L., Nekvasil, H., Lindsley, D.H., McCurry M. (2008)-ICPP123-260 I1260-100</t>
  </si>
  <si>
    <t>Whitaker, M.L., Nekvasil, H., Lindsley, D.H., McCurry M. (2008)-ICPP123-260 I260-120</t>
  </si>
  <si>
    <t>Whitaker, M.L., Nekvasil, H., Lindsley, D.H., McCurry M. (2008)-ICPP123-260 I260-125</t>
  </si>
  <si>
    <t>Whitaker, M.L., Nekvasil, H., Lindsley, D.H., McCurry M. (2008)-ICPP123-260 I260-127</t>
  </si>
  <si>
    <t>Wood, B.J., Trigila, R. (2001)-E9-9</t>
  </si>
  <si>
    <t>Wood, B.J., Trigila, R. (2001)-VI-25</t>
  </si>
  <si>
    <t>Wood, B.J., Trigila, R. (2001)-VI-39</t>
  </si>
  <si>
    <t>Yang, H.-J., Kinzler, R.J., Grove, T.L. (1996)-36585 70</t>
  </si>
  <si>
    <t>Yang, H.-J., Kinzler, R.J., Grove, T.L. (1996)-61-002-130</t>
  </si>
  <si>
    <t>Yang, H.-J., Kinzler, R.J., Grove, T.L. (1996)-64-002-140</t>
  </si>
  <si>
    <t>Yang, H.-J., Kinzler, R.J., Grove, T.L. (1996)-64-002-150</t>
  </si>
  <si>
    <t>Yang, H.-J., Kinzler, R.J., Grove, T.L. (1996)-67-032-110</t>
  </si>
  <si>
    <t>Yang, H.-J., Kinzler, R.J., Grove, T.L. (1996)-70-002-120</t>
  </si>
  <si>
    <t>Yang, H.-J., Kinzler, R.J., Grove, T.L. (1996)-70-002-140</t>
  </si>
  <si>
    <t>Andujar and Scaillet (2012)-MB-111</t>
  </si>
  <si>
    <t>Andujar and Scaillet (2012)-MB-113</t>
  </si>
  <si>
    <t>Andujar and Scaillet (2012)-MB-57</t>
  </si>
  <si>
    <t>Blatter et al 2013 Contrib Mineral Petrol - 2354</t>
  </si>
  <si>
    <t>Blatter et al 2013 Contrib Mineral Petrol - 2356</t>
  </si>
  <si>
    <t>Blatter et al 2013 Contrib Mineral Petrol - 2357</t>
  </si>
  <si>
    <t>Blatter et al 2013 Contrib Mineral Petrol - 2358</t>
  </si>
  <si>
    <t>Blatter et al 2013 Contrib Mineral Petrol - 2359</t>
  </si>
  <si>
    <t>Blatter et al 2013 Contrib Mineral Petrol - 2360</t>
  </si>
  <si>
    <t>Blatter et al 2013 Contrib Mineral Petrol - 2362</t>
  </si>
  <si>
    <t>Blatter et al 2013 Contrib Mineral Petrol - 2363</t>
  </si>
  <si>
    <t>Blatter et al 2013 Contrib Mineral Petrol - 2364</t>
  </si>
  <si>
    <t>Blatter et al 2013 Contrib Mineral Petrol - 2370</t>
  </si>
  <si>
    <t>Blatter et al 2013 Contrib Mineral Petrol - 2374</t>
  </si>
  <si>
    <t>Blatter et al 2013 Contrib Mineral Petrol - 2376</t>
  </si>
  <si>
    <t>Blatter et al 2013 Contrib Mineral Petrol - 2379</t>
  </si>
  <si>
    <t>Blatter et al 2013 Contrib Mineral Petrol - 2380</t>
  </si>
  <si>
    <t>Blatter et al 2013 Contrib Mineral Petrol - 2381</t>
  </si>
  <si>
    <t>Blatter et al 2013 Contrib Mineral Petrol - 2387</t>
  </si>
  <si>
    <t>Blatter et al 2013 Contrib Mineral Petrol - 2388</t>
  </si>
  <si>
    <t>Blatter et al 2013 Contrib Mineral Petrol - 2389</t>
  </si>
  <si>
    <t>Blatter et al 2013 Contrib Mineral Petrol - 2390</t>
  </si>
  <si>
    <t>Blatter et al 2013 Contrib Mineral Petrol - 2391</t>
  </si>
  <si>
    <t>Fabbrizio and Carrol 2008-1O</t>
  </si>
  <si>
    <t>Fabbrizio and Carrol 2008-1P</t>
  </si>
  <si>
    <t>Fabbrizio and Carrol 2008-1R</t>
  </si>
  <si>
    <t>Fabbrizio and Carrol 2008-1T</t>
  </si>
  <si>
    <t>Fabbrizio and Carrol 2008-3-</t>
  </si>
  <si>
    <t>Fabbrizio and Carrol 2008-38B</t>
  </si>
  <si>
    <t>Fabbrizio and Carrol 2008-38E</t>
  </si>
  <si>
    <t>Fabbrizio and Carrol 2008-38H</t>
  </si>
  <si>
    <t>Fabbrizio and Carrol 2008-38I</t>
  </si>
  <si>
    <t>Hirschmann, M.M., Kogiso, T., Baker, M.B., and Stolper, E.M. (2003)-95MMH15</t>
  </si>
  <si>
    <t>Hirschmann, M.M., Kogiso, T., Baker, M.B., and Stolper, E.M. (2003)-95MMH17</t>
  </si>
  <si>
    <t>Hirschmann, M.M., Kogiso, T., Baker, M.B., and Stolper, E.M. (2003)-95MMH23</t>
  </si>
  <si>
    <t>Hirschmann, M.M., Kogiso, T., Baker, M.B., and Stolper, E.M. (2003)-96MMH05</t>
  </si>
  <si>
    <t>Hirschmann, M.M., Kogiso, T., Baker, M.B., and Stolper, E.M. (2003)-96MMH07</t>
  </si>
  <si>
    <t>Kogiso, T., and Hirschmann, M.M. (2001)-A220</t>
  </si>
  <si>
    <t>Kogiso, T., and Hirschmann, M.M. (2001)-A223</t>
  </si>
  <si>
    <t>Kogiso, T., and Hirschmann, M.M. (2001)-A226</t>
  </si>
  <si>
    <t>Kogiso, T., and Hirschmann, M.M. (2001)-A229</t>
  </si>
  <si>
    <t>Kogiso, T., and Hirschmann, M.M. (2001)-A231</t>
  </si>
  <si>
    <t>Kogiso, T., and Hirschmann, M.M. (2001)-A236</t>
  </si>
  <si>
    <t>Kogiso, T., and Hirschmann, M.M. (2001)-A242</t>
  </si>
  <si>
    <t>Kogiso, T., and Hirschmann, M.M. (2001)-A243</t>
  </si>
  <si>
    <t>Kogiso, T., and Hirschmann, M.M. (2001)-A247</t>
  </si>
  <si>
    <t>Kogiso, T., and Hirschmann, M.M. (2001)-A260</t>
  </si>
  <si>
    <t>Kogiso, T., and Hirschmann, M.M. (2001)-A265</t>
  </si>
  <si>
    <t>Kogiso, T., Hirose, K., Takahashi (1998)-1KH-39</t>
  </si>
  <si>
    <t>Kogiso, T., Hirose, K., Takahashi (1998)-KH-22</t>
  </si>
  <si>
    <t>Kogiso, T., Hirose, K., Takahashi (1998)-KH-26</t>
  </si>
  <si>
    <t>Kogiso, T., Hirose, K., Takahashi (1998)-KH-29</t>
  </si>
  <si>
    <t>Kogiso, T., Hirose, K., Takahashi (1998)-KH-31</t>
  </si>
  <si>
    <t>Kogiso, T., Hirose, K., Takahashi (1998)-KH-39</t>
  </si>
  <si>
    <t>Kogiso, T., Hirose, K., Takahashi (1998)-KH-41</t>
  </si>
  <si>
    <t>Kogiso, T., Hirose, K., Takahashi (1998)-KH-49</t>
  </si>
  <si>
    <t>Kogiso, T., Hirose, K., Takahashi (1998)-KH-5</t>
  </si>
  <si>
    <t>Kogiso, T., Hirose, K., Takahashi (1998)-KH-7</t>
  </si>
  <si>
    <t>Kogiso, T., Hirose, K., Takahashi (1998)-KH-8</t>
  </si>
  <si>
    <t>Medard and Grove (2007)-'20026'</t>
  </si>
  <si>
    <t>Medard and Grove (2007)-'20027'</t>
  </si>
  <si>
    <t>Medard and Grove (2007)-'20028'</t>
  </si>
  <si>
    <t>Mollo et al. (2010)</t>
  </si>
  <si>
    <t>Pertermann, M., and Hirschmann, M.M. (2000)-164</t>
  </si>
  <si>
    <t>Pertermann, M., and Hirschmann, M.M. (2000)-A168</t>
  </si>
  <si>
    <t>Pertermann, M., and Hirschmann, M.M. (2000)-A170</t>
  </si>
  <si>
    <t>Pertermann, M., and Hirschmann, M.M. (2000)-A171</t>
  </si>
  <si>
    <t>Pertermann, M., and Hirschmann, M.M. (2000)-A175</t>
  </si>
  <si>
    <t>Pertermann, M., and Hirschmann, M.M. (2000)-A177-121</t>
  </si>
  <si>
    <t>Pertermann, M., and Hirschmann, M.M. (2000)-A177-6</t>
  </si>
  <si>
    <t>Pertermann, M., and Hirschmann, M.M. (2000)-A177-82</t>
  </si>
  <si>
    <t>Pertermann, M., and Hirschmann, M.M. (2000)-A177-96</t>
  </si>
  <si>
    <t>Pertermann, M., and Hirschmann, M.M. (2000)-A184</t>
  </si>
  <si>
    <t>Pertermann, M., and Hirschmann, M.M. (2000)-A188K</t>
  </si>
  <si>
    <t>Pertermann, M., and Hirschmann, M.M. (2000)-A189</t>
  </si>
  <si>
    <t>Pertermann, M., and Hirschmann, M.M. (2000)-A190</t>
  </si>
  <si>
    <t>Pertermann, M., and Hirschmann, M.M. (2000)-A194</t>
  </si>
  <si>
    <t>Pertermann, M., and Hirschmann, M.M. (2000)-A195</t>
  </si>
  <si>
    <t>Pertermann, M., and Hirschmann, M.M. (2000)-A197</t>
  </si>
  <si>
    <t>Pertermann, M., and Hirschmann, M.M. (2000)-A200K</t>
  </si>
  <si>
    <t>Pertermann, M., and Hirschmann, M.M. (2000)-A202</t>
  </si>
  <si>
    <t>Pertermann, M., and Hirschmann, M.M. (2000)-A221K</t>
  </si>
  <si>
    <t>Pertermann, M., and Hirschmann, M.M. (2000)-A252</t>
  </si>
  <si>
    <t>Pertermann, M., and Hirschmann, M.M. (2000)-A284</t>
  </si>
  <si>
    <t>Pertermann, M., Lundstrom, C.C. (2006)-21</t>
  </si>
  <si>
    <t>Pertermann, M., Lundstrom, C.C. (2006)-22</t>
  </si>
  <si>
    <t>Pertermann, M., Lundstrom, C.C. (2006)-24</t>
  </si>
  <si>
    <t>Pertermann, M., Lundstrom, C.C. (2006)-27-Ti</t>
  </si>
  <si>
    <t>Pertermann, M., Lundstrom, C.C. (2006)-28-Ti</t>
  </si>
  <si>
    <t>Pertermann, M., Lundstrom, C.C. (2006)-32</t>
  </si>
  <si>
    <t>Yasuda, A., Fujii, T., Kurita, K. (1994)-MP5</t>
  </si>
  <si>
    <t>Data Source</t>
  </si>
  <si>
    <t>T (C)</t>
  </si>
  <si>
    <t>P (kbar)</t>
  </si>
  <si>
    <t>SiO2</t>
  </si>
  <si>
    <t>TiO2</t>
  </si>
  <si>
    <t>Al2O3</t>
  </si>
  <si>
    <t>Na2O</t>
  </si>
  <si>
    <t>K2O</t>
  </si>
  <si>
    <t>P2O5</t>
  </si>
  <si>
    <t>H2O</t>
  </si>
  <si>
    <t>sum</t>
  </si>
  <si>
    <t>Fe</t>
  </si>
  <si>
    <t>Alonso-Perez, R., Müntener, O., and Ulmer, P. (2009)</t>
  </si>
  <si>
    <t>Calib data</t>
  </si>
  <si>
    <t>Barclay, J., Carmichael, I.S.E. (2004)</t>
  </si>
  <si>
    <t>Cota et al. 2004</t>
  </si>
  <si>
    <t>Dalpe and Baker (2000)</t>
  </si>
  <si>
    <t>Freise et al., 2009</t>
  </si>
  <si>
    <t>Holtz, F, Sato, H.,Lewis, J., Behrens, H. Nakada, S. (2005)</t>
  </si>
  <si>
    <t>Koester, E., Pawley, A.R., Fernandes, L.A.D., Porcher, C.C., Soliani Jr., E. (2002)</t>
  </si>
  <si>
    <t>Moore, G., and Carmichael, I.S.E. (1998)</t>
  </si>
  <si>
    <t>Nekvasil, H., Dondolini, A., Horn, J., Filiberto, J., Long, H., and Lindsley, D.H. (2004)</t>
  </si>
  <si>
    <t>Scaillet, B., Evans, B.W. (1999)</t>
  </si>
  <si>
    <t>Sisson, T.W., Grove, T.L. (1993)</t>
  </si>
  <si>
    <t>Naney, M.T. (1983)</t>
  </si>
  <si>
    <t>Test Data</t>
  </si>
  <si>
    <t>Sato et al. (1999)</t>
  </si>
  <si>
    <t>Barclay, J., Rutherford, M.J., Carroll, M.R., Murphy, M.D., Devine, J.D., Gardner, J., Sparks, R.S.J. (1998)</t>
  </si>
  <si>
    <t>Rutherford, M.J., Devine, J.D. (2003)</t>
  </si>
  <si>
    <t>Blatter, D.W., Carmichael, I.S.E. (2001)</t>
  </si>
  <si>
    <t>Gardner, J.E., Rutherford, M., Carey, S., Sigurdsson, H. (1995)</t>
  </si>
  <si>
    <t>Botcharnikov et al. 2008</t>
  </si>
  <si>
    <t>Botcharnikov et al., 2008</t>
  </si>
  <si>
    <t>Feig et al. 2010</t>
  </si>
  <si>
    <t>Grove, T.L., Donnelly-Nolan, J.M., Housh, T. (1997)</t>
  </si>
  <si>
    <t>Grove, T.L., Elkins-Tanton, L.T., Parman, S.W., Chatterjee, N., Mèntener, O., Gaetani, G.A. (2003)</t>
  </si>
  <si>
    <t>Hilyard et al. (2000)</t>
  </si>
  <si>
    <t>Koepke et al. (2003)</t>
  </si>
  <si>
    <t>PIETRANIK ET AL., 2009</t>
  </si>
  <si>
    <t>Wolf et al. (2012)</t>
  </si>
  <si>
    <t>Krawczynski et al. 2012</t>
  </si>
  <si>
    <t>Martel, C., Pichavant, M., Holtz, F., Scaillet, B., Bourdier, J., Traineau, H. (1999)</t>
  </si>
  <si>
    <t>Prouteau, G., Scaillet, B., Pichavant, M., Maury, R.C. (1999)</t>
  </si>
  <si>
    <t>Berndt, J., Holtz, F., and Koepke, J.  (2001)</t>
  </si>
  <si>
    <t>McCanta et al., 2007</t>
  </si>
  <si>
    <t>Patino-Douce, A.E., Beard, J.S&gt; (1995)</t>
  </si>
  <si>
    <t>Pichavant, M., Martel, C., Bourdier, J.-L., Scaillet, B. (2002)</t>
  </si>
  <si>
    <t>Prouteau, G., Scaillet, B. (2003)</t>
  </si>
  <si>
    <t>Adam and Green  (1994)</t>
  </si>
  <si>
    <t>Caricchi et al (2006)</t>
  </si>
  <si>
    <t>Coldwell et al., 2011</t>
  </si>
  <si>
    <t>Foden and Green (1992)</t>
  </si>
  <si>
    <t>Helz, R.T. (1976)</t>
  </si>
  <si>
    <t>Irving and Green (2008)</t>
  </si>
  <si>
    <t>Kawamoto, T. (1996)</t>
  </si>
  <si>
    <t>Springer, W., Seck, H.A. (1997)</t>
  </si>
  <si>
    <t>KASZUBA AND WENDLANDT (2000)</t>
  </si>
  <si>
    <t>Sisson et al. (2005)</t>
  </si>
  <si>
    <t>Scoates, J.S., Lo Cascio, M., Weis, D., Lindsley, D.H. (2006)</t>
  </si>
  <si>
    <t>Adam &amp; Green (2006)</t>
  </si>
  <si>
    <t>Gardien et al., 2000</t>
  </si>
  <si>
    <t>Mercer, C.M., and Johnston, A.D. (2008)</t>
  </si>
  <si>
    <t>Skjerlie, K.P., and Johnston, D. (1996)</t>
  </si>
  <si>
    <t>Ernst, W.G., and Liu J. (1998)</t>
  </si>
  <si>
    <t>Muntener, O., Kelemen, P.B., Grove, T.L. (2001)</t>
  </si>
  <si>
    <t>Rapp (1995)</t>
  </si>
  <si>
    <t>Allen and Boettcher (1978)</t>
  </si>
  <si>
    <t>Carroll, M.J., and Wyllie, P.J. (1989)</t>
  </si>
  <si>
    <t>King et al., 2000</t>
  </si>
  <si>
    <t>Adam et al. (1993)</t>
  </si>
  <si>
    <t>Castro et al. (2008)</t>
  </si>
  <si>
    <t>Rapp and Watson (1995)</t>
  </si>
  <si>
    <t>Scaillet, B., MacDonald, R. (2003)</t>
  </si>
  <si>
    <t>Klein a et al., 1997</t>
  </si>
  <si>
    <t>Tomiya et al., 2010</t>
  </si>
  <si>
    <t>DiCarlo et al. (2010)</t>
  </si>
  <si>
    <t>SiO2_Amp</t>
  </si>
  <si>
    <t>TiO2_Amp</t>
  </si>
  <si>
    <t>Al2O3_Amp</t>
  </si>
  <si>
    <t>Na2O_Amp</t>
  </si>
  <si>
    <t>K2O_Amp</t>
  </si>
  <si>
    <t>Cr2O3_Amp</t>
  </si>
  <si>
    <t>Ridolfi21_Cali</t>
  </si>
  <si>
    <t>Petrelli20_Cali</t>
  </si>
  <si>
    <t>Petrelli20_Test</t>
  </si>
  <si>
    <t>Putirka16_Cali</t>
  </si>
  <si>
    <t>Putirka16_Test</t>
  </si>
  <si>
    <t>Calibration dataset for Petrelli et al. 2020</t>
  </si>
  <si>
    <t>Test dataset for Petrelli et al. 2020</t>
  </si>
  <si>
    <t xml:space="preserve">Calibration dataset for Putirka et al. (2016) </t>
  </si>
  <si>
    <t xml:space="preserve">Test dataset for  Putirka et al. (2016) </t>
  </si>
  <si>
    <t>Waters_Lange2015</t>
  </si>
  <si>
    <t>Calibration dataset for Waters and Lange (2015) - Note, doesn't give actual plag compositons, only in terms of Xan and Xab</t>
  </si>
  <si>
    <t>Sample I.D.</t>
  </si>
  <si>
    <r>
      <t>X</t>
    </r>
    <r>
      <rPr>
        <b/>
        <vertAlign val="subscript"/>
        <sz val="9"/>
        <color theme="1"/>
        <rFont val="Times New Roman"/>
        <family val="1"/>
      </rPr>
      <t>An</t>
    </r>
  </si>
  <si>
    <r>
      <t>X</t>
    </r>
    <r>
      <rPr>
        <b/>
        <vertAlign val="subscript"/>
        <sz val="9"/>
        <color theme="1"/>
        <rFont val="Times New Roman"/>
        <family val="1"/>
      </rPr>
      <t>Ab</t>
    </r>
  </si>
  <si>
    <t>T
(°C)</t>
  </si>
  <si>
    <t>P
(bars)</t>
  </si>
  <si>
    <r>
      <t>Viscosity
(log</t>
    </r>
    <r>
      <rPr>
        <b/>
        <vertAlign val="subscript"/>
        <sz val="9"/>
        <color theme="1"/>
        <rFont val="Times New Roman"/>
        <family val="1"/>
      </rPr>
      <t>10</t>
    </r>
    <r>
      <rPr>
        <b/>
        <sz val="9"/>
        <color theme="1"/>
        <rFont val="Times New Roman"/>
        <family val="1"/>
      </rPr>
      <t xml:space="preserve"> Pa s)</t>
    </r>
  </si>
  <si>
    <t>Total</t>
  </si>
  <si>
    <t>Source</t>
  </si>
  <si>
    <t>#41</t>
  </si>
  <si>
    <t>Berndt et al. (2005)</t>
  </si>
  <si>
    <t>#191</t>
  </si>
  <si>
    <t>Botcharnikov et al. (2008)</t>
  </si>
  <si>
    <t>Puy 10</t>
  </si>
  <si>
    <t>Castro et al. (2013)</t>
  </si>
  <si>
    <t>Puy 15</t>
  </si>
  <si>
    <t>Puy 17</t>
  </si>
  <si>
    <t>Puy 2</t>
  </si>
  <si>
    <t>Puy 9</t>
  </si>
  <si>
    <t>sc-80</t>
  </si>
  <si>
    <t>Couch et al. (2003)</t>
  </si>
  <si>
    <t>sc-63</t>
  </si>
  <si>
    <t>sc-51</t>
  </si>
  <si>
    <t>sc-73</t>
  </si>
  <si>
    <t>sc-53</t>
  </si>
  <si>
    <t>sc-10</t>
  </si>
  <si>
    <t>sc-26</t>
  </si>
  <si>
    <t>sc-69</t>
  </si>
  <si>
    <t>#86</t>
  </si>
  <si>
    <t>#94</t>
  </si>
  <si>
    <t>#97</t>
  </si>
  <si>
    <t>M P1D/22</t>
  </si>
  <si>
    <t>#185</t>
  </si>
  <si>
    <t>Luhr (1990)</t>
  </si>
  <si>
    <t>#119</t>
  </si>
  <si>
    <t>79-35q #4</t>
  </si>
  <si>
    <t>79-35q #11</t>
  </si>
  <si>
    <t>79-35q #10</t>
  </si>
  <si>
    <t>82-66 #3</t>
  </si>
  <si>
    <t>82-66 #5</t>
  </si>
  <si>
    <t>8735a #3</t>
  </si>
  <si>
    <t>8735a #11</t>
  </si>
  <si>
    <t>3a</t>
  </si>
  <si>
    <t>3b</t>
  </si>
  <si>
    <t>14a</t>
  </si>
  <si>
    <t>14b</t>
  </si>
  <si>
    <t>#20</t>
  </si>
  <si>
    <t>Grove et al. (1997)</t>
  </si>
  <si>
    <t xml:space="preserve"> #38</t>
  </si>
  <si>
    <t>#39</t>
  </si>
  <si>
    <t>#33</t>
  </si>
  <si>
    <t>#45</t>
  </si>
  <si>
    <t>#3</t>
  </si>
  <si>
    <t>#1</t>
  </si>
  <si>
    <t>Holtz et al. (2005)</t>
  </si>
  <si>
    <t>#7</t>
  </si>
  <si>
    <t>#ACP1</t>
  </si>
  <si>
    <t>Larsen (2006)</t>
  </si>
  <si>
    <t>#ACP11</t>
  </si>
  <si>
    <t>#ACP14</t>
  </si>
  <si>
    <t>#ACP15</t>
  </si>
  <si>
    <t>#ACP16</t>
  </si>
  <si>
    <t>#ACP3</t>
  </si>
  <si>
    <t>#ACP7</t>
  </si>
  <si>
    <t>#ACP9</t>
  </si>
  <si>
    <t>#750DOM3</t>
  </si>
  <si>
    <t>Martel et al. (2013)</t>
  </si>
  <si>
    <t>#800CL3</t>
  </si>
  <si>
    <t>#750DOM3.5</t>
  </si>
  <si>
    <t>#750SAR3.5</t>
  </si>
  <si>
    <t># HPE1000</t>
  </si>
  <si>
    <t>Martel (2012)</t>
  </si>
  <si>
    <t># HPE1500</t>
  </si>
  <si>
    <t># PE1000</t>
  </si>
  <si>
    <t># PE1250</t>
  </si>
  <si>
    <t># PE1500C</t>
  </si>
  <si>
    <t># PE1750B</t>
  </si>
  <si>
    <t># T1000</t>
  </si>
  <si>
    <t># T1250</t>
  </si>
  <si>
    <t># T1500B</t>
  </si>
  <si>
    <t># VM250</t>
  </si>
  <si>
    <t>#PAF22</t>
  </si>
  <si>
    <t>Parman et al. (2011)</t>
  </si>
  <si>
    <t>#PAF5</t>
  </si>
  <si>
    <t>#PAF11</t>
  </si>
  <si>
    <t>#PAF8</t>
  </si>
  <si>
    <t>#PAF16</t>
  </si>
  <si>
    <t>#SAR3</t>
  </si>
  <si>
    <t>#SAR4</t>
  </si>
  <si>
    <t>#SAR16</t>
  </si>
  <si>
    <t>PEM 12-4</t>
  </si>
  <si>
    <t>PEM 12-15</t>
  </si>
  <si>
    <t>PEM 12-12</t>
  </si>
  <si>
    <t>PEM 12-18</t>
  </si>
  <si>
    <t>PEM 12-19</t>
  </si>
  <si>
    <t>PEM 12-22</t>
  </si>
  <si>
    <t>PEM 12-10</t>
  </si>
  <si>
    <t>PEM 22-9</t>
  </si>
  <si>
    <t>Z-342-17</t>
  </si>
  <si>
    <t>Z-342-12</t>
  </si>
  <si>
    <t>Z-348-06</t>
  </si>
  <si>
    <t>#WD62</t>
  </si>
  <si>
    <t>Rader &amp; Larsen (2013)</t>
  </si>
  <si>
    <t>Sissonb-10</t>
  </si>
  <si>
    <t>#149</t>
  </si>
  <si>
    <t>Takagi et al. (2005) #149</t>
  </si>
  <si>
    <t>#12</t>
  </si>
  <si>
    <t>Wagner et al. (1995)</t>
  </si>
  <si>
    <t>#14</t>
  </si>
  <si>
    <t>#13</t>
  </si>
  <si>
    <t>MLV36_750C_200MPa_120h</t>
  </si>
  <si>
    <t>Waters et al. (in review)</t>
  </si>
  <si>
    <t>MLV36_750C_200MPa_48h</t>
  </si>
  <si>
    <t>MLV36_800C_100MPa_48h</t>
  </si>
  <si>
    <t>MLV36_800C_150MPa_48h</t>
  </si>
  <si>
    <t>MLV36_850C_100MPa_48h</t>
  </si>
  <si>
    <t>MLV36_900C_50MPa_48h</t>
  </si>
  <si>
    <t>MLV44_750C_200MPa_48h</t>
  </si>
  <si>
    <t>MLV44_750C_200MPa_96h</t>
  </si>
  <si>
    <t>MLV44_800C_100MPa_48h</t>
  </si>
  <si>
    <t xml:space="preserve"> TEQ34_750C_200MPa_120h</t>
  </si>
  <si>
    <t>TEQ34_750C_250MPa_120h</t>
  </si>
  <si>
    <t>TEQ34_750C_300MPa_120h</t>
  </si>
  <si>
    <t>TEQ34_800C_150MPa_48h</t>
  </si>
  <si>
    <t>TEQ34_800C_200MPa_48h</t>
  </si>
  <si>
    <t>TEQ34_800C_250MPa_48h</t>
  </si>
  <si>
    <t>MLV44_750_200_48</t>
  </si>
  <si>
    <t>MLV44_750_200_96</t>
  </si>
  <si>
    <t>MLV44_800_100_72</t>
  </si>
  <si>
    <t>MLV36_900_50_48</t>
  </si>
  <si>
    <t>MLV36_750_220_48</t>
  </si>
  <si>
    <t>#16</t>
  </si>
  <si>
    <t>Aigner-Torres et al. (2007)</t>
  </si>
  <si>
    <t>#17</t>
  </si>
  <si>
    <t>#28</t>
  </si>
  <si>
    <t>#36</t>
  </si>
  <si>
    <t>#29</t>
  </si>
  <si>
    <t>#31</t>
  </si>
  <si>
    <t>#35</t>
  </si>
  <si>
    <t>#25</t>
  </si>
  <si>
    <t>#F1</t>
  </si>
  <si>
    <t>Bartels et al. (1991)</t>
  </si>
  <si>
    <t>#F4</t>
  </si>
  <si>
    <t>#F3</t>
  </si>
  <si>
    <t>Blundy 1997</t>
  </si>
  <si>
    <t>Blundy (1997)</t>
  </si>
  <si>
    <t>816-3-12</t>
  </si>
  <si>
    <t>Brugger et al. (2003)</t>
  </si>
  <si>
    <t>816-3-11</t>
  </si>
  <si>
    <t>Natural B-27</t>
  </si>
  <si>
    <t>#79-38b-1</t>
  </si>
  <si>
    <t>Grove et al. (1982)</t>
  </si>
  <si>
    <t>#79-38b-10</t>
  </si>
  <si>
    <t>#79-35g-10</t>
  </si>
  <si>
    <t>#79-9c-3</t>
  </si>
  <si>
    <t>#79-38b-11</t>
  </si>
  <si>
    <t>#79-9c-7</t>
  </si>
  <si>
    <t>#79-20e-4</t>
  </si>
  <si>
    <t>#79-35g-3</t>
  </si>
  <si>
    <t>#79-38b-2</t>
  </si>
  <si>
    <t>#79-9c-6</t>
  </si>
  <si>
    <t>#79-35g-12</t>
  </si>
  <si>
    <t>#79-38b-4</t>
  </si>
  <si>
    <t>#79-20e-1</t>
  </si>
  <si>
    <t>#79-35g-11</t>
  </si>
  <si>
    <t>#79-20e-5</t>
  </si>
  <si>
    <t>#79-20e-9</t>
  </si>
  <si>
    <t>ALV-528-1-1 #3</t>
  </si>
  <si>
    <t>Grove &amp; Bryan (1983)</t>
  </si>
  <si>
    <t>ALV-525-4B #3</t>
  </si>
  <si>
    <t>AII-32-12-6 #8</t>
  </si>
  <si>
    <t>AII-32-12-6 #10</t>
  </si>
  <si>
    <t>AII-96-6-42 #9</t>
  </si>
  <si>
    <t>AII-96-6-42 #10</t>
  </si>
  <si>
    <t>AII-96-6-42 #3</t>
  </si>
  <si>
    <t>AII-96-6-42 #1</t>
  </si>
  <si>
    <t>Grove et al. (2003)</t>
  </si>
  <si>
    <t>#139</t>
  </si>
  <si>
    <t>Grove &amp; Juster (1989)</t>
  </si>
  <si>
    <t>#147</t>
  </si>
  <si>
    <t>#157</t>
  </si>
  <si>
    <t>#156</t>
  </si>
  <si>
    <t>#155</t>
  </si>
  <si>
    <t>#38</t>
  </si>
  <si>
    <t>#A-1</t>
  </si>
  <si>
    <t>Juster et al. (1989)</t>
  </si>
  <si>
    <t>#A-18</t>
  </si>
  <si>
    <t>#A-6</t>
  </si>
  <si>
    <t>#A-8</t>
  </si>
  <si>
    <t>#A-10</t>
  </si>
  <si>
    <t>#A-22</t>
  </si>
  <si>
    <t>#A-23</t>
  </si>
  <si>
    <t>#A-25</t>
  </si>
  <si>
    <t>Mahood and Baker (1986)</t>
  </si>
  <si>
    <t>Mahood &amp; Baker (1986)</t>
  </si>
  <si>
    <t>#K-15 #15</t>
  </si>
  <si>
    <t>Sack et al. (1991)</t>
  </si>
  <si>
    <t>#CSQ-3 #7</t>
  </si>
  <si>
    <t>#TB-253 #7A</t>
  </si>
  <si>
    <t>#TB-253 #2A</t>
  </si>
  <si>
    <t>#PRT #5A</t>
  </si>
  <si>
    <t>#FG-519 #8A</t>
  </si>
  <si>
    <t>#COL-11/10 #7A</t>
  </si>
  <si>
    <t>#4-3-75</t>
  </si>
  <si>
    <t>Snyder et al. (1993)</t>
  </si>
  <si>
    <t>#4-3-77</t>
  </si>
  <si>
    <t>#4-83C-72</t>
  </si>
  <si>
    <t>Thy et al. (2006)</t>
  </si>
  <si>
    <t>Toplis et al. (1994)- Fe-100</t>
  </si>
  <si>
    <t>Toplis et al. (1994)</t>
  </si>
  <si>
    <t>Toplis and Carroll (1995)-Fe-16</t>
  </si>
  <si>
    <t>Toplis &amp; Carroll (1995)</t>
  </si>
  <si>
    <t>Toplis and Carroll (1995)-Fe-45</t>
  </si>
  <si>
    <t>Toplis and Carroll (1995)-Fe-36</t>
  </si>
  <si>
    <t>#6</t>
  </si>
  <si>
    <t>Tormey et al. (1987)</t>
  </si>
  <si>
    <t>#11</t>
  </si>
  <si>
    <t>#5</t>
  </si>
  <si>
    <t>TJ-37</t>
  </si>
  <si>
    <t>Vander Auwera et al. (1998)</t>
  </si>
  <si>
    <t>TJ-36</t>
  </si>
  <si>
    <t>TH-31</t>
  </si>
  <si>
    <t>TJ-26</t>
  </si>
  <si>
    <t>TJ-27</t>
  </si>
  <si>
    <t>TJ-30</t>
  </si>
  <si>
    <t>TJ-49</t>
  </si>
  <si>
    <t>WD-8A</t>
  </si>
  <si>
    <t>Yang et al. (1996)-2004-3-1-50</t>
  </si>
  <si>
    <t>Yang et al. (1996)</t>
  </si>
  <si>
    <t>Yang et al. (1996)-2004-3-1-40</t>
  </si>
  <si>
    <t>Yang et al. (1996)-2004-3-1-20</t>
  </si>
  <si>
    <t>Yang et al. (1996)-67-032-110</t>
  </si>
  <si>
    <t>Yang et al. (1996)-62-002-110</t>
  </si>
  <si>
    <t>Yang et al. (1996)-RE-46-9</t>
  </si>
  <si>
    <t>Yang et al. (1996)-RE-46-14</t>
  </si>
  <si>
    <t>Yang et al. (1996)-RE-46-8</t>
  </si>
  <si>
    <t>P_kbar</t>
  </si>
  <si>
    <r>
      <t>SiO</t>
    </r>
    <r>
      <rPr>
        <b/>
        <vertAlign val="subscript"/>
        <sz val="9"/>
        <color theme="1"/>
        <rFont val="Times New Roman"/>
        <family val="1"/>
      </rPr>
      <t>2_Liq</t>
    </r>
  </si>
  <si>
    <r>
      <t>TiO</t>
    </r>
    <r>
      <rPr>
        <b/>
        <vertAlign val="subscript"/>
        <sz val="9"/>
        <color theme="1"/>
        <rFont val="Times New Roman"/>
        <family val="1"/>
      </rPr>
      <t>2_Liq</t>
    </r>
  </si>
  <si>
    <r>
      <t>Al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</t>
    </r>
    <r>
      <rPr>
        <b/>
        <vertAlign val="subscript"/>
        <sz val="9"/>
        <color theme="1"/>
        <rFont val="Times New Roman"/>
        <family val="1"/>
      </rPr>
      <t>3_Liq</t>
    </r>
  </si>
  <si>
    <r>
      <t>Na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</si>
  <si>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r>
      <t>K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</si>
  <si>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r>
      <t>H</t>
    </r>
    <r>
      <rPr>
        <b/>
        <vertAlign val="subscript"/>
        <sz val="9"/>
        <color theme="1"/>
        <rFont val="Times New Roman"/>
        <family val="1"/>
      </rPr>
      <t>2</t>
    </r>
    <r>
      <rPr>
        <b/>
        <sz val="9"/>
        <color theme="1"/>
        <rFont val="Times New Roman"/>
        <family val="1"/>
      </rPr>
      <t>O_Liq</t>
    </r>
  </si>
  <si>
    <t>Masotta2013</t>
  </si>
  <si>
    <t>Have emailed and requested it</t>
  </si>
  <si>
    <r>
      <t>H</t>
    </r>
    <r>
      <rPr>
        <b/>
        <vertAlign val="subscript"/>
        <sz val="12"/>
        <rFont val="Arial"/>
        <family val="2"/>
      </rPr>
      <t>2O_Liq</t>
    </r>
  </si>
  <si>
    <t>Author (year)</t>
  </si>
  <si>
    <t>Experiment #</t>
  </si>
  <si>
    <t>Test/Calibration</t>
  </si>
  <si>
    <t>P(kbar)</t>
  </si>
  <si>
    <t>Z-342-08</t>
  </si>
  <si>
    <t>Calibration data</t>
  </si>
  <si>
    <t/>
  </si>
  <si>
    <t>Z-342-07</t>
  </si>
  <si>
    <t>Z-342-30</t>
  </si>
  <si>
    <t>Z-342-06</t>
  </si>
  <si>
    <t>Z-342-37</t>
  </si>
  <si>
    <t>Z-342-13</t>
  </si>
  <si>
    <t>Z-342-02</t>
  </si>
  <si>
    <t>Z-342-21</t>
  </si>
  <si>
    <t>Z-348-01</t>
  </si>
  <si>
    <t>Z-348-02</t>
  </si>
  <si>
    <t>Z-342-26</t>
  </si>
  <si>
    <t>Kinzler, R.J., Grove, T.L. (1992)</t>
  </si>
  <si>
    <t>B100</t>
  </si>
  <si>
    <t>B102</t>
  </si>
  <si>
    <t>B30</t>
  </si>
  <si>
    <t>B32</t>
  </si>
  <si>
    <t>B54</t>
  </si>
  <si>
    <t>B55</t>
  </si>
  <si>
    <t>B56</t>
  </si>
  <si>
    <t>B59</t>
  </si>
  <si>
    <t>B63</t>
  </si>
  <si>
    <t>H13</t>
  </si>
  <si>
    <t>H130</t>
  </si>
  <si>
    <t>H154</t>
  </si>
  <si>
    <t>H156</t>
  </si>
  <si>
    <t>H162</t>
  </si>
  <si>
    <t>H164</t>
  </si>
  <si>
    <t>H165</t>
  </si>
  <si>
    <t>H176</t>
  </si>
  <si>
    <t>H177</t>
  </si>
  <si>
    <t>H178</t>
  </si>
  <si>
    <t>H179</t>
  </si>
  <si>
    <t>H181</t>
  </si>
  <si>
    <t>H184</t>
  </si>
  <si>
    <t>H185</t>
  </si>
  <si>
    <t>H193</t>
  </si>
  <si>
    <t>H195</t>
  </si>
  <si>
    <t>H196</t>
  </si>
  <si>
    <t>H199</t>
  </si>
  <si>
    <t>H200</t>
  </si>
  <si>
    <t>H251</t>
  </si>
  <si>
    <t>PEM12-11</t>
  </si>
  <si>
    <t>PEM22-6</t>
  </si>
  <si>
    <t>PEM12-22</t>
  </si>
  <si>
    <t>PEM22-1</t>
  </si>
  <si>
    <t>PEM12-19</t>
  </si>
  <si>
    <t>PEM1 2-5</t>
  </si>
  <si>
    <t>PEM12-10</t>
  </si>
  <si>
    <t>PEM22-17</t>
  </si>
  <si>
    <t>PEM22-18</t>
  </si>
  <si>
    <t>PEM22-20</t>
  </si>
  <si>
    <t>Putirka, K., Johnson, M., Kinzler, R., Longhi, J., Walker, D. (1996)</t>
  </si>
  <si>
    <t>A-11</t>
  </si>
  <si>
    <t>A-4</t>
  </si>
  <si>
    <t>A-6</t>
  </si>
  <si>
    <t>A-7</t>
  </si>
  <si>
    <t>MA-10</t>
  </si>
  <si>
    <t>MA-11</t>
  </si>
  <si>
    <t>MA-12</t>
  </si>
  <si>
    <t>MA-6</t>
  </si>
  <si>
    <t>MA-8</t>
  </si>
  <si>
    <t>MA-9</t>
  </si>
  <si>
    <t>U-1</t>
  </si>
  <si>
    <t>U-2</t>
  </si>
  <si>
    <t>U-3</t>
  </si>
  <si>
    <t>U-4</t>
  </si>
  <si>
    <t>U-5</t>
  </si>
  <si>
    <t>WB-11</t>
  </si>
  <si>
    <t>WB-13</t>
  </si>
  <si>
    <t>WB-14</t>
  </si>
  <si>
    <t>WB-15</t>
  </si>
  <si>
    <t>WB-17</t>
  </si>
  <si>
    <t>WB-18</t>
  </si>
  <si>
    <t>WB-21</t>
  </si>
  <si>
    <t>WB-9</t>
  </si>
  <si>
    <t>79-35g#10</t>
  </si>
  <si>
    <t>79-35g#11</t>
  </si>
  <si>
    <t>79-35g#12</t>
  </si>
  <si>
    <t>79-35g#4</t>
  </si>
  <si>
    <t>7935g-#16</t>
  </si>
  <si>
    <t>82-62#3</t>
  </si>
  <si>
    <t>82-62#4</t>
  </si>
  <si>
    <t>82-66-#10</t>
  </si>
  <si>
    <t>82-66-#8</t>
  </si>
  <si>
    <t>82-66-#9</t>
  </si>
  <si>
    <t>82-66#3</t>
  </si>
  <si>
    <t>82-66#5</t>
  </si>
  <si>
    <t>82-66#7</t>
  </si>
  <si>
    <t>82-66+Ab#1</t>
  </si>
  <si>
    <t>82-66+NaOH#1</t>
  </si>
  <si>
    <t>82-66+NaOH#1A</t>
  </si>
  <si>
    <t>82-66+NaOH#2</t>
  </si>
  <si>
    <t>Yang, H.-J., Kinzler, R.J., Grove, T.L. (1996)</t>
  </si>
  <si>
    <t>2004-3-1-10</t>
  </si>
  <si>
    <t>2004-3-1-60</t>
  </si>
  <si>
    <t>2004-3-1-70</t>
  </si>
  <si>
    <t>61-002-110</t>
  </si>
  <si>
    <t>61-002-130</t>
  </si>
  <si>
    <t>61-002-140</t>
  </si>
  <si>
    <t>61-002-150</t>
  </si>
  <si>
    <t>64-002-110</t>
  </si>
  <si>
    <t>64-002-140</t>
  </si>
  <si>
    <t>64-002-150</t>
  </si>
  <si>
    <t>67-032-110</t>
  </si>
  <si>
    <t>67-032-130</t>
  </si>
  <si>
    <t>67-032-140</t>
  </si>
  <si>
    <t>67-032-150</t>
  </si>
  <si>
    <t>70-002-120</t>
  </si>
  <si>
    <t>70-002-130</t>
  </si>
  <si>
    <t>70-002-140</t>
  </si>
  <si>
    <t>RE-46-16</t>
  </si>
  <si>
    <t>RE-46-7</t>
  </si>
  <si>
    <t>RE-46-8</t>
  </si>
  <si>
    <t>Index</t>
  </si>
  <si>
    <t>Experiment</t>
  </si>
  <si>
    <t>by diff</t>
  </si>
  <si>
    <t>Laboratory</t>
  </si>
  <si>
    <t>Device</t>
  </si>
  <si>
    <t>Container</t>
  </si>
  <si>
    <t>Method</t>
  </si>
  <si>
    <t>Duration (hours)</t>
  </si>
  <si>
    <t>err T (C)</t>
  </si>
  <si>
    <t>P (GPa)</t>
  </si>
  <si>
    <t>Mg# liq</t>
  </si>
  <si>
    <t>T(K)</t>
  </si>
  <si>
    <t>T(C )</t>
  </si>
  <si>
    <t>P(kbar) meas</t>
  </si>
  <si>
    <t>KD(Fe-Mg)</t>
  </si>
  <si>
    <t>TJ-34</t>
  </si>
  <si>
    <t>Auwera, J. V., and Longhi, J. (1994)</t>
  </si>
  <si>
    <t>Lamont-Doherty Earth Observatory</t>
  </si>
  <si>
    <t>1-atm</t>
  </si>
  <si>
    <t>Pt</t>
  </si>
  <si>
    <t>EMP</t>
  </si>
  <si>
    <t>TJ-33/2</t>
  </si>
  <si>
    <t>TJ-52</t>
  </si>
  <si>
    <t>TJ-47</t>
  </si>
  <si>
    <t>PC</t>
  </si>
  <si>
    <t>C</t>
  </si>
  <si>
    <t>TJ-4</t>
  </si>
  <si>
    <t>TJ-8</t>
  </si>
  <si>
    <t>TJ-11</t>
  </si>
  <si>
    <t>TJ-10</t>
  </si>
  <si>
    <t>TJ-13</t>
  </si>
  <si>
    <t>TJ-35</t>
  </si>
  <si>
    <t>TJ-14</t>
  </si>
  <si>
    <t>VB-14</t>
  </si>
  <si>
    <t>Auwera, J.V., Longhi, J., and Duchesne, J.C. (1998)</t>
  </si>
  <si>
    <t>VB-13</t>
  </si>
  <si>
    <t>82-94A-15</t>
  </si>
  <si>
    <t>Baker, M.B., Grove, T.L., Price, R. (1994)</t>
  </si>
  <si>
    <t>MIT</t>
  </si>
  <si>
    <t>FePt</t>
  </si>
  <si>
    <t>82-94A-16</t>
  </si>
  <si>
    <t>82-94A-18</t>
  </si>
  <si>
    <t>Baker, R.B., and Eggler, D.H. (1987)</t>
  </si>
  <si>
    <t>Smithsonian Institution</t>
  </si>
  <si>
    <t>Pennsylvania State University</t>
  </si>
  <si>
    <t>IHPV</t>
  </si>
  <si>
    <t>MA</t>
  </si>
  <si>
    <t>H81</t>
  </si>
  <si>
    <t>Bartels, K.S., Kinzler, R.J., Grove, T.L. (1991)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</si>
  <si>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</si>
  <si>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</si>
  <si>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</si>
  <si>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</si>
  <si>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</si>
  <si>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</si>
  <si>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</si>
  <si>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</si>
  <si>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</si>
  <si>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</si>
  <si>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</si>
  <si>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</si>
  <si>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</si>
  <si>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</si>
  <si>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</si>
  <si>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</si>
  <si>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</si>
  <si>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</si>
  <si>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</si>
  <si>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</si>
  <si>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</si>
  <si>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</si>
  <si>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</si>
  <si>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</si>
  <si>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</si>
  <si>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</si>
  <si>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</si>
  <si>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Bender, J.F., Hodges, F.N., Bence, A.E. (1978)</t>
  </si>
  <si>
    <t>SUNY, Stoneybrook</t>
  </si>
  <si>
    <t>5-20</t>
  </si>
  <si>
    <t>University of Hannover</t>
  </si>
  <si>
    <t>CSPV</t>
  </si>
  <si>
    <t>Au</t>
  </si>
  <si>
    <t>6-4</t>
  </si>
  <si>
    <t>7-36</t>
  </si>
  <si>
    <t>8-38</t>
  </si>
  <si>
    <t>9-18</t>
  </si>
  <si>
    <t>10-14</t>
  </si>
  <si>
    <t>11-32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</si>
  <si>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</si>
  <si>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</si>
  <si>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</si>
  <si>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</si>
  <si>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</si>
  <si>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</si>
  <si>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</si>
  <si>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</si>
  <si>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</si>
  <si>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A-20</t>
  </si>
  <si>
    <t>Bulatov, V.K., Girnis, A.V., Brey, G.P. (2002)</t>
  </si>
  <si>
    <t>Russian Academy of Sciences</t>
  </si>
  <si>
    <t>PtC</t>
  </si>
  <si>
    <t>EDS</t>
  </si>
  <si>
    <t>A-47</t>
  </si>
  <si>
    <t>A-39</t>
  </si>
  <si>
    <t>A-12</t>
  </si>
  <si>
    <t>A-13</t>
  </si>
  <si>
    <t>B-37</t>
  </si>
  <si>
    <t>B-15</t>
  </si>
  <si>
    <t>B-38</t>
  </si>
  <si>
    <t>S-4</t>
  </si>
  <si>
    <t>Dann, J.C., Holzheid, A.H., Grove, T.L., and McSween, H.Y. (2001)</t>
  </si>
  <si>
    <t>S-8</t>
  </si>
  <si>
    <t>S-11</t>
  </si>
  <si>
    <t>Sx-23</t>
  </si>
  <si>
    <t>AuPd</t>
  </si>
  <si>
    <t>Sy-24</t>
  </si>
  <si>
    <t>76055-22</t>
  </si>
  <si>
    <t>Delano, J.W. (1977)</t>
  </si>
  <si>
    <t>DG1-DGA-29</t>
  </si>
  <si>
    <t>Draper, D.S., Green, T.H. (1997)</t>
  </si>
  <si>
    <t>Macquarie U.</t>
  </si>
  <si>
    <t>DG1-DGA-12</t>
  </si>
  <si>
    <t>DG3-DGA-6</t>
  </si>
  <si>
    <t>AgPd</t>
  </si>
  <si>
    <t>DG3-DGA-15</t>
  </si>
  <si>
    <t>DG1-DGV-55</t>
  </si>
  <si>
    <t>DG1-DGV-49</t>
  </si>
  <si>
    <t>DG2-DGV-44</t>
  </si>
  <si>
    <t>DG1-DGV-39</t>
  </si>
  <si>
    <t>DG2-DGV-39</t>
  </si>
  <si>
    <t>DGA-38</t>
  </si>
  <si>
    <t>Draper, D.S., Green, T.H. (1999)</t>
  </si>
  <si>
    <t>DGA-44</t>
  </si>
  <si>
    <t>DGA-40</t>
  </si>
  <si>
    <t>DD-13</t>
  </si>
  <si>
    <t>Draper, D.S., Johnston, A.D. (1992)</t>
  </si>
  <si>
    <t>University of Oregon</t>
  </si>
  <si>
    <t>DD-14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</si>
  <si>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</si>
  <si>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</si>
  <si>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</si>
  <si>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</si>
  <si>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</si>
  <si>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</si>
  <si>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</si>
  <si>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</si>
  <si>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</si>
  <si>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</si>
  <si>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</si>
  <si>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</si>
  <si>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</si>
  <si>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</si>
  <si>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</si>
  <si>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</si>
  <si>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</si>
  <si>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</si>
  <si>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</si>
  <si>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</si>
  <si>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</si>
  <si>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</si>
  <si>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</si>
  <si>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</si>
  <si>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</si>
  <si>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</si>
  <si>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87-1-78</t>
  </si>
  <si>
    <t>Dunn, T., Sen, C. (1994)</t>
  </si>
  <si>
    <t>University of New Brunswick</t>
  </si>
  <si>
    <t>87-41-87</t>
  </si>
  <si>
    <t>SYNWC-1-14</t>
  </si>
  <si>
    <t>Elkins-Tanton, L.T., and Grove, T.L. (2003)</t>
  </si>
  <si>
    <t>SYNWC-1-16</t>
  </si>
  <si>
    <t>SYNWC-1-10</t>
  </si>
  <si>
    <t>SYNWC-1-24</t>
  </si>
  <si>
    <t>SYNWC-1+H2O-2</t>
  </si>
  <si>
    <t>SYNWC-1+H2O-3</t>
  </si>
  <si>
    <t>A30</t>
  </si>
  <si>
    <t>Elkins-Tanton, L.T., Draper, D.S., Agee, C.B., Jewell, J., Thorpe, A., Hess, P.C. (2007)</t>
  </si>
  <si>
    <t>Institute of Meteorics, University of New Mexico</t>
  </si>
  <si>
    <t>A33</t>
  </si>
  <si>
    <t>A34</t>
  </si>
  <si>
    <t>T-4302</t>
  </si>
  <si>
    <t>Falloon, T.J., Danyushevsky, L.V. (2000)</t>
  </si>
  <si>
    <t>University of Tasmania</t>
  </si>
  <si>
    <t>FTIR,EMP</t>
  </si>
  <si>
    <t>T-4300</t>
  </si>
  <si>
    <t>Falloon, T.J., Danyushevsky, L.V., Green, D.H. (2001)</t>
  </si>
  <si>
    <t>EMP,EDS,FTIR</t>
  </si>
  <si>
    <t>T-4126</t>
  </si>
  <si>
    <t>T-3980</t>
  </si>
  <si>
    <t>T-3981</t>
  </si>
  <si>
    <t>T-3976</t>
  </si>
  <si>
    <t>T-4283</t>
  </si>
  <si>
    <t>T-4276</t>
  </si>
  <si>
    <t>T-4324</t>
  </si>
  <si>
    <t>T-4275</t>
  </si>
  <si>
    <t>Falloon, T.J., Green, D.H., Danyushevsky, L.V., Faul, U.H. (1999)</t>
  </si>
  <si>
    <t>T-4277</t>
  </si>
  <si>
    <t>T-4280</t>
  </si>
  <si>
    <t>T-4337</t>
  </si>
  <si>
    <t>T-4256</t>
  </si>
  <si>
    <t>T-4332</t>
  </si>
  <si>
    <t>T-4262</t>
  </si>
  <si>
    <t>T-4254</t>
  </si>
  <si>
    <t>T-4267</t>
  </si>
  <si>
    <t>T-4293</t>
  </si>
  <si>
    <t>T-4271</t>
  </si>
  <si>
    <t>T-4246</t>
  </si>
  <si>
    <t>Falloon, T.J., Green, D.H., O'Neill, H.St.C., Hibberson, W.O. (1997)</t>
  </si>
  <si>
    <t>T-4239</t>
  </si>
  <si>
    <t>T-4248</t>
  </si>
  <si>
    <t>T-4249</t>
  </si>
  <si>
    <t>T-4251</t>
  </si>
  <si>
    <t>C-157</t>
  </si>
  <si>
    <t>ANU</t>
  </si>
  <si>
    <t>Oliv/Pt</t>
  </si>
  <si>
    <t>500B-19</t>
  </si>
  <si>
    <t>Fram, M.S., Longhi, J. (1992)</t>
  </si>
  <si>
    <t>500B-32</t>
  </si>
  <si>
    <t>500B-44</t>
  </si>
  <si>
    <t>HLCA-15</t>
  </si>
  <si>
    <t>HLCA-27</t>
  </si>
  <si>
    <t>HLCA-28</t>
  </si>
  <si>
    <t>HLCA-31</t>
  </si>
  <si>
    <t>HLCA-32</t>
  </si>
  <si>
    <t>13L1</t>
  </si>
  <si>
    <t>Fujii, T., Bougault, H. (1983)</t>
  </si>
  <si>
    <t>University of Tokyo</t>
  </si>
  <si>
    <t>B303</t>
  </si>
  <si>
    <t>Gaetani, G.A., Grove, T.L. (1998)</t>
  </si>
  <si>
    <t>B292</t>
  </si>
  <si>
    <t>B287</t>
  </si>
  <si>
    <t>B394</t>
  </si>
  <si>
    <t>B302</t>
  </si>
  <si>
    <t>6-B-10</t>
  </si>
  <si>
    <t>Gee, L.L., Sack, R.O. (1988)</t>
  </si>
  <si>
    <t>Purdue University</t>
  </si>
  <si>
    <t>6-C-15</t>
  </si>
  <si>
    <t>7-A-4</t>
  </si>
  <si>
    <t>12-A-3</t>
  </si>
  <si>
    <t>12-B-9</t>
  </si>
  <si>
    <t>12-B-14</t>
  </si>
  <si>
    <t>12-C-22</t>
  </si>
  <si>
    <t>13-A-3</t>
  </si>
  <si>
    <t>13-B-7</t>
  </si>
  <si>
    <t>13-B-10</t>
  </si>
  <si>
    <t>13-B-11</t>
  </si>
  <si>
    <t>14-B-8</t>
  </si>
  <si>
    <t>14-B-12</t>
  </si>
  <si>
    <t>14-B-14</t>
  </si>
  <si>
    <t>ALV-528-1-1-2</t>
  </si>
  <si>
    <t>Grove, T.L., Bryan, W.B. (1983)</t>
  </si>
  <si>
    <t>ALV-528-1-1-30</t>
  </si>
  <si>
    <t>ALV-528-1-1-15</t>
  </si>
  <si>
    <t>ALV-528-1-1-11</t>
  </si>
  <si>
    <t>ALV-528-1-1-4</t>
  </si>
  <si>
    <t>ALV-528-1-1-17</t>
  </si>
  <si>
    <t>ALV-525-4b-2</t>
  </si>
  <si>
    <t>ALV-525-4b-15</t>
  </si>
  <si>
    <t>ALV-525-4b-11</t>
  </si>
  <si>
    <t>ALV-525-4b-4</t>
  </si>
  <si>
    <t>AII-32-12-6-8</t>
  </si>
  <si>
    <t>AII-32-12-6-10</t>
  </si>
  <si>
    <t>AII-32-12-6-2</t>
  </si>
  <si>
    <t>AII-32-12-6-3</t>
  </si>
  <si>
    <t>AII-32-12-6-1</t>
  </si>
  <si>
    <t>AII-32-12-6-5</t>
  </si>
  <si>
    <t>AII-32-12-6-6</t>
  </si>
  <si>
    <t>II-96-6-42-1</t>
  </si>
  <si>
    <t>II-96-6-42-6</t>
  </si>
  <si>
    <t>85-41-8</t>
  </si>
  <si>
    <t>85-41-5</t>
  </si>
  <si>
    <t>85-41-6</t>
  </si>
  <si>
    <t>85-41-7</t>
  </si>
  <si>
    <t>A1.2</t>
  </si>
  <si>
    <t>79-35g 13</t>
  </si>
  <si>
    <t>Grove, T.L., Gerlach, D.C., Sando, T.W. (1982)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</si>
  <si>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</si>
  <si>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</si>
  <si>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</si>
  <si>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</si>
  <si>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</si>
  <si>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</si>
  <si>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</si>
  <si>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</si>
  <si>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</si>
  <si>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</si>
  <si>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</si>
  <si>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</si>
  <si>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79-9c 8</t>
  </si>
  <si>
    <t>Grove, T.L., Juster, T.C. (1989)</t>
  </si>
  <si>
    <t>ALV2-5</t>
  </si>
  <si>
    <t>Grove, T.L., Kinzler, R.J., Bryan, W.B. (1992)</t>
  </si>
  <si>
    <t>ALV2-8</t>
  </si>
  <si>
    <t>ALV2-10</t>
  </si>
  <si>
    <t>ALV2-7</t>
  </si>
  <si>
    <t>ALV2-9</t>
  </si>
  <si>
    <t>H51</t>
  </si>
  <si>
    <t>H50</t>
  </si>
  <si>
    <t>H60</t>
  </si>
  <si>
    <t>H62</t>
  </si>
  <si>
    <t>H57</t>
  </si>
  <si>
    <t>H32</t>
  </si>
  <si>
    <t>H35</t>
  </si>
  <si>
    <t>H59</t>
  </si>
  <si>
    <t>H38</t>
  </si>
  <si>
    <t>H58</t>
  </si>
  <si>
    <t>H258</t>
  </si>
  <si>
    <t>H137</t>
  </si>
  <si>
    <t>D92</t>
  </si>
  <si>
    <t>Hesse, M., Grove, T.L. (2003)</t>
  </si>
  <si>
    <t>D82</t>
  </si>
  <si>
    <t>D81</t>
  </si>
  <si>
    <t>D84</t>
  </si>
  <si>
    <t>B833</t>
  </si>
  <si>
    <t>96MMH05</t>
  </si>
  <si>
    <t>Hirschmann, M.M., Kogiso, T., Baker, M.B., and Stolper, E.M. (2003)</t>
  </si>
  <si>
    <t>Cal Tech</t>
  </si>
  <si>
    <t>96MMH07</t>
  </si>
  <si>
    <t>95MMH23</t>
  </si>
  <si>
    <t>95MMH17</t>
  </si>
  <si>
    <t>95MMH15</t>
  </si>
  <si>
    <t>C278</t>
  </si>
  <si>
    <t>Holbig, E. S., Grove, T.L. (2007)</t>
  </si>
  <si>
    <t>C272</t>
  </si>
  <si>
    <t>C271</t>
  </si>
  <si>
    <t>C274</t>
  </si>
  <si>
    <t>C277</t>
  </si>
  <si>
    <t>E4</t>
  </si>
  <si>
    <t>Johnson, K.T.M. (1998)</t>
  </si>
  <si>
    <t>E5</t>
  </si>
  <si>
    <t>E7</t>
  </si>
  <si>
    <t>E8</t>
  </si>
  <si>
    <t>E9</t>
  </si>
  <si>
    <t>E10</t>
  </si>
  <si>
    <t>E11</t>
  </si>
  <si>
    <t>E12</t>
  </si>
  <si>
    <t>RH30-1</t>
  </si>
  <si>
    <t>Z20-1</t>
  </si>
  <si>
    <t>Z20-2</t>
  </si>
  <si>
    <t>Z25-1</t>
  </si>
  <si>
    <t>Z25-2</t>
  </si>
  <si>
    <t>Z30-1</t>
  </si>
  <si>
    <t>Johnston, A.D. (1986)</t>
  </si>
  <si>
    <t>University of Bergen, Norway</t>
  </si>
  <si>
    <t>A-18</t>
  </si>
  <si>
    <t>Juster, C.T., Grove, T.L., Perfit, M.R. (1989)</t>
  </si>
  <si>
    <t>A-8</t>
  </si>
  <si>
    <t>A-10</t>
  </si>
  <si>
    <t>A-14</t>
  </si>
  <si>
    <t>C-2</t>
  </si>
  <si>
    <t>C-4</t>
  </si>
  <si>
    <t>C-7</t>
  </si>
  <si>
    <t>C-9</t>
  </si>
  <si>
    <t>C-ll</t>
  </si>
  <si>
    <t>C-13</t>
  </si>
  <si>
    <t>C-30</t>
  </si>
  <si>
    <t>A-23</t>
  </si>
  <si>
    <t>A-25</t>
  </si>
  <si>
    <t>A-27</t>
  </si>
  <si>
    <t>Kennedy, A.K., Grove, T.L., Johnson, R.W. (1990)</t>
  </si>
  <si>
    <t>Keshav, S., Gudfinnsson, G.H., Sen, G., Fei, Y. (2004)</t>
  </si>
  <si>
    <t>Carnegie Institution (Washington)</t>
  </si>
  <si>
    <t>L69</t>
  </si>
  <si>
    <t>Kinzler, R.J. (1997)</t>
  </si>
  <si>
    <t>L129</t>
  </si>
  <si>
    <t>L138</t>
  </si>
  <si>
    <t>L76</t>
  </si>
  <si>
    <t>L92</t>
  </si>
  <si>
    <t>L116</t>
  </si>
  <si>
    <t>L120</t>
  </si>
  <si>
    <t>L125</t>
  </si>
  <si>
    <t>L127</t>
  </si>
  <si>
    <t>L117</t>
  </si>
  <si>
    <t>L119</t>
  </si>
  <si>
    <t>A3</t>
  </si>
  <si>
    <t>Kinzler, R.J., Grove, T.L. (1985)</t>
  </si>
  <si>
    <t>BK311</t>
  </si>
  <si>
    <t>Kjarsgaard, B.A. (1998)</t>
  </si>
  <si>
    <t>University of Manchester</t>
  </si>
  <si>
    <t>BK208</t>
  </si>
  <si>
    <t>BK358</t>
  </si>
  <si>
    <t>Pe1-11</t>
  </si>
  <si>
    <t>EMP,SEM</t>
  </si>
  <si>
    <t>Pe1-15</t>
  </si>
  <si>
    <t>A260</t>
  </si>
  <si>
    <t>Kogiso, T., and Hirschmann, M.M. (2001)</t>
  </si>
  <si>
    <t>University of Minnesota</t>
  </si>
  <si>
    <t>A258</t>
  </si>
  <si>
    <t>A265</t>
  </si>
  <si>
    <t>A328</t>
  </si>
  <si>
    <t>A242</t>
  </si>
  <si>
    <t>A225</t>
  </si>
  <si>
    <t>A220</t>
  </si>
  <si>
    <t>A231</t>
  </si>
  <si>
    <t>A236</t>
  </si>
  <si>
    <t>A229</t>
  </si>
  <si>
    <t>A223</t>
  </si>
  <si>
    <t>A226</t>
  </si>
  <si>
    <t>A247</t>
  </si>
  <si>
    <t>A243</t>
  </si>
  <si>
    <t>KH-39</t>
  </si>
  <si>
    <t>Kogiso, T., Hirose, K., Takahashi (1998)</t>
  </si>
  <si>
    <t>Tokyo Institute of Technology</t>
  </si>
  <si>
    <t>KH-31</t>
  </si>
  <si>
    <t>KH-5</t>
  </si>
  <si>
    <t>KH-7</t>
  </si>
  <si>
    <t>KH-22</t>
  </si>
  <si>
    <t>KH-49</t>
  </si>
  <si>
    <t>1KH-39</t>
  </si>
  <si>
    <t>KH-8</t>
  </si>
  <si>
    <t>KH-29</t>
  </si>
  <si>
    <t>KH-41</t>
  </si>
  <si>
    <t>KH-26</t>
  </si>
  <si>
    <t>V162</t>
  </si>
  <si>
    <t>Kogiso, T., Hirschmann, M.M., and Frost, D.J.  (2003)</t>
  </si>
  <si>
    <t>Bayreuth</t>
  </si>
  <si>
    <t>V161</t>
  </si>
  <si>
    <t>Laporte, D., Toplis, M.J., Seyler, M., Devidal, J-L. (2004)</t>
  </si>
  <si>
    <t>Clermont-Ferrand</t>
  </si>
  <si>
    <t>rev2a</t>
  </si>
  <si>
    <t>rev2b</t>
  </si>
  <si>
    <t>rev2d</t>
  </si>
  <si>
    <t>rev2e</t>
  </si>
  <si>
    <t>rev2f</t>
  </si>
  <si>
    <t>rev2g</t>
  </si>
  <si>
    <t>rev8a</t>
  </si>
  <si>
    <t>rev8b</t>
  </si>
  <si>
    <t>rev8d</t>
  </si>
  <si>
    <t>KYB9</t>
  </si>
  <si>
    <t>Liu, T.C., Chen, B.R., and Chen, C.H. (1998)</t>
  </si>
  <si>
    <t>Dept. Earth Sci, National Taiwan Normal University, Taipei, Taiwan, Roc</t>
  </si>
  <si>
    <t>KYBP2</t>
  </si>
  <si>
    <t>Liu, T.C., Chen, B.R., and Chen, C.H. (2000)</t>
  </si>
  <si>
    <t>KYBP3</t>
  </si>
  <si>
    <t>KYBP5</t>
  </si>
  <si>
    <t>KYBP8</t>
  </si>
  <si>
    <t>KYBP11</t>
  </si>
  <si>
    <t>KYBP12</t>
  </si>
  <si>
    <t>KYBP9</t>
  </si>
  <si>
    <t>KYBP14</t>
  </si>
  <si>
    <t>KYBP16</t>
  </si>
  <si>
    <t>KYBP15</t>
  </si>
  <si>
    <t>TB992-1</t>
  </si>
  <si>
    <t>Longhi, J (1995)</t>
  </si>
  <si>
    <t>TB992..4</t>
  </si>
  <si>
    <t>TB593-1</t>
  </si>
  <si>
    <t>TB593-2</t>
  </si>
  <si>
    <t>TM294-2</t>
  </si>
  <si>
    <t>Longhi, J. (2002)</t>
  </si>
  <si>
    <t>TM694-5</t>
  </si>
  <si>
    <t>TM295-2</t>
  </si>
  <si>
    <t>TM295-3</t>
  </si>
  <si>
    <t>TM295-4</t>
  </si>
  <si>
    <t>MO695-4</t>
  </si>
  <si>
    <t>MO895-4</t>
  </si>
  <si>
    <t>MO1295-5</t>
  </si>
  <si>
    <t>MO1295-6</t>
  </si>
  <si>
    <t>MO1295-7</t>
  </si>
  <si>
    <t>MO1295-8</t>
  </si>
  <si>
    <t>EAWo0-2</t>
  </si>
  <si>
    <t>Longhi, J., Pan, V. (1989)</t>
  </si>
  <si>
    <t>EAWo15-2</t>
  </si>
  <si>
    <t>EAWo0-5</t>
  </si>
  <si>
    <t>EAWo20-l</t>
  </si>
  <si>
    <t>Maaloe, S (2004)</t>
  </si>
  <si>
    <t>STAN-9</t>
  </si>
  <si>
    <t>Mahood, G.A., Baker, D.R. (1986)</t>
  </si>
  <si>
    <t>Stanford University</t>
  </si>
  <si>
    <t>SI-1</t>
  </si>
  <si>
    <t>PSU-8</t>
  </si>
  <si>
    <t>PSU-10</t>
  </si>
  <si>
    <t>PSU-12</t>
  </si>
  <si>
    <t>STAN-11</t>
  </si>
  <si>
    <t>ta-892</t>
  </si>
  <si>
    <t>Ia-909</t>
  </si>
  <si>
    <t>Ia-919</t>
  </si>
  <si>
    <t>Ia-948</t>
  </si>
  <si>
    <t>SI-2</t>
  </si>
  <si>
    <t>SI-13</t>
  </si>
  <si>
    <t>McCoy, T.J., Lofgren,  G.E. (1999)</t>
  </si>
  <si>
    <t>R64-3</t>
  </si>
  <si>
    <t>McDade, P., Blundy, J.D., Wood, B.J. (2003)</t>
  </si>
  <si>
    <t>University of Bristol</t>
  </si>
  <si>
    <t>R64-11</t>
  </si>
  <si>
    <t>R64-12</t>
  </si>
  <si>
    <t>ak28</t>
  </si>
  <si>
    <t>Medard, E., Schmidt, M.W., and Schiano, P. (2004)</t>
  </si>
  <si>
    <t>ak02</t>
  </si>
  <si>
    <t>ak29</t>
  </si>
  <si>
    <t>ak14</t>
  </si>
  <si>
    <t>ak08</t>
  </si>
  <si>
    <t>ak34</t>
  </si>
  <si>
    <t>bt12</t>
  </si>
  <si>
    <t>bt30</t>
  </si>
  <si>
    <t>bt42</t>
  </si>
  <si>
    <t>bt18</t>
  </si>
  <si>
    <t>bt01</t>
  </si>
  <si>
    <t>bt03</t>
  </si>
  <si>
    <t>bt31</t>
  </si>
  <si>
    <t>bt36</t>
  </si>
  <si>
    <t>2082h-7</t>
  </si>
  <si>
    <t>Meen, J.K. (1987)</t>
  </si>
  <si>
    <t>2085-7</t>
  </si>
  <si>
    <t>2023-6</t>
  </si>
  <si>
    <t>2023-7</t>
  </si>
  <si>
    <t>2080-14</t>
  </si>
  <si>
    <t>2080-15</t>
  </si>
  <si>
    <t>2080-16</t>
  </si>
  <si>
    <t>2982h-14</t>
  </si>
  <si>
    <t>2982h-15</t>
  </si>
  <si>
    <t>2982h-16</t>
  </si>
  <si>
    <t>2085-15</t>
  </si>
  <si>
    <t>2085-16</t>
  </si>
  <si>
    <t>2023-14</t>
  </si>
  <si>
    <t>2023-15</t>
  </si>
  <si>
    <t>A1150</t>
  </si>
  <si>
    <t>Meen, J.K. (1990)</t>
  </si>
  <si>
    <t>A1137</t>
  </si>
  <si>
    <t>A1125</t>
  </si>
  <si>
    <t>B1150</t>
  </si>
  <si>
    <t>B1137</t>
  </si>
  <si>
    <t>B1125</t>
  </si>
  <si>
    <t>C1150</t>
  </si>
  <si>
    <t>C1137</t>
  </si>
  <si>
    <t>C1125</t>
  </si>
  <si>
    <t>A1175</t>
  </si>
  <si>
    <t>B1175</t>
  </si>
  <si>
    <t>C1175</t>
  </si>
  <si>
    <t>A1225</t>
  </si>
  <si>
    <t>A1200</t>
  </si>
  <si>
    <t>B1225</t>
  </si>
  <si>
    <t>B1200</t>
  </si>
  <si>
    <t>C1200</t>
  </si>
  <si>
    <t>MS-70</t>
  </si>
  <si>
    <t>Minitti, M.E., Rutherford, M.J. (2000)</t>
  </si>
  <si>
    <t>Brown University</t>
  </si>
  <si>
    <t>MS-52</t>
  </si>
  <si>
    <t>BK10</t>
  </si>
  <si>
    <t>Parman, S.W., Dann, J.C., Grove, T.L., and deWit, M.J. (1997)</t>
  </si>
  <si>
    <t>BK7</t>
  </si>
  <si>
    <t>BK13</t>
  </si>
  <si>
    <t>BK8</t>
  </si>
  <si>
    <t>CSPVBK18</t>
  </si>
  <si>
    <t>CSPVBK10</t>
  </si>
  <si>
    <t>BK2.27</t>
  </si>
  <si>
    <t>Parman, S.W., Grove, T.L. (2004)</t>
  </si>
  <si>
    <t>W.21</t>
  </si>
  <si>
    <t>W3.34</t>
  </si>
  <si>
    <t>APD556/PB</t>
  </si>
  <si>
    <t>Pati_o-Douce, A.E. (1995)</t>
  </si>
  <si>
    <t>University of Georgia</t>
  </si>
  <si>
    <t>APD553/PB</t>
  </si>
  <si>
    <t>APD561/PB</t>
  </si>
  <si>
    <t>APD568/PB</t>
  </si>
  <si>
    <t>APD583/PB</t>
  </si>
  <si>
    <t>APD555/PB</t>
  </si>
  <si>
    <t>APD 557/PC</t>
  </si>
  <si>
    <t>APD 570/PCc</t>
  </si>
  <si>
    <t>A284</t>
  </si>
  <si>
    <t>Pertermann, M., and Hirschmann, M.M. (2000)</t>
  </si>
  <si>
    <t>A184</t>
  </si>
  <si>
    <t>A252</t>
  </si>
  <si>
    <t>A202</t>
  </si>
  <si>
    <t>A170</t>
  </si>
  <si>
    <t>A168</t>
  </si>
  <si>
    <t>A177-6</t>
  </si>
  <si>
    <t>A177-82</t>
  </si>
  <si>
    <t>A177-96</t>
  </si>
  <si>
    <t>A177-121</t>
  </si>
  <si>
    <t>A171</t>
  </si>
  <si>
    <t>A175</t>
  </si>
  <si>
    <t>A195</t>
  </si>
  <si>
    <t>A189</t>
  </si>
  <si>
    <t>A190</t>
  </si>
  <si>
    <t>A194</t>
  </si>
  <si>
    <t>A197</t>
  </si>
  <si>
    <t>A221K</t>
  </si>
  <si>
    <t>A200K</t>
  </si>
  <si>
    <t>A188K</t>
  </si>
  <si>
    <t>Pertermann, M., Lundstrom, C.C. (2006)</t>
  </si>
  <si>
    <t>University of Illinois, Urbana/Champaign</t>
  </si>
  <si>
    <t>EMP,SIMS</t>
  </si>
  <si>
    <t>28-Ti</t>
  </si>
  <si>
    <t>27-Ti</t>
  </si>
  <si>
    <t>10 dry</t>
  </si>
  <si>
    <t>Pichavant, M., Mysen, B.O., MacDonald, R. (2002)</t>
  </si>
  <si>
    <t>Geophysical Laboratory, Washington DC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</si>
  <si>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</si>
  <si>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</si>
  <si>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</si>
  <si>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</si>
  <si>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</si>
  <si>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</si>
  <si>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</si>
  <si>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</si>
  <si>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</si>
  <si>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FER-B6</t>
  </si>
  <si>
    <t>Pickering-Witter, J., Johnston, A.D. (2000)</t>
  </si>
  <si>
    <t>FER-B2</t>
  </si>
  <si>
    <t>FER-B4</t>
  </si>
  <si>
    <t>FER-B5</t>
  </si>
  <si>
    <t>FER-B3</t>
  </si>
  <si>
    <t>FER-B8</t>
  </si>
  <si>
    <t>FER-D2</t>
  </si>
  <si>
    <t>FER-D5</t>
  </si>
  <si>
    <t>FER-E4</t>
  </si>
  <si>
    <t>FER-E3</t>
  </si>
  <si>
    <t>FER-E2</t>
  </si>
  <si>
    <t>FER-E6</t>
  </si>
  <si>
    <t>BB 291</t>
  </si>
  <si>
    <t>Putirka, K. (1998)</t>
  </si>
  <si>
    <t>TT 92</t>
  </si>
  <si>
    <t>TT 94</t>
  </si>
  <si>
    <t>TT 121</t>
  </si>
  <si>
    <t>GG 619</t>
  </si>
  <si>
    <t>TT 177</t>
  </si>
  <si>
    <t>Mo</t>
  </si>
  <si>
    <t>A-9</t>
  </si>
  <si>
    <t>G185P-1</t>
  </si>
  <si>
    <t>Putirka, K.D., Mikaelian, H., Ryerson, F., Shaw, H. (2003)</t>
  </si>
  <si>
    <t>Lawrence Livermore National Laboratory</t>
  </si>
  <si>
    <t>G185-2-TE</t>
  </si>
  <si>
    <t>G185-3-TE</t>
  </si>
  <si>
    <t>G200-1-TE</t>
  </si>
  <si>
    <t>G200-5-TE</t>
  </si>
  <si>
    <t>G200-2-TE</t>
  </si>
  <si>
    <t>G200-3-TE</t>
  </si>
  <si>
    <t>KH1-2</t>
  </si>
  <si>
    <t>KH1-4</t>
  </si>
  <si>
    <t>KH1-5</t>
  </si>
  <si>
    <t>KH1-3</t>
  </si>
  <si>
    <t>KH1-8-TE</t>
  </si>
  <si>
    <t>KH1-6</t>
  </si>
  <si>
    <t>KH1-9-TE</t>
  </si>
  <si>
    <t>MH7-2-TE</t>
  </si>
  <si>
    <t>MH7-3</t>
  </si>
  <si>
    <t>MH7-7TE</t>
  </si>
  <si>
    <t>MH8-13-TE</t>
  </si>
  <si>
    <t>MH8-9-TE</t>
  </si>
  <si>
    <t>MH8-8</t>
  </si>
  <si>
    <t>MH8-15-TE</t>
  </si>
  <si>
    <t>NE-4</t>
  </si>
  <si>
    <t>F17-1</t>
  </si>
  <si>
    <t>LPNE-5</t>
  </si>
  <si>
    <t>TK17-5-2-TE</t>
  </si>
  <si>
    <t>R-12</t>
  </si>
  <si>
    <t>Rhodes, J.M., Lofgren, G.E., Smith, D.P. (1979)</t>
  </si>
  <si>
    <t>University of Massachussetts</t>
  </si>
  <si>
    <t>MPY #43</t>
  </si>
  <si>
    <t>Robinson, J.A.C., Wood, B.J., Blundy, J.D. (1998)</t>
  </si>
  <si>
    <t>MPY #48 (reversal)</t>
  </si>
  <si>
    <t>MPY #22 (reversal)</t>
  </si>
  <si>
    <t>MPY #39</t>
  </si>
  <si>
    <t>MPY #62</t>
  </si>
  <si>
    <t>MPY #41</t>
  </si>
  <si>
    <t>MPY #61</t>
  </si>
  <si>
    <t>Tinaquillo Lherzolite #50</t>
  </si>
  <si>
    <t>Tinaquillo #64</t>
  </si>
  <si>
    <t>Tinaquillo Lherzolite #111 (reversal)</t>
  </si>
  <si>
    <t>SAY-7E-19</t>
  </si>
  <si>
    <t>Sack, R.O., Walker, D., Carmichael, I.S.E. (1987)</t>
  </si>
  <si>
    <t>SAY-7E-21</t>
  </si>
  <si>
    <t>BS-501-5A</t>
  </si>
  <si>
    <t>BS-501-6A</t>
  </si>
  <si>
    <t>94-08-2A</t>
  </si>
  <si>
    <t>94-08-4A</t>
  </si>
  <si>
    <t>94-08-13</t>
  </si>
  <si>
    <t>94-18-6A</t>
  </si>
  <si>
    <t>20421-20</t>
  </si>
  <si>
    <t>20421-21</t>
  </si>
  <si>
    <t>K-8-18</t>
  </si>
  <si>
    <t>K-8-15</t>
  </si>
  <si>
    <t>K-8-19</t>
  </si>
  <si>
    <t>K-14-18</t>
  </si>
  <si>
    <t>K-14-15</t>
  </si>
  <si>
    <t>K-14-13</t>
  </si>
  <si>
    <t>K-15-20</t>
  </si>
  <si>
    <t>K-15-21</t>
  </si>
  <si>
    <t>SSC-1-18</t>
  </si>
  <si>
    <t>SSC-1-15</t>
  </si>
  <si>
    <t>SSC-1-19</t>
  </si>
  <si>
    <t>SSC-2-20</t>
  </si>
  <si>
    <t>CSQ-3-19</t>
  </si>
  <si>
    <t>CSQ-3-20</t>
  </si>
  <si>
    <t>TB-253-6A</t>
  </si>
  <si>
    <t>HC-63-4A</t>
  </si>
  <si>
    <t>PRT-13</t>
  </si>
  <si>
    <t>COL-5A</t>
  </si>
  <si>
    <t>ws-5A</t>
  </si>
  <si>
    <t>ws-4A</t>
  </si>
  <si>
    <t>ws-13</t>
  </si>
  <si>
    <t>ws-20</t>
  </si>
  <si>
    <t>FG-4A</t>
  </si>
  <si>
    <t>94-08A-24</t>
  </si>
  <si>
    <t>PC-OP-26</t>
  </si>
  <si>
    <t>G-32</t>
  </si>
  <si>
    <t>Schmidt, M.W., Green, D.H., Hibberson, W.O. (2004)</t>
  </si>
  <si>
    <t>INT-A3</t>
  </si>
  <si>
    <t>Schwab, B.E., Johnston, A.D. (2001)</t>
  </si>
  <si>
    <t>INT-A13</t>
  </si>
  <si>
    <t>INT-A8</t>
  </si>
  <si>
    <t>INT-A12</t>
  </si>
  <si>
    <t>INT-A1</t>
  </si>
  <si>
    <t>INT-B4</t>
  </si>
  <si>
    <t>INT-B8</t>
  </si>
  <si>
    <t>INT-B12</t>
  </si>
  <si>
    <t>INT-B11</t>
  </si>
  <si>
    <t>INT-B6</t>
  </si>
  <si>
    <t>INT-B10</t>
  </si>
  <si>
    <t>INT-B7</t>
  </si>
  <si>
    <t>INT-B2</t>
  </si>
  <si>
    <t>INT-D2</t>
  </si>
  <si>
    <t>INT-D5</t>
  </si>
  <si>
    <t>INT-E5</t>
  </si>
  <si>
    <t>INT-E7</t>
  </si>
  <si>
    <t>INT-E6</t>
  </si>
  <si>
    <t>INT-E3</t>
  </si>
  <si>
    <t>INT-E2</t>
  </si>
  <si>
    <t>INT-E1</t>
  </si>
  <si>
    <t>INT-E8</t>
  </si>
  <si>
    <t>EMP,FTIR</t>
  </si>
  <si>
    <t>S60518</t>
  </si>
  <si>
    <t>Universitat zu Koln</t>
  </si>
  <si>
    <t>S61006</t>
  </si>
  <si>
    <t>S61511</t>
  </si>
  <si>
    <t>351115/5</t>
  </si>
  <si>
    <t>351100/1</t>
  </si>
  <si>
    <t>S370527</t>
  </si>
  <si>
    <t>S371004</t>
  </si>
  <si>
    <t>S371205</t>
  </si>
  <si>
    <t>S371502</t>
  </si>
  <si>
    <t>Jv14</t>
  </si>
  <si>
    <t>Stolper, E. (1977)</t>
  </si>
  <si>
    <t>Grant Institute of Geology, University of Edinburgh</t>
  </si>
  <si>
    <t>SC58</t>
  </si>
  <si>
    <t>519-11</t>
  </si>
  <si>
    <t>Stolper, E. (1980)</t>
  </si>
  <si>
    <t>Takahahshi, E., Nakajima, K., Wright, T.L. (1998)</t>
  </si>
  <si>
    <t>SEM,EMP</t>
  </si>
  <si>
    <t>Takahashi, E. (1980)</t>
  </si>
  <si>
    <t>11R4-6</t>
  </si>
  <si>
    <t>Thy, P., Lesher, C.E., and Fram, M.S. (2004)</t>
  </si>
  <si>
    <t>UC-Davis</t>
  </si>
  <si>
    <t>11R4-7</t>
  </si>
  <si>
    <t>11R4-9</t>
  </si>
  <si>
    <t>11R4-10</t>
  </si>
  <si>
    <t>11R4-11</t>
  </si>
  <si>
    <t>11R4-12</t>
  </si>
  <si>
    <t>86R7-6</t>
  </si>
  <si>
    <t>86R7-7</t>
  </si>
  <si>
    <t>86R7-9</t>
  </si>
  <si>
    <t>86R7-10</t>
  </si>
  <si>
    <t>86R7-11</t>
  </si>
  <si>
    <t>86R7-12</t>
  </si>
  <si>
    <t>86R7-8</t>
  </si>
  <si>
    <t>AII96-18-1#4</t>
  </si>
  <si>
    <t>Tormey, D.R., Grove, T.L., Bryan, W.B. (1987)</t>
  </si>
  <si>
    <t>AII96-18-1#15</t>
  </si>
  <si>
    <t>AII96-18-1#5</t>
  </si>
  <si>
    <t>AII78-3-102#24</t>
  </si>
  <si>
    <t>AII78-3-102#4</t>
  </si>
  <si>
    <t>AII96-18-1#3</t>
  </si>
  <si>
    <t>AII96-6-42#3</t>
  </si>
  <si>
    <t>Tsuruta, K., Takahashi, E. (1998)</t>
  </si>
  <si>
    <t>P174</t>
  </si>
  <si>
    <t>P194</t>
  </si>
  <si>
    <t>P182</t>
  </si>
  <si>
    <t>S222</t>
  </si>
  <si>
    <t>S228</t>
  </si>
  <si>
    <t>S270</t>
  </si>
  <si>
    <t>S257</t>
  </si>
  <si>
    <t>S303</t>
  </si>
  <si>
    <t>Re</t>
  </si>
  <si>
    <t>Ulmer, P., and Sweeny, R.J. (2002)</t>
  </si>
  <si>
    <t>ETH</t>
  </si>
  <si>
    <t>MA27</t>
  </si>
  <si>
    <t>SV13</t>
  </si>
  <si>
    <t>Villiger, S., Ulmer, P., Muntener, O., and Thompson, A.B. (2004)</t>
  </si>
  <si>
    <t>SV15</t>
  </si>
  <si>
    <t>SV27</t>
  </si>
  <si>
    <t>SV28</t>
  </si>
  <si>
    <t>SV25</t>
  </si>
  <si>
    <t>SV24</t>
  </si>
  <si>
    <t>SV49</t>
  </si>
  <si>
    <t>SV53</t>
  </si>
  <si>
    <t>SV54</t>
  </si>
  <si>
    <t>SV57</t>
  </si>
  <si>
    <t>SV58</t>
  </si>
  <si>
    <t>SV61</t>
  </si>
  <si>
    <t>SV63</t>
  </si>
  <si>
    <t>SV64</t>
  </si>
  <si>
    <t>Wagner, T.P., Grove, T.L. (1998)</t>
  </si>
  <si>
    <t>Walter, M.J. (1998)</t>
  </si>
  <si>
    <t>EMP,EMP</t>
  </si>
  <si>
    <t>701-12</t>
  </si>
  <si>
    <t>Walter and Presnall (1998)</t>
  </si>
  <si>
    <t>702-10</t>
  </si>
  <si>
    <t>901-12</t>
  </si>
  <si>
    <t>911-10</t>
  </si>
  <si>
    <t>1002-10</t>
  </si>
  <si>
    <t>1101-12</t>
  </si>
  <si>
    <t>1203-10</t>
  </si>
  <si>
    <t>1201-6</t>
  </si>
  <si>
    <t>1302-10</t>
  </si>
  <si>
    <t>1406-04</t>
  </si>
  <si>
    <t>1402-06</t>
  </si>
  <si>
    <t>1401-06</t>
  </si>
  <si>
    <t>66-17-5</t>
  </si>
  <si>
    <t>1701-06</t>
  </si>
  <si>
    <t>2008-03</t>
  </si>
  <si>
    <t>2002-04</t>
  </si>
  <si>
    <t>2001-06</t>
  </si>
  <si>
    <t>2303-04</t>
  </si>
  <si>
    <t>2311-07</t>
  </si>
  <si>
    <t>2702-03</t>
  </si>
  <si>
    <t>2701-04</t>
  </si>
  <si>
    <t>2701-07</t>
  </si>
  <si>
    <t>3002-03</t>
  </si>
  <si>
    <t>3202-11</t>
  </si>
  <si>
    <t>3403-11</t>
  </si>
  <si>
    <t>3402-11</t>
  </si>
  <si>
    <t>3503-11</t>
  </si>
  <si>
    <t>Wang, W.Y., and Takahashi, E. (1999)</t>
  </si>
  <si>
    <t>23T</t>
  </si>
  <si>
    <t>Wasylenki, L.E., Baker, M.B., Kent, A.J.R., Stolper, E.M. (2003)</t>
  </si>
  <si>
    <t>17T</t>
  </si>
  <si>
    <t>27C</t>
  </si>
  <si>
    <t>28C</t>
  </si>
  <si>
    <t>33C</t>
  </si>
  <si>
    <t>34C</t>
  </si>
  <si>
    <t>42C</t>
  </si>
  <si>
    <t>E9-9</t>
  </si>
  <si>
    <t>Wood, B.J., Trigila, R. (2001)</t>
  </si>
  <si>
    <t>MP5</t>
  </si>
  <si>
    <t>Yasuda, A., Fujii, T., Kurita, K. (1994)</t>
  </si>
  <si>
    <t>MR102</t>
  </si>
  <si>
    <t>MP23</t>
  </si>
  <si>
    <t>85-41c#107b</t>
  </si>
  <si>
    <t xml:space="preserve"> ()</t>
  </si>
  <si>
    <t>85-41c#108b</t>
  </si>
  <si>
    <t>85-41c#111b</t>
  </si>
  <si>
    <t>EMP, SIMS</t>
  </si>
  <si>
    <t>#146</t>
  </si>
  <si>
    <t>Almeev, R.A., Holtz, F., Koepke, J., Parat, F., Botcharnikov, R.E. (2007)</t>
  </si>
  <si>
    <t>EMP, FTIR</t>
  </si>
  <si>
    <t>#62</t>
  </si>
  <si>
    <t>EMP, KFT</t>
  </si>
  <si>
    <t>Jor46.23</t>
  </si>
  <si>
    <t>UC-Berkeley</t>
  </si>
  <si>
    <t>Jor46.19</t>
  </si>
  <si>
    <t>Jor46.3</t>
  </si>
  <si>
    <t>Jor46.21</t>
  </si>
  <si>
    <t>Jor46.31</t>
  </si>
  <si>
    <t>Jor46.10</t>
  </si>
  <si>
    <t>Jor46.20</t>
  </si>
  <si>
    <t>11-31</t>
  </si>
  <si>
    <t>7-35</t>
  </si>
  <si>
    <t>5-19</t>
  </si>
  <si>
    <t>9-17</t>
  </si>
  <si>
    <t>10-13</t>
  </si>
  <si>
    <t>6-3</t>
  </si>
  <si>
    <t>12-21</t>
  </si>
  <si>
    <t>8-37</t>
  </si>
  <si>
    <t>S-18</t>
  </si>
  <si>
    <t>S-22</t>
  </si>
  <si>
    <t>S-20</t>
  </si>
  <si>
    <t>S-19</t>
  </si>
  <si>
    <t>S-21</t>
  </si>
  <si>
    <t>12-2</t>
  </si>
  <si>
    <t>Di Carlo, I., Pichavant, M., Rotolo, S.G., Scaillet, B. (2006)</t>
  </si>
  <si>
    <t>USGS, Reston</t>
  </si>
  <si>
    <t>12-1</t>
  </si>
  <si>
    <t>19-3</t>
  </si>
  <si>
    <t>14-2</t>
  </si>
  <si>
    <t>12-3</t>
  </si>
  <si>
    <t>10-2</t>
  </si>
  <si>
    <t>18-1</t>
  </si>
  <si>
    <t>14-1</t>
  </si>
  <si>
    <t>11-4</t>
  </si>
  <si>
    <t>21-4</t>
  </si>
  <si>
    <t>9-1</t>
  </si>
  <si>
    <t>11-7</t>
  </si>
  <si>
    <t>15-3</t>
  </si>
  <si>
    <t>4-3</t>
  </si>
  <si>
    <t>7-4</t>
  </si>
  <si>
    <t>15-1</t>
  </si>
  <si>
    <t>7-3</t>
  </si>
  <si>
    <t>10-1</t>
  </si>
  <si>
    <t>16-6</t>
  </si>
  <si>
    <t>19-4</t>
  </si>
  <si>
    <t>5-3</t>
  </si>
  <si>
    <t>16-7</t>
  </si>
  <si>
    <t>6-1</t>
  </si>
  <si>
    <t>7-2</t>
  </si>
  <si>
    <t>7-1</t>
  </si>
  <si>
    <t>#49</t>
  </si>
  <si>
    <t>Feig, S.T., Koepke, J., Snow, J.E. (2006)</t>
  </si>
  <si>
    <t>#24</t>
  </si>
  <si>
    <t>#48</t>
  </si>
  <si>
    <t>#56</t>
  </si>
  <si>
    <t>#57</t>
  </si>
  <si>
    <t>#69</t>
  </si>
  <si>
    <t>#44</t>
  </si>
  <si>
    <t>#53</t>
  </si>
  <si>
    <t>#51</t>
  </si>
  <si>
    <t>#76</t>
  </si>
  <si>
    <t>#72</t>
  </si>
  <si>
    <t>#2</t>
  </si>
  <si>
    <t>#50</t>
  </si>
  <si>
    <t>#71</t>
  </si>
  <si>
    <t>#75</t>
  </si>
  <si>
    <t>#10</t>
  </si>
  <si>
    <t>#32</t>
  </si>
  <si>
    <t>#79</t>
  </si>
  <si>
    <t>#82</t>
  </si>
  <si>
    <t>#78</t>
  </si>
  <si>
    <t>B333</t>
  </si>
  <si>
    <t>B366</t>
  </si>
  <si>
    <t>B359</t>
  </si>
  <si>
    <t>B277g</t>
  </si>
  <si>
    <t>B330</t>
  </si>
  <si>
    <t>B365</t>
  </si>
  <si>
    <t>B348</t>
  </si>
  <si>
    <t>B304</t>
  </si>
  <si>
    <t>B432</t>
  </si>
  <si>
    <t>B329</t>
  </si>
  <si>
    <t>B399</t>
  </si>
  <si>
    <t>B392</t>
  </si>
  <si>
    <t>1140mf#33</t>
  </si>
  <si>
    <t>1 140mf #23</t>
  </si>
  <si>
    <t>1544m #2</t>
  </si>
  <si>
    <t>1140mf #28</t>
  </si>
  <si>
    <t>1140mf #26</t>
  </si>
  <si>
    <t>1140mf #27</t>
  </si>
  <si>
    <t>1 140mf #20</t>
  </si>
  <si>
    <t>1140mf #41</t>
  </si>
  <si>
    <t>1140mf#30</t>
  </si>
  <si>
    <t>1140mf #29</t>
  </si>
  <si>
    <t>1544m #7</t>
  </si>
  <si>
    <t>1140mf #39</t>
  </si>
  <si>
    <t>1140mf#38</t>
  </si>
  <si>
    <t>1140mf #45</t>
  </si>
  <si>
    <t>1140mf #52</t>
  </si>
  <si>
    <t>85-41-8B</t>
  </si>
  <si>
    <t>85-44-7</t>
  </si>
  <si>
    <t>85-41-5B</t>
  </si>
  <si>
    <t>85-41-9</t>
  </si>
  <si>
    <t>85-44-5</t>
  </si>
  <si>
    <t>85-41-7B</t>
  </si>
  <si>
    <t>85-44-3</t>
  </si>
  <si>
    <t>85-44-4</t>
  </si>
  <si>
    <t>B373</t>
  </si>
  <si>
    <t>B380</t>
  </si>
  <si>
    <t>D89</t>
  </si>
  <si>
    <t>C286</t>
  </si>
  <si>
    <t>C285</t>
  </si>
  <si>
    <t>C282</t>
  </si>
  <si>
    <t>C283</t>
  </si>
  <si>
    <t>C276</t>
  </si>
  <si>
    <t>C284</t>
  </si>
  <si>
    <t>EDS,EMP</t>
  </si>
  <si>
    <t>1150-2</t>
  </si>
  <si>
    <t>Kelemen, P.B., Joyce, D.B., Webster, J.D., Holloway, J.R. (1990)</t>
  </si>
  <si>
    <t>University of Washington, Seattle</t>
  </si>
  <si>
    <t>1075-1</t>
  </si>
  <si>
    <t>1150-3</t>
  </si>
  <si>
    <t>1075-2</t>
  </si>
  <si>
    <t>1050-6</t>
  </si>
  <si>
    <t>1150-1</t>
  </si>
  <si>
    <t>1050-5</t>
  </si>
  <si>
    <t>1050-4</t>
  </si>
  <si>
    <t>1050-2</t>
  </si>
  <si>
    <t>1050-3</t>
  </si>
  <si>
    <t>RK-Fe4a</t>
  </si>
  <si>
    <t>Kogi, R., Mèntener, O., Ulmer, P., Ottolini, L. (2005)</t>
  </si>
  <si>
    <t>SIMS</t>
  </si>
  <si>
    <t>RK-Fe3b</t>
  </si>
  <si>
    <t>RK-Fe1a</t>
  </si>
  <si>
    <t>RK-Fe4b</t>
  </si>
  <si>
    <t>RK-Fe2a</t>
  </si>
  <si>
    <t>RK-Fe1b</t>
  </si>
  <si>
    <t>RK-Fe2b</t>
  </si>
  <si>
    <t>PID/5</t>
  </si>
  <si>
    <t>Orleans</t>
  </si>
  <si>
    <t>PIR/5</t>
  </si>
  <si>
    <t>PIR/8</t>
  </si>
  <si>
    <t>PIR/12</t>
  </si>
  <si>
    <t>PID/21</t>
  </si>
  <si>
    <t>P1D/1</t>
  </si>
  <si>
    <t>D29/3</t>
  </si>
  <si>
    <t>B679</t>
  </si>
  <si>
    <t>Mèntener, O., Kelemen, P.B., Grove, T.L. (2001)</t>
  </si>
  <si>
    <t>B674</t>
  </si>
  <si>
    <t>B690</t>
  </si>
  <si>
    <t>B668</t>
  </si>
  <si>
    <t>B671</t>
  </si>
  <si>
    <t>B714</t>
  </si>
  <si>
    <t>B702</t>
  </si>
  <si>
    <t>B681</t>
  </si>
  <si>
    <t>B686</t>
  </si>
  <si>
    <t>B659</t>
  </si>
  <si>
    <t>B736</t>
  </si>
  <si>
    <t>B683</t>
  </si>
  <si>
    <t>B705</t>
  </si>
  <si>
    <t>B726</t>
  </si>
  <si>
    <t>B665</t>
  </si>
  <si>
    <t>B708</t>
  </si>
  <si>
    <t>B707</t>
  </si>
  <si>
    <t>B720</t>
  </si>
  <si>
    <t>B704</t>
  </si>
  <si>
    <t>MS-51</t>
  </si>
  <si>
    <t>MS-18</t>
  </si>
  <si>
    <t>Oak Ridge National Laboratory</t>
  </si>
  <si>
    <t>BK2.30</t>
  </si>
  <si>
    <t>W.12</t>
  </si>
  <si>
    <t>TED 52</t>
  </si>
  <si>
    <t>Patino-Douce, A.E. (2005)</t>
  </si>
  <si>
    <t>APD-680</t>
  </si>
  <si>
    <t>TED 45</t>
  </si>
  <si>
    <t>APD-684</t>
  </si>
  <si>
    <t>APD-686</t>
  </si>
  <si>
    <t>APD-685</t>
  </si>
  <si>
    <t>TED 49</t>
  </si>
  <si>
    <t>TED 44</t>
  </si>
  <si>
    <t>FCH-9</t>
  </si>
  <si>
    <t>APD-682</t>
  </si>
  <si>
    <t>APD 651</t>
  </si>
  <si>
    <t>APD-663</t>
  </si>
  <si>
    <t>TED 47</t>
  </si>
  <si>
    <t>TED 48</t>
  </si>
  <si>
    <t>TED 50</t>
  </si>
  <si>
    <t>APD-683</t>
  </si>
  <si>
    <t>TED 51</t>
  </si>
  <si>
    <t>1093-7/1H</t>
  </si>
  <si>
    <t>NASA Johnson Space Center</t>
  </si>
  <si>
    <t>1093-26/IH</t>
  </si>
  <si>
    <t>APD 540/PC</t>
  </si>
  <si>
    <t>1093-12/IH</t>
  </si>
  <si>
    <t>APD 523/PC</t>
  </si>
  <si>
    <t>APD 552/PCc</t>
  </si>
  <si>
    <t>292-34/IH</t>
  </si>
  <si>
    <t>APD 534/PC</t>
  </si>
  <si>
    <t>APD 589/PC</t>
  </si>
  <si>
    <t>APD 546/PC</t>
  </si>
  <si>
    <t>APD 588/PC</t>
  </si>
  <si>
    <t>APD547/PC</t>
  </si>
  <si>
    <t>APD 520/PC</t>
  </si>
  <si>
    <t>APD510/PC</t>
  </si>
  <si>
    <t>1093-17/IH</t>
  </si>
  <si>
    <t>APD 511/PC</t>
  </si>
  <si>
    <t>APD 547/PC</t>
  </si>
  <si>
    <t>AuPd,C</t>
  </si>
  <si>
    <t>SEM,EDS,SIMS</t>
  </si>
  <si>
    <t>11 hydrous</t>
  </si>
  <si>
    <t>17 hydrous</t>
  </si>
  <si>
    <t>19 hydrous</t>
  </si>
  <si>
    <t>8 hydrous</t>
  </si>
  <si>
    <t>HAB25</t>
  </si>
  <si>
    <t>HAB15</t>
  </si>
  <si>
    <t>HAB19</t>
  </si>
  <si>
    <t>HAB21</t>
  </si>
  <si>
    <t>HAB18</t>
  </si>
  <si>
    <t>HAB24</t>
  </si>
  <si>
    <t>HAB8</t>
  </si>
  <si>
    <t>HAB14</t>
  </si>
  <si>
    <t>HAB7</t>
  </si>
  <si>
    <t>HAB6</t>
  </si>
  <si>
    <t>HAB20</t>
  </si>
  <si>
    <t>PIN99s</t>
  </si>
  <si>
    <t>Universite de Bretagne Occidentale</t>
  </si>
  <si>
    <t>PIN94</t>
  </si>
  <si>
    <t>PIN95</t>
  </si>
  <si>
    <t>PIN98s</t>
  </si>
  <si>
    <t>PIN90</t>
  </si>
  <si>
    <t>PIN91</t>
  </si>
  <si>
    <t>PIN87</t>
  </si>
  <si>
    <t>PIN108</t>
  </si>
  <si>
    <t>PIN92</t>
  </si>
  <si>
    <t>PIN88</t>
  </si>
  <si>
    <t>PIN109</t>
  </si>
  <si>
    <t>ND-002-15</t>
  </si>
  <si>
    <t>ND-002-16</t>
  </si>
  <si>
    <t>ND-002-18</t>
  </si>
  <si>
    <t>ND-002-19</t>
  </si>
  <si>
    <t>ND-002-23</t>
  </si>
  <si>
    <t>ND-002-28</t>
  </si>
  <si>
    <t>ND-002-30</t>
  </si>
  <si>
    <t>SMN-49-25</t>
  </si>
  <si>
    <t>SMN-49-27</t>
  </si>
  <si>
    <t>SMN-49-48</t>
  </si>
  <si>
    <t>KALB30</t>
  </si>
  <si>
    <t>Skjerlie, K.P., Pati_o Douce, A.E. (2002)</t>
  </si>
  <si>
    <t>University of Tromso</t>
  </si>
  <si>
    <t>KALB17</t>
  </si>
  <si>
    <t>KALB31</t>
  </si>
  <si>
    <t>KALB13</t>
  </si>
  <si>
    <t>KALB20</t>
  </si>
  <si>
    <t>KALB24</t>
  </si>
  <si>
    <t>KALB33</t>
  </si>
  <si>
    <t>KALB22</t>
  </si>
  <si>
    <t>KALB9</t>
  </si>
  <si>
    <t>KALB10</t>
  </si>
  <si>
    <t>KALB12</t>
  </si>
  <si>
    <t>APD683</t>
  </si>
  <si>
    <t>FCH9</t>
  </si>
  <si>
    <t>APD685</t>
  </si>
  <si>
    <t>APD684</t>
  </si>
  <si>
    <t>APD663</t>
  </si>
  <si>
    <t>APD680</t>
  </si>
  <si>
    <t>Takagi, D., Sato, H., and Nakagawa, N. (2005)</t>
  </si>
  <si>
    <t>University of Kobe</t>
  </si>
  <si>
    <t>VI-40</t>
  </si>
  <si>
    <t>VI-25</t>
  </si>
  <si>
    <t>VI-39</t>
  </si>
  <si>
    <t>1260-62</t>
  </si>
  <si>
    <t>Whitaker et al. 2007</t>
  </si>
  <si>
    <t>1260-58</t>
  </si>
  <si>
    <t>Whitaker et al. 2008</t>
  </si>
  <si>
    <t>1260-50</t>
  </si>
  <si>
    <t>Whitaker et al. 2009</t>
  </si>
  <si>
    <t>1260-55</t>
  </si>
  <si>
    <t>Whitaker et al. 2010</t>
  </si>
  <si>
    <t>1260-54</t>
  </si>
  <si>
    <t>Whitaker et al. 2011</t>
  </si>
  <si>
    <t>1260-61</t>
  </si>
  <si>
    <t>Whitaker et al. 2012</t>
  </si>
  <si>
    <t>1260-188</t>
  </si>
  <si>
    <t>Whitaker et al. 2013</t>
  </si>
  <si>
    <t>1260-191</t>
  </si>
  <si>
    <t>Whitaker et al. 2014</t>
  </si>
  <si>
    <t>1260-186</t>
  </si>
  <si>
    <t>Whitaker et al. 2015</t>
  </si>
  <si>
    <t>1260-206</t>
  </si>
  <si>
    <t>Whitaker et al. 2016</t>
  </si>
  <si>
    <t>1260-83</t>
  </si>
  <si>
    <t>Whitaker et al. 2017</t>
  </si>
  <si>
    <t>1260-77</t>
  </si>
  <si>
    <t>Whitaker et al. 2018</t>
  </si>
  <si>
    <t>1260-79</t>
  </si>
  <si>
    <t>Whitaker et al. 2019</t>
  </si>
  <si>
    <t>1260-201</t>
  </si>
  <si>
    <t>Whitaker et al. 2020</t>
  </si>
  <si>
    <t>1260-200</t>
  </si>
  <si>
    <t>Whitaker et al. 2021</t>
  </si>
  <si>
    <t>1260-198</t>
  </si>
  <si>
    <t>Whitaker et al. 2022</t>
  </si>
  <si>
    <t>1260-207</t>
  </si>
  <si>
    <t>Whitaker et al. 2023</t>
  </si>
  <si>
    <t>1260-20</t>
  </si>
  <si>
    <t>Whitaker et al. 2024</t>
  </si>
  <si>
    <t>1260-24</t>
  </si>
  <si>
    <t>Whitaker et al. 2025</t>
  </si>
  <si>
    <t>1260-27</t>
  </si>
  <si>
    <t>Whitaker et al. 2026</t>
  </si>
  <si>
    <t>1260-31</t>
  </si>
  <si>
    <t>Whitaker et al. 2027</t>
  </si>
  <si>
    <t>NiO_Liq</t>
  </si>
  <si>
    <t>Fe2O3_Liq</t>
  </si>
  <si>
    <t>total</t>
  </si>
  <si>
    <t>Exp</t>
  </si>
  <si>
    <t xml:space="preserve"> T (°C)</t>
  </si>
  <si>
    <t>AlO3/2</t>
  </si>
  <si>
    <t>NaO0.5</t>
  </si>
  <si>
    <t>KO0.5</t>
  </si>
  <si>
    <t>PO5/2</t>
  </si>
  <si>
    <t>An</t>
  </si>
  <si>
    <t>Ab</t>
  </si>
  <si>
    <t>Or</t>
  </si>
  <si>
    <t>Alk</t>
  </si>
  <si>
    <t>X</t>
  </si>
  <si>
    <t>Y</t>
  </si>
  <si>
    <t>K-eq</t>
  </si>
  <si>
    <t>P4</t>
  </si>
  <si>
    <t>H2O_exp</t>
  </si>
  <si>
    <t>This work</t>
  </si>
  <si>
    <t>Putirka-08</t>
  </si>
  <si>
    <t>Lange-09</t>
  </si>
  <si>
    <t>Waters-15</t>
  </si>
  <si>
    <t>T(C) sat</t>
  </si>
  <si>
    <t>H2O (wt. %)</t>
  </si>
  <si>
    <r>
      <t>K</t>
    </r>
    <r>
      <rPr>
        <b/>
        <vertAlign val="subscript"/>
        <sz val="11"/>
        <rFont val="Myriad Pro"/>
        <family val="2"/>
      </rPr>
      <t>D</t>
    </r>
    <r>
      <rPr>
        <b/>
        <sz val="11"/>
        <rFont val="Myriad Pro"/>
        <family val="2"/>
      </rPr>
      <t>(Ab-An)</t>
    </r>
  </si>
  <si>
    <t>Al/(Al+Si)  melt</t>
  </si>
  <si>
    <t>lnK(An-liq)</t>
  </si>
  <si>
    <t>lnK(Ab-An ex)</t>
  </si>
  <si>
    <t>ClNM</t>
  </si>
  <si>
    <t>NF</t>
  </si>
  <si>
    <t>Global 5</t>
  </si>
  <si>
    <t>Exp. T(°C)</t>
  </si>
  <si>
    <t>ln(Si/(K+Na+Ca)) melt</t>
  </si>
  <si>
    <t>Si/(Si+Al) feld</t>
  </si>
  <si>
    <t>Ca/(Na+K) feld</t>
  </si>
  <si>
    <t>ln(Fe) melt</t>
  </si>
  <si>
    <t>KdOr-Ab</t>
  </si>
  <si>
    <t>ln(An) feld</t>
  </si>
  <si>
    <t>Or/(Ab+An) plg</t>
  </si>
  <si>
    <t xml:space="preserve"> -lnCa feld</t>
  </si>
  <si>
    <t xml:space="preserve"> -lnK feld</t>
  </si>
  <si>
    <t>Alk melt</t>
  </si>
  <si>
    <t>An melt</t>
  </si>
  <si>
    <t>Or melt</t>
  </si>
  <si>
    <t>Ab melt</t>
  </si>
  <si>
    <t>H2Ocalc</t>
  </si>
  <si>
    <t>1e4/T˚K</t>
  </si>
  <si>
    <t>-Xfe</t>
  </si>
  <si>
    <t>-Xsi</t>
  </si>
  <si>
    <t>-(a+b+c)</t>
  </si>
  <si>
    <t>-Xmg</t>
  </si>
  <si>
    <t>-Xal</t>
  </si>
  <si>
    <t>Xca</t>
  </si>
  <si>
    <t>T˚K</t>
  </si>
  <si>
    <t>P bar</t>
  </si>
  <si>
    <t>P5a</t>
  </si>
  <si>
    <t>P5b</t>
  </si>
  <si>
    <t>P5c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</si>
  <si>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</si>
  <si>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</si>
  <si>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</si>
  <si>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</si>
  <si>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</si>
  <si>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</si>
  <si>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</si>
  <si>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</si>
  <si>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</si>
  <si>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</si>
  <si>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c1-1</t>
  </si>
  <si>
    <t>c1-2</t>
  </si>
  <si>
    <t>c2-1</t>
  </si>
  <si>
    <t>c2-2</t>
  </si>
  <si>
    <t>Na#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</si>
  <si>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</si>
  <si>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</si>
  <si>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</si>
  <si>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</si>
  <si>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</si>
  <si>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</si>
  <si>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</si>
  <si>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</si>
  <si>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</si>
  <si>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CA-4</t>
  </si>
  <si>
    <t>CA-7</t>
  </si>
  <si>
    <t>CA-8</t>
  </si>
  <si>
    <t>CA-9</t>
  </si>
  <si>
    <t>CA-17</t>
  </si>
  <si>
    <t>CA-21</t>
  </si>
  <si>
    <t>CA-19</t>
  </si>
  <si>
    <t>CA-22</t>
  </si>
  <si>
    <t>Masotta and Keppler (GCA2015)</t>
  </si>
  <si>
    <t>AND-15</t>
  </si>
  <si>
    <t>AND-13</t>
  </si>
  <si>
    <t>AND-16</t>
  </si>
  <si>
    <t>AND-18</t>
  </si>
  <si>
    <t>AND-7</t>
  </si>
  <si>
    <t>AND-10</t>
  </si>
  <si>
    <t>AND-8</t>
  </si>
  <si>
    <t>AND-12</t>
  </si>
  <si>
    <t>AND-9</t>
  </si>
  <si>
    <t>AND-11</t>
  </si>
  <si>
    <t>AND-19</t>
  </si>
  <si>
    <t>Masotta et al. (CMP2013)</t>
  </si>
  <si>
    <t>VGPL-2</t>
  </si>
  <si>
    <t>VGPL-4</t>
  </si>
  <si>
    <t>VGPL-5</t>
  </si>
  <si>
    <t>VGPL-6</t>
  </si>
  <si>
    <t>Andujar et al. (2010)</t>
  </si>
  <si>
    <t xml:space="preserve"> LN8 </t>
  </si>
  <si>
    <t xml:space="preserve"> LN11 </t>
  </si>
  <si>
    <t xml:space="preserve"> LN12 </t>
  </si>
  <si>
    <t xml:space="preserve"> LN14 </t>
  </si>
  <si>
    <t xml:space="preserve"> LN19 </t>
  </si>
  <si>
    <t xml:space="preserve"> LN22 </t>
  </si>
  <si>
    <t xml:space="preserve"> LN23 </t>
  </si>
  <si>
    <t xml:space="preserve"> LN27 </t>
  </si>
  <si>
    <t xml:space="preserve"> LN29 </t>
  </si>
  <si>
    <t xml:space="preserve"> LN31 </t>
  </si>
  <si>
    <t>Romano et al. (JPet2018)</t>
  </si>
  <si>
    <t>GTR7-3</t>
  </si>
  <si>
    <t>GTR8-2</t>
  </si>
  <si>
    <t>GTR10-5</t>
  </si>
  <si>
    <t>GTR2-3</t>
  </si>
  <si>
    <t>GTR2-4</t>
  </si>
  <si>
    <t>GTR11-4</t>
  </si>
  <si>
    <t>GTR11-5</t>
  </si>
  <si>
    <t>R1-5</t>
  </si>
  <si>
    <t>R4-4</t>
  </si>
  <si>
    <t>R4-5</t>
  </si>
  <si>
    <t>R3-3</t>
  </si>
  <si>
    <t>Mollo et al 2015</t>
  </si>
  <si>
    <t>Sample</t>
  </si>
  <si>
    <t>T_C</t>
  </si>
  <si>
    <t>T_sd</t>
  </si>
  <si>
    <t>P_sd</t>
  </si>
  <si>
    <t>Altot</t>
  </si>
  <si>
    <t>Mutch et al. (2016)</t>
  </si>
  <si>
    <t>MC1314 R01</t>
  </si>
  <si>
    <t>MC1314 R02</t>
  </si>
  <si>
    <t xml:space="preserve">MC1314 R03 </t>
  </si>
  <si>
    <t>MC1314 R05</t>
  </si>
  <si>
    <t xml:space="preserve">MC1314 R06 </t>
  </si>
  <si>
    <t>MC1314 R07</t>
  </si>
  <si>
    <t xml:space="preserve">MC1314 R08 </t>
  </si>
  <si>
    <t xml:space="preserve">MC1314 R10 </t>
  </si>
  <si>
    <t xml:space="preserve">MC1314 R11 </t>
  </si>
  <si>
    <t xml:space="preserve">MC1314 R12 A </t>
  </si>
  <si>
    <t xml:space="preserve">MC1314 R12 B </t>
  </si>
  <si>
    <t>MC1314 RB02</t>
  </si>
  <si>
    <t>MC1314 RB03</t>
  </si>
  <si>
    <t xml:space="preserve">FSC1332 R01 </t>
  </si>
  <si>
    <t xml:space="preserve">FSC1332 R04 </t>
  </si>
  <si>
    <t xml:space="preserve">FSC1332 R05 </t>
  </si>
  <si>
    <t>CMA201</t>
  </si>
  <si>
    <t>Johnson and Rutherford (1989)</t>
  </si>
  <si>
    <t>78c</t>
  </si>
  <si>
    <t>15a</t>
  </si>
  <si>
    <t>Schmidt (1992)</t>
  </si>
  <si>
    <t>R31</t>
  </si>
  <si>
    <t>R30</t>
  </si>
  <si>
    <t>R29</t>
  </si>
  <si>
    <t>R28</t>
  </si>
  <si>
    <t>R12</t>
  </si>
  <si>
    <t>R07</t>
  </si>
  <si>
    <t>R13</t>
  </si>
  <si>
    <t>R10</t>
  </si>
  <si>
    <t>Thomas and Ernst (1990)</t>
  </si>
  <si>
    <t>T&amp;E</t>
  </si>
  <si>
    <t>FY1301</t>
  </si>
  <si>
    <t>FY1307</t>
  </si>
  <si>
    <t>FY1305</t>
  </si>
  <si>
    <t>Ague (1997)</t>
  </si>
  <si>
    <t>SC-69-1b</t>
  </si>
  <si>
    <t>SC-69-40</t>
  </si>
  <si>
    <t>SC-69-41</t>
  </si>
  <si>
    <t>SC-69-43A</t>
  </si>
  <si>
    <t>SC-69-46</t>
  </si>
  <si>
    <t>SC-69-47</t>
  </si>
  <si>
    <t>SC-69-153</t>
  </si>
  <si>
    <t>1011-34</t>
  </si>
  <si>
    <t>1011-49</t>
  </si>
  <si>
    <t>1011-60</t>
  </si>
  <si>
    <t>1011-62</t>
  </si>
  <si>
    <t>1011-175</t>
  </si>
  <si>
    <t>1011-188</t>
  </si>
  <si>
    <t>1011-263</t>
  </si>
  <si>
    <t>1011-311</t>
  </si>
  <si>
    <t>1011-376</t>
  </si>
  <si>
    <t>1011-385</t>
  </si>
  <si>
    <t>1011-415</t>
  </si>
  <si>
    <t>GC33</t>
  </si>
  <si>
    <t>Hammarstrom and Zen (1986)</t>
  </si>
  <si>
    <t>EC1-426</t>
  </si>
  <si>
    <t>AK-1-313</t>
  </si>
  <si>
    <t>7-30-5-398</t>
  </si>
  <si>
    <t>7435-53</t>
  </si>
  <si>
    <t>IVP-249</t>
  </si>
  <si>
    <t>F_Amp</t>
  </si>
  <si>
    <t>Cl_Amp</t>
  </si>
  <si>
    <t>Locality</t>
  </si>
  <si>
    <t>BJR-50</t>
  </si>
  <si>
    <t>BJR-55</t>
  </si>
  <si>
    <t>BJR-57</t>
  </si>
  <si>
    <t>BJR-60</t>
  </si>
  <si>
    <t>BJR-59</t>
  </si>
  <si>
    <t>BJR-58</t>
  </si>
  <si>
    <t>BJR-72</t>
  </si>
  <si>
    <t>BJR-62</t>
  </si>
  <si>
    <t>BJR-64</t>
  </si>
  <si>
    <t>BJR-66</t>
  </si>
  <si>
    <t>BJR-71</t>
  </si>
  <si>
    <t>BJR-69</t>
  </si>
  <si>
    <t>IBR2-29</t>
  </si>
  <si>
    <t>IBR2-31</t>
  </si>
  <si>
    <t>IBR2-53</t>
  </si>
  <si>
    <t>IBR2-10</t>
  </si>
  <si>
    <t>IBR2-12</t>
  </si>
  <si>
    <t>IBR2-18</t>
  </si>
  <si>
    <t>IBR2-15</t>
  </si>
  <si>
    <t>IBR2-17</t>
  </si>
  <si>
    <t>IBR2-25</t>
  </si>
  <si>
    <t>IBR2-27</t>
  </si>
  <si>
    <t>IBR2-24</t>
  </si>
  <si>
    <t>IBR2-26</t>
  </si>
  <si>
    <t>IBR2-20</t>
  </si>
  <si>
    <t>IBR2-21</t>
  </si>
  <si>
    <t>IBR2-48</t>
  </si>
  <si>
    <t>IBR2-53r</t>
  </si>
  <si>
    <t>IBR2-14</t>
  </si>
  <si>
    <t>IBR2-35</t>
  </si>
  <si>
    <t>IBR2-59</t>
  </si>
  <si>
    <t>IBR2-60</t>
  </si>
  <si>
    <t>IBR2-63</t>
  </si>
  <si>
    <t>IBR2-64</t>
  </si>
  <si>
    <t>IBR2-67</t>
  </si>
  <si>
    <t>IBR2-69</t>
  </si>
  <si>
    <t>M12</t>
  </si>
  <si>
    <t>G-1190</t>
  </si>
  <si>
    <t>G-1194</t>
  </si>
  <si>
    <t>G-1197</t>
  </si>
  <si>
    <t>G-1202</t>
  </si>
  <si>
    <t>G-1203</t>
  </si>
  <si>
    <t>G-1206</t>
  </si>
  <si>
    <t>G-1219</t>
  </si>
  <si>
    <t>G-1225</t>
  </si>
  <si>
    <t>G-1230</t>
  </si>
  <si>
    <t>CS-1</t>
  </si>
  <si>
    <t>CS-7</t>
  </si>
  <si>
    <t>???</t>
  </si>
  <si>
    <t>CS-8</t>
  </si>
  <si>
    <t>CS-11</t>
  </si>
  <si>
    <t>CS-16</t>
  </si>
  <si>
    <t>CS-26</t>
  </si>
  <si>
    <t>CS-28</t>
  </si>
  <si>
    <t>CS-32</t>
  </si>
  <si>
    <t>CS-40</t>
  </si>
  <si>
    <t>CS-44</t>
  </si>
  <si>
    <t>SCL01-1</t>
  </si>
  <si>
    <t>SCL01-3</t>
  </si>
  <si>
    <t>SCL01-4</t>
  </si>
  <si>
    <t>SCL01-5</t>
  </si>
  <si>
    <t>T[°C]</t>
  </si>
  <si>
    <t>P[Mpa]</t>
  </si>
  <si>
    <t>t[hrs]</t>
  </si>
  <si>
    <t>TOTAL</t>
  </si>
  <si>
    <t>Almeevetal.,2012</t>
  </si>
  <si>
    <t>CougarPointTuff</t>
  </si>
  <si>
    <t>Gl,Aug,Mt</t>
  </si>
  <si>
    <t>Gl,Aug,Pig,Fsp,Qtz,Fa</t>
  </si>
  <si>
    <t>Gl,Aug,Fsp,Mt</t>
  </si>
  <si>
    <t>Gl,Aug,Fsp,Qtz,Mt</t>
  </si>
  <si>
    <t>Gl,Aug,Pig,Fsp,Qtz,Mt,Fa</t>
  </si>
  <si>
    <t>IndianBattrhyolite</t>
  </si>
  <si>
    <t>Gl,Aug,Pig,Pl</t>
  </si>
  <si>
    <t>Gl,Aug,Pig,Pl,Mt</t>
  </si>
  <si>
    <t>Gl,Aug,Pig,Pl?,Fsp,Qtz,Mt</t>
  </si>
  <si>
    <t>Gl,Aug,Pl,Mt</t>
  </si>
  <si>
    <t>Gl,Aug,Pig,Pl,Fsp,Qtz,Mt</t>
  </si>
  <si>
    <t>Gl,Aug,Pl,Fsp,Qtz,Mt?</t>
  </si>
  <si>
    <t>Gl,Aug,Pl?,Fsp,Qtz,Mt?</t>
  </si>
  <si>
    <t>Gl,Aug,Pl?,Fsp,Qtz,Mt</t>
  </si>
  <si>
    <t>Gl,Aug</t>
  </si>
  <si>
    <t>Gl,Aug,Pig?,Pl,Fsp,Qtz,Mt</t>
  </si>
  <si>
    <t>Gl,Aug,Pig</t>
  </si>
  <si>
    <t>Gl,Aug,Ilm</t>
  </si>
  <si>
    <t>Bolteetal.,2015</t>
  </si>
  <si>
    <t>BlacktailCreekTuff</t>
  </si>
  <si>
    <t>Gl,Aug,Pl,Tm</t>
  </si>
  <si>
    <t>JI63</t>
  </si>
  <si>
    <t>Gl,Aug,Tm</t>
  </si>
  <si>
    <t>JI53</t>
  </si>
  <si>
    <t>Gl,Aug,Bt,Pl,Tm</t>
  </si>
  <si>
    <t>JII34</t>
  </si>
  <si>
    <t>G-1189</t>
  </si>
  <si>
    <t>Gardneretal.,2014</t>
  </si>
  <si>
    <t>Late-eruptedBishopTuff</t>
  </si>
  <si>
    <t>Gl,Aug,Bt</t>
  </si>
  <si>
    <t>Gl,Aug,Sa,Mt</t>
  </si>
  <si>
    <t>Gl,Aug,Sa,Ilm,Bt</t>
  </si>
  <si>
    <t>Gl,Aug,Sa,Ox</t>
  </si>
  <si>
    <t>Gl,Aug,Sa,Qtz,Pg,Ilm,Mt</t>
  </si>
  <si>
    <t>Gl,Aug,Sa,Pl,Qtz,Ox</t>
  </si>
  <si>
    <t>Gl,Aug,Sa,Bt,Mt,Ilm</t>
  </si>
  <si>
    <t>Iacovinoetal.,2015</t>
  </si>
  <si>
    <t>PaektuMillenium</t>
  </si>
  <si>
    <t>Gl,Aug,Fsp,Mt,Ch,Zir,Po</t>
  </si>
  <si>
    <t>Gl,Mt,Aug,Ap,Fl,Po,Ch</t>
  </si>
  <si>
    <t>Gl,Aug,Fsp,Qtz,Mt,Amp,Ilm,Po,Ch,Zir</t>
  </si>
  <si>
    <t>Gl,Aug,Fsp,Mt,Ch,Zir</t>
  </si>
  <si>
    <t>Gl,Aug,Fsp,Co,Qtz,Ch</t>
  </si>
  <si>
    <t>Gl,Aug,Co,Mt</t>
  </si>
  <si>
    <t>Gl,Aug,Fsp,Amp,Mt,Ch</t>
  </si>
  <si>
    <t>thiswork</t>
  </si>
  <si>
    <t>ScaupLake,Yellowstone</t>
  </si>
  <si>
    <t>Gl,Aug,Ox,Amp,Qtz</t>
  </si>
  <si>
    <t>Gl,Aug,Amp,Qtz</t>
  </si>
  <si>
    <t>Gl,Aug,Fsp,Amp,Plag</t>
  </si>
  <si>
    <t>Gl,Aug,Amp</t>
  </si>
  <si>
    <t>This study</t>
  </si>
  <si>
    <t>TGVT-1</t>
  </si>
  <si>
    <t>-</t>
  </si>
  <si>
    <t>TGVT-2</t>
  </si>
  <si>
    <t>TGVT-3</t>
  </si>
  <si>
    <t>TGVT-4</t>
  </si>
  <si>
    <t>TGVT-5</t>
  </si>
  <si>
    <t>TGVT-6</t>
  </si>
  <si>
    <t>TGVT-7</t>
  </si>
  <si>
    <t>TGVT-8</t>
  </si>
  <si>
    <t>TGVT-9</t>
  </si>
  <si>
    <t>TGVT-10</t>
  </si>
  <si>
    <t>TGVT-12</t>
  </si>
  <si>
    <t>TGVT-13</t>
  </si>
  <si>
    <t>TGVT-14</t>
  </si>
  <si>
    <t>VGPL-1</t>
  </si>
  <si>
    <t>VGPL-3</t>
  </si>
  <si>
    <t>VGPL-7</t>
  </si>
  <si>
    <t>VGPL-8</t>
  </si>
  <si>
    <t>VGPL-9</t>
  </si>
  <si>
    <t>VGPL-10</t>
  </si>
  <si>
    <t>Masotta et al. (2012)</t>
  </si>
  <si>
    <t>SVD-29</t>
  </si>
  <si>
    <t>SVD-19</t>
  </si>
  <si>
    <t>SVD-21</t>
  </si>
  <si>
    <t>Fabbrizio and Carroll (2008)</t>
  </si>
  <si>
    <t>2A</t>
  </si>
  <si>
    <t>Alfa</t>
  </si>
  <si>
    <t>Beta</t>
  </si>
  <si>
    <t>1R</t>
  </si>
  <si>
    <t>1L</t>
  </si>
  <si>
    <t>1O</t>
  </si>
  <si>
    <t>1P</t>
  </si>
  <si>
    <t>1T</t>
  </si>
  <si>
    <t>1H</t>
  </si>
  <si>
    <t>1N</t>
  </si>
  <si>
    <t>1W</t>
  </si>
  <si>
    <t>1V</t>
  </si>
  <si>
    <t>38W</t>
  </si>
  <si>
    <t>38H</t>
  </si>
  <si>
    <t>38B</t>
  </si>
  <si>
    <t>38F</t>
  </si>
  <si>
    <t>38E</t>
  </si>
  <si>
    <t>38I</t>
  </si>
  <si>
    <t>Berndt et al. (2001)</t>
  </si>
  <si>
    <t>LN-30</t>
  </si>
  <si>
    <t>LN-21</t>
  </si>
  <si>
    <t>LN-23</t>
  </si>
  <si>
    <t>LN-25</t>
  </si>
  <si>
    <t>Andujar et al. (2008)</t>
  </si>
  <si>
    <t>27b</t>
  </si>
  <si>
    <t>28b</t>
  </si>
  <si>
    <t>Andujar and Scaillet (2012)</t>
  </si>
  <si>
    <t>MB-22</t>
  </si>
  <si>
    <t>MB-43</t>
  </si>
  <si>
    <t>MB-44</t>
  </si>
  <si>
    <t>MB-57</t>
  </si>
  <si>
    <t>MB-58</t>
  </si>
  <si>
    <t>MB-111</t>
  </si>
  <si>
    <t>MB-112</t>
  </si>
  <si>
    <t>MB-113</t>
  </si>
  <si>
    <t>MB-114</t>
  </si>
  <si>
    <t>MB-117</t>
  </si>
  <si>
    <t>Run</t>
  </si>
  <si>
    <t>P2O5_Cpx</t>
  </si>
  <si>
    <t>Total_Cpx</t>
  </si>
  <si>
    <t>Temp_C</t>
  </si>
  <si>
    <t>Total_Liq</t>
  </si>
  <si>
    <t>Experiment</t>
    <phoneticPr fontId="2" type="noConversion"/>
  </si>
  <si>
    <t>fO2 cond</t>
  </si>
  <si>
    <t>Bartels, K.S., Kinzler, R.J., Grove, T.L. (1991)</t>
    <phoneticPr fontId="2" type="noConversion"/>
  </si>
  <si>
    <t>Berndt, J., Koepke, J., Holtz, F. (2005)</t>
    <phoneticPr fontId="2" type="noConversion"/>
  </si>
  <si>
    <t>Berndt, J., Koepke, J., Holtz, F. (2005)</t>
  </si>
  <si>
    <t>Botcharnikov, R.E., Almeev, R.R., Koepke, J., Holtz, F. (2008)</t>
  </si>
  <si>
    <t>B57</t>
  </si>
  <si>
    <t>B179</t>
  </si>
  <si>
    <t>B180</t>
  </si>
  <si>
    <t>B177</t>
  </si>
  <si>
    <t>B39</t>
  </si>
  <si>
    <t>B182</t>
  </si>
  <si>
    <t>B184</t>
  </si>
  <si>
    <t>B44</t>
  </si>
  <si>
    <t>B43</t>
  </si>
  <si>
    <t>B64</t>
  </si>
  <si>
    <t>B62</t>
  </si>
  <si>
    <t>B2</t>
  </si>
  <si>
    <t>B3</t>
  </si>
  <si>
    <t>B24</t>
  </si>
  <si>
    <t>B106</t>
  </si>
  <si>
    <t>B108</t>
  </si>
  <si>
    <t>B110</t>
  </si>
  <si>
    <t>B112</t>
  </si>
  <si>
    <t>B141</t>
  </si>
  <si>
    <t>B148</t>
  </si>
  <si>
    <t>B149</t>
  </si>
  <si>
    <t>B143</t>
  </si>
  <si>
    <t>B144</t>
  </si>
  <si>
    <t>B145</t>
  </si>
  <si>
    <t>B130</t>
  </si>
  <si>
    <t>B131</t>
  </si>
  <si>
    <t>B132</t>
  </si>
  <si>
    <t>B121</t>
  </si>
  <si>
    <t>B122</t>
  </si>
  <si>
    <t>B123</t>
  </si>
  <si>
    <t>B191</t>
  </si>
  <si>
    <t>B192</t>
  </si>
  <si>
    <t>B193</t>
  </si>
  <si>
    <t>Bulatov, V.K., Girnis, A.V., Brey, G.P. (2002)</t>
    <phoneticPr fontId="2" type="noConversion"/>
  </si>
  <si>
    <t>CCO</t>
  </si>
  <si>
    <t>Di Carlo, I., Pichavant, M., Rotolo, S.G., Scaillet, B. (2006)</t>
    <phoneticPr fontId="2" type="noConversion"/>
  </si>
  <si>
    <t>Falloon, T.J., Danyushevsky, L.V., Green, D.H. (2001)</t>
    <phoneticPr fontId="2" type="noConversion"/>
  </si>
  <si>
    <t>Gaetani, G.A., Grove, T.L. (1998)</t>
    <phoneticPr fontId="2" type="noConversion"/>
  </si>
  <si>
    <t>Grove, T.L., Elkins-Tanton, L.T., Parman, S.W., Chatterjee, N., Mèntener, O., Gaetani, G.A. (2003)</t>
    <phoneticPr fontId="2" type="noConversion"/>
  </si>
  <si>
    <t>NNO</t>
  </si>
  <si>
    <t>QFM</t>
  </si>
  <si>
    <t>Husen, A., Almeev, R.R., Holtz, F. (2016)</t>
  </si>
  <si>
    <t>ShR603</t>
  </si>
  <si>
    <t>ShR616</t>
  </si>
  <si>
    <t>QFM-0.34</t>
  </si>
  <si>
    <t>ShR602</t>
  </si>
  <si>
    <t>ShR615</t>
  </si>
  <si>
    <t>QFM-1.37</t>
  </si>
  <si>
    <t>ShR621</t>
  </si>
  <si>
    <t>ShR619</t>
  </si>
  <si>
    <t>QFM-0.62</t>
  </si>
  <si>
    <t>ShR605</t>
  </si>
  <si>
    <t>QFM-1.28</t>
  </si>
  <si>
    <t>ShR611</t>
  </si>
  <si>
    <t>QFM-0.76</t>
  </si>
  <si>
    <t>ShR322</t>
  </si>
  <si>
    <t>QFM-0.64</t>
  </si>
  <si>
    <t>ShR318</t>
  </si>
  <si>
    <t>QFM+0.1</t>
  </si>
  <si>
    <t>ShR324</t>
  </si>
  <si>
    <t>QFM-1.06</t>
  </si>
  <si>
    <t>ShR323</t>
  </si>
  <si>
    <t>QFM-0.63</t>
  </si>
  <si>
    <t>ShR305</t>
  </si>
  <si>
    <t>QFM-0.43</t>
  </si>
  <si>
    <t>ShR307</t>
  </si>
  <si>
    <t>QFM-0.24</t>
  </si>
  <si>
    <t>ShR304</t>
  </si>
  <si>
    <t>QFM-1.13</t>
  </si>
  <si>
    <t>ShR312</t>
  </si>
  <si>
    <t>QFM+0.09</t>
  </si>
  <si>
    <t>ShR314</t>
  </si>
  <si>
    <t>ShR317</t>
  </si>
  <si>
    <t>ShR520</t>
  </si>
  <si>
    <t>QFM-2.59</t>
  </si>
  <si>
    <t>ShR506</t>
  </si>
  <si>
    <t>QFM-1.49</t>
  </si>
  <si>
    <t>ShR519</t>
  </si>
  <si>
    <t>QFM-1.74</t>
  </si>
  <si>
    <t>ShR505</t>
  </si>
  <si>
    <t>QFM-1.33</t>
  </si>
  <si>
    <t>ShR522</t>
  </si>
  <si>
    <t>QFM-0.78</t>
  </si>
  <si>
    <t>ShR504</t>
  </si>
  <si>
    <t>QFM-1.1</t>
  </si>
  <si>
    <t>ShR501</t>
  </si>
  <si>
    <t>QFM-1.16</t>
  </si>
  <si>
    <t>ShR507</t>
  </si>
  <si>
    <t>ShR509</t>
  </si>
  <si>
    <t>QFM-1</t>
  </si>
  <si>
    <t>ShR511</t>
  </si>
  <si>
    <t>ShR660</t>
    <phoneticPr fontId="2" type="noConversion"/>
  </si>
  <si>
    <t>QFM+2.88</t>
  </si>
  <si>
    <t>ShR662</t>
    <phoneticPr fontId="2" type="noConversion"/>
  </si>
  <si>
    <t>QFM+1.69</t>
  </si>
  <si>
    <t>ShR661</t>
    <phoneticPr fontId="2" type="noConversion"/>
  </si>
  <si>
    <t>QFM+1.7</t>
  </si>
  <si>
    <t>ShR663</t>
    <phoneticPr fontId="2" type="noConversion"/>
  </si>
  <si>
    <t>ShR650</t>
    <phoneticPr fontId="2" type="noConversion"/>
  </si>
  <si>
    <t>QFM+1.52</t>
  </si>
  <si>
    <t>ShR674</t>
    <phoneticPr fontId="2" type="noConversion"/>
  </si>
  <si>
    <t>QFM+1.61</t>
  </si>
  <si>
    <t>ShR657</t>
    <phoneticPr fontId="2" type="noConversion"/>
  </si>
  <si>
    <t>QFM+2.3</t>
  </si>
  <si>
    <t>ShR666</t>
    <phoneticPr fontId="2" type="noConversion"/>
  </si>
  <si>
    <t>QFM+1.92</t>
  </si>
  <si>
    <t>ShR672</t>
    <phoneticPr fontId="2" type="noConversion"/>
  </si>
  <si>
    <t>QFM+1.21</t>
  </si>
  <si>
    <t>ShR669</t>
    <phoneticPr fontId="2" type="noConversion"/>
  </si>
  <si>
    <t>QFM+1.08</t>
  </si>
  <si>
    <t>ShR360</t>
    <phoneticPr fontId="2" type="noConversion"/>
  </si>
  <si>
    <t>QFM+1.57</t>
  </si>
  <si>
    <t>ShR362</t>
    <phoneticPr fontId="2" type="noConversion"/>
  </si>
  <si>
    <t>QFM+1.51</t>
  </si>
  <si>
    <t>ShR361</t>
    <phoneticPr fontId="2" type="noConversion"/>
  </si>
  <si>
    <t>QFM+1.12</t>
  </si>
  <si>
    <t>ShR363</t>
    <phoneticPr fontId="2" type="noConversion"/>
  </si>
  <si>
    <t>QFM+1.14</t>
  </si>
  <si>
    <t>ShR354</t>
    <phoneticPr fontId="2" type="noConversion"/>
  </si>
  <si>
    <t>QFM+2.16</t>
  </si>
  <si>
    <t>ShR350</t>
    <phoneticPr fontId="2" type="noConversion"/>
  </si>
  <si>
    <t>QFM+1.55</t>
  </si>
  <si>
    <t>ShR359</t>
    <phoneticPr fontId="2" type="noConversion"/>
  </si>
  <si>
    <t>QFM+1.13</t>
  </si>
  <si>
    <t>ShR357</t>
    <phoneticPr fontId="2" type="noConversion"/>
  </si>
  <si>
    <t>QFM+1.82</t>
  </si>
  <si>
    <t>ShR366</t>
    <phoneticPr fontId="2" type="noConversion"/>
  </si>
  <si>
    <t>QFM+1.74</t>
  </si>
  <si>
    <t>ShR372</t>
    <phoneticPr fontId="2" type="noConversion"/>
  </si>
  <si>
    <t>QFM+1.25</t>
  </si>
  <si>
    <t>ShR369</t>
    <phoneticPr fontId="2" type="noConversion"/>
  </si>
  <si>
    <t>QFM+1.23</t>
  </si>
  <si>
    <t>ShR560</t>
    <phoneticPr fontId="2" type="noConversion"/>
  </si>
  <si>
    <t>QFM+0.8</t>
  </si>
  <si>
    <t>ShR562</t>
    <phoneticPr fontId="2" type="noConversion"/>
  </si>
  <si>
    <t>QFM+0.44</t>
  </si>
  <si>
    <t>ShR561</t>
    <phoneticPr fontId="2" type="noConversion"/>
  </si>
  <si>
    <t>QFM+0.33</t>
  </si>
  <si>
    <t>ShR558</t>
    <phoneticPr fontId="2" type="noConversion"/>
  </si>
  <si>
    <t>QFM+0.56</t>
  </si>
  <si>
    <t>ShR554</t>
    <phoneticPr fontId="2" type="noConversion"/>
  </si>
  <si>
    <t>QFM+1.04</t>
  </si>
  <si>
    <t>ShR550</t>
    <phoneticPr fontId="2" type="noConversion"/>
  </si>
  <si>
    <t>ShR559</t>
    <phoneticPr fontId="2" type="noConversion"/>
  </si>
  <si>
    <t>QFM+1.32</t>
  </si>
  <si>
    <t>ShR566</t>
    <phoneticPr fontId="2" type="noConversion"/>
  </si>
  <si>
    <t>QFM+0.22</t>
  </si>
  <si>
    <t>ShR568</t>
    <phoneticPr fontId="2" type="noConversion"/>
  </si>
  <si>
    <t>Kelemen, P.B., Joyce, D.B., Webster, J.D., Holloway, J.R. (1990)</t>
    <phoneticPr fontId="2" type="noConversion"/>
  </si>
  <si>
    <t>Kinzler, R.J., Grove, T.L. (1992)</t>
    <phoneticPr fontId="2" type="noConversion"/>
  </si>
  <si>
    <t>Kogiso, T., and Hirschmann, M.M. (2001)</t>
    <phoneticPr fontId="2" type="noConversion"/>
  </si>
  <si>
    <t>Laporte, D., Toplis, M.J., Seyler, M., Devidal, J-L. (2004)</t>
    <phoneticPr fontId="2" type="noConversion"/>
  </si>
  <si>
    <t>Mahood, G.A., Baker, D.R. (1986)</t>
    <phoneticPr fontId="2" type="noConversion"/>
  </si>
  <si>
    <t>QFM-0.2&lt;-&gt;QFM+0.2</t>
  </si>
  <si>
    <t>Medard, E., Schmidt, M.W., and Schiano, P. (2004)</t>
    <phoneticPr fontId="2" type="noConversion"/>
  </si>
  <si>
    <t>QFM-2.5</t>
  </si>
  <si>
    <t>QFM-2.0</t>
  </si>
  <si>
    <t>QFM-2.9</t>
  </si>
  <si>
    <t>Müntener, O., Kelemen, P.B., Grove, T.L. (2001)</t>
    <phoneticPr fontId="2" type="noConversion"/>
  </si>
  <si>
    <t>Müntener, O., Kelemen, P.B., Grove, T.L. (2001)</t>
  </si>
  <si>
    <t>Pichavant, M., Mysen, B.O., MacDonald, R. (2002)</t>
    <phoneticPr fontId="2" type="noConversion"/>
  </si>
  <si>
    <t>NNO+1.4</t>
  </si>
  <si>
    <t>NNO+2.6</t>
  </si>
  <si>
    <t>NNO+1.2</t>
  </si>
  <si>
    <t>NNO+0.6</t>
  </si>
  <si>
    <t>&lt;CCO</t>
  </si>
  <si>
    <t>Putirka, K., Johnson, M., Kinzler, R., Longhi, J., Walker, D. (1996)</t>
    <phoneticPr fontId="2" type="noConversion"/>
  </si>
  <si>
    <t>Scoates, J.S., Lo Cascio, M., Weis, D., Lindsley, D.H. (2006)</t>
    <phoneticPr fontId="2" type="noConversion"/>
  </si>
  <si>
    <t>QFM+1&lt;-&gt;QFM+2</t>
  </si>
  <si>
    <t>Thy, P. (2006)</t>
  </si>
  <si>
    <t>FG1-Am 1-9</t>
    <phoneticPr fontId="2" type="noConversion"/>
  </si>
  <si>
    <t>-8.94</t>
    <phoneticPr fontId="2" type="noConversion"/>
  </si>
  <si>
    <t>Thy, P. (2006)</t>
    <phoneticPr fontId="2" type="noConversion"/>
  </si>
  <si>
    <t>FG1-Am 1-8</t>
    <phoneticPr fontId="2" type="noConversion"/>
  </si>
  <si>
    <t>FG1-Am 1-6</t>
    <phoneticPr fontId="2" type="noConversion"/>
  </si>
  <si>
    <t>-9.3</t>
    <phoneticPr fontId="2" type="noConversion"/>
  </si>
  <si>
    <t>FG1-Am 1-4</t>
    <phoneticPr fontId="2" type="noConversion"/>
  </si>
  <si>
    <t>-9.36</t>
    <phoneticPr fontId="2" type="noConversion"/>
  </si>
  <si>
    <t>FG1-Am 1-3</t>
    <phoneticPr fontId="2" type="noConversion"/>
  </si>
  <si>
    <t>-9.5</t>
    <phoneticPr fontId="2" type="noConversion"/>
  </si>
  <si>
    <t>FG1-Am 1-2</t>
    <phoneticPr fontId="2" type="noConversion"/>
  </si>
  <si>
    <t>-9.53</t>
    <phoneticPr fontId="2" type="noConversion"/>
  </si>
  <si>
    <t>FG1-Am 1-7</t>
    <phoneticPr fontId="2" type="noConversion"/>
  </si>
  <si>
    <t>-9.9</t>
    <phoneticPr fontId="2" type="noConversion"/>
  </si>
  <si>
    <t>FG1-Ac EG-5</t>
  </si>
  <si>
    <t>-9.64</t>
    <phoneticPr fontId="2" type="noConversion"/>
  </si>
  <si>
    <t>FG1-Ac EG-4</t>
  </si>
  <si>
    <t>-10</t>
    <phoneticPr fontId="2" type="noConversion"/>
  </si>
  <si>
    <t>FG1-Ac EG-1</t>
  </si>
  <si>
    <t>-10.16</t>
    <phoneticPr fontId="2" type="noConversion"/>
  </si>
  <si>
    <t>FG1-Ac EG-2</t>
  </si>
  <si>
    <t>-10.53</t>
    <phoneticPr fontId="2" type="noConversion"/>
  </si>
  <si>
    <t>FG1-Bm 1-10</t>
    <phoneticPr fontId="2" type="noConversion"/>
  </si>
  <si>
    <t>FG1-Bm 1-8</t>
    <phoneticPr fontId="2" type="noConversion"/>
  </si>
  <si>
    <t>FG1-Bm 1-6</t>
    <phoneticPr fontId="2" type="noConversion"/>
  </si>
  <si>
    <t>FG1-Bm 1-4</t>
    <phoneticPr fontId="2" type="noConversion"/>
  </si>
  <si>
    <t>FG1-Bm 1-3</t>
    <phoneticPr fontId="2" type="noConversion"/>
  </si>
  <si>
    <t>FG1-Bm 1-2</t>
    <phoneticPr fontId="2" type="noConversion"/>
  </si>
  <si>
    <t>FG1-Bm 1-1</t>
    <phoneticPr fontId="2" type="noConversion"/>
  </si>
  <si>
    <t>-9.72</t>
    <phoneticPr fontId="2" type="noConversion"/>
  </si>
  <si>
    <t>FG1-Bc EG-1</t>
  </si>
  <si>
    <t>FG1-Bc EG-3</t>
  </si>
  <si>
    <t>-10.78</t>
    <phoneticPr fontId="2" type="noConversion"/>
  </si>
  <si>
    <t>FG1-Cm 1-6</t>
    <phoneticPr fontId="2" type="noConversion"/>
  </si>
  <si>
    <t>FG1-Cm 1-4</t>
    <phoneticPr fontId="2" type="noConversion"/>
  </si>
  <si>
    <t>FG1-Cm 1-3</t>
    <phoneticPr fontId="2" type="noConversion"/>
  </si>
  <si>
    <t>FG1-Cm 1-2</t>
    <phoneticPr fontId="2" type="noConversion"/>
  </si>
  <si>
    <t>FG1-Cm 1-18</t>
    <phoneticPr fontId="2" type="noConversion"/>
  </si>
  <si>
    <t>-9.8</t>
    <phoneticPr fontId="2" type="noConversion"/>
  </si>
  <si>
    <t>FG1-Cc EG-2</t>
  </si>
  <si>
    <t>FG1-Dc 1-2</t>
    <phoneticPr fontId="2" type="noConversion"/>
  </si>
  <si>
    <t>FG1-Dc 1-1</t>
    <phoneticPr fontId="2" type="noConversion"/>
  </si>
  <si>
    <t>FG1-Dc EG-2</t>
  </si>
  <si>
    <t>Thy, P., Lesher, C.E., and Fram, M.S. (1998)</t>
    <phoneticPr fontId="2" type="noConversion"/>
  </si>
  <si>
    <t>Thy, P., Lesher, C.E., and Fram, M.S. (1998)</t>
  </si>
  <si>
    <t>Toplis, M.J., Carroll, M.C. (1995)</t>
  </si>
  <si>
    <t>Fe 79</t>
  </si>
  <si>
    <t>QFM+1</t>
    <phoneticPr fontId="2" type="noConversion"/>
  </si>
  <si>
    <t>Fe 37</t>
  </si>
  <si>
    <t>QFM</t>
    <phoneticPr fontId="2" type="noConversion"/>
  </si>
  <si>
    <t>Fe 35</t>
  </si>
  <si>
    <t>Fe 39</t>
  </si>
  <si>
    <t>Fe 44R</t>
  </si>
  <si>
    <t>Fe 42</t>
  </si>
  <si>
    <t>Fe 23</t>
  </si>
  <si>
    <t>QFM-1</t>
    <phoneticPr fontId="2" type="noConversion"/>
  </si>
  <si>
    <t>Fe 25</t>
  </si>
  <si>
    <t>AII-96-18-1 4</t>
  </si>
  <si>
    <t>AII-96-18-1 15</t>
  </si>
  <si>
    <t>AII-96-18-1 5</t>
  </si>
  <si>
    <t>AII-78-3-102 24</t>
  </si>
  <si>
    <t>AII-78-3-102 4</t>
  </si>
  <si>
    <t>Villiger, S., Ulmer, P., Muntener, O. (2007)</t>
    <phoneticPr fontId="2" type="noConversion"/>
  </si>
  <si>
    <t>SV89</t>
  </si>
  <si>
    <t>SV90</t>
  </si>
  <si>
    <t>Villiger, S., Ulmer, P., Muntener, O. (2007)</t>
  </si>
  <si>
    <t>SV79</t>
  </si>
  <si>
    <t>SV96</t>
  </si>
  <si>
    <t>SV97</t>
  </si>
  <si>
    <t>SV99</t>
    <phoneticPr fontId="2" type="noConversion"/>
  </si>
  <si>
    <t>SV101</t>
  </si>
  <si>
    <t>SV103</t>
  </si>
  <si>
    <t>SV104</t>
  </si>
  <si>
    <t>SV107</t>
  </si>
  <si>
    <t>HK19 SV13</t>
  </si>
  <si>
    <t>HK19 SV15</t>
  </si>
  <si>
    <t>HK19.1 SV27</t>
  </si>
  <si>
    <t>HK19.1 SV28</t>
  </si>
  <si>
    <t>HK19.1 SV25</t>
  </si>
  <si>
    <t>HK19.1 SV24</t>
  </si>
  <si>
    <t>fr2 SV53</t>
  </si>
  <si>
    <t>fr3 SV54</t>
  </si>
  <si>
    <t>fr4.1 SV57</t>
  </si>
  <si>
    <t>fr5 SV58</t>
  </si>
  <si>
    <t>Whitaker, M.L., Nekvasil, H., Lindsley, D.H., Difrancesco, N.J. (2007)</t>
  </si>
  <si>
    <t>ICPP123-260 I260-62</t>
  </si>
  <si>
    <t>ICPP123-260 I260-58</t>
  </si>
  <si>
    <t>ICPP123-260 I260-50</t>
  </si>
  <si>
    <t>ICPP123-260 I260-55</t>
  </si>
  <si>
    <t>ICPP123-260 I260-54</t>
  </si>
  <si>
    <t>ICPP123-260 I260-188</t>
  </si>
  <si>
    <t>ICPP123-260 I260-206</t>
  </si>
  <si>
    <t>ICPP123-260 I260-83</t>
  </si>
  <si>
    <t>ICPP123-260 I260-77</t>
  </si>
  <si>
    <t>ICPP123-260 I260-79</t>
  </si>
  <si>
    <t>ICPP123-260 I260-200</t>
  </si>
  <si>
    <t>ICPP123-260 I260-207</t>
  </si>
  <si>
    <t>ICPP123-260 I260-20</t>
  </si>
  <si>
    <t>ICPP123-260 I260-191</t>
  </si>
  <si>
    <t>ICPP123-260 I260-186</t>
  </si>
  <si>
    <t>ICPP123-260 I260-198</t>
  </si>
  <si>
    <t>Whitaker, M.L., Nekvasil, H., Lindsley, D.H., McCurry M. (2008)</t>
  </si>
  <si>
    <t>ICPP123-260 I260-127</t>
  </si>
  <si>
    <t>ICPP123-260 I260-125</t>
  </si>
  <si>
    <t>ICPP123-260 I126-90</t>
  </si>
  <si>
    <t>ICPP123-260 I260-120</t>
  </si>
  <si>
    <t>ICPP123-260 I1260-100</t>
  </si>
  <si>
    <t>2004-3-1 10</t>
    <phoneticPr fontId="2" type="noConversion"/>
  </si>
  <si>
    <t>2004-3-1 60</t>
    <phoneticPr fontId="2" type="noConversion"/>
  </si>
  <si>
    <t>2004-3-1 70</t>
    <phoneticPr fontId="2" type="noConversion"/>
  </si>
  <si>
    <t>70-002 120</t>
  </si>
  <si>
    <t>70-002 130</t>
  </si>
  <si>
    <t>70-002 140</t>
  </si>
  <si>
    <t>67-032 110</t>
  </si>
  <si>
    <t>67-032 130</t>
  </si>
  <si>
    <t>67-032 140</t>
  </si>
  <si>
    <t>67-032 150</t>
  </si>
  <si>
    <t>64-002 110</t>
  </si>
  <si>
    <t>64-002 140</t>
  </si>
  <si>
    <t>64-002 150</t>
  </si>
  <si>
    <t>61-002 110</t>
  </si>
  <si>
    <t>61-002 130</t>
  </si>
  <si>
    <t>61-002 140</t>
  </si>
  <si>
    <t>61-002 150</t>
  </si>
  <si>
    <t>RE-46 8</t>
  </si>
  <si>
    <t>RE-46 7</t>
  </si>
  <si>
    <t>RE-46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</si>
</sst>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164" formatCode="0.0"/>
    <numFmt numFmtId="165" formatCode="0.0000"/>
    <numFmt numFmtId="166" formatCode="0.000"/>
  </numFmts>
  <fonts count="73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name val="Arial"/>
      <family val="2"/>
    </font>
    <font>
      <b/>
      <vertAlign val="subscript"/>
      <sz val="12"/>
      <name val="Arial"/>
      <family val="2"/>
    </font>
    <font>
      <b/>
      <i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b/>
      <sz val="10"/>
      <color rgb="FF0000FF"/>
      <name val="Arial"/>
      <family val="2"/>
    </font>
    <font>
      <sz val="10"/>
      <name val="Times New Roman"/>
      <family val="1"/>
      <charset val="204"/>
    </font>
    <font>
      <b/>
      <sz val="12"/>
      <color theme="1"/>
      <name val="Arial"/>
      <family val="2"/>
    </font>
    <font>
      <sz val="12"/>
      <color theme="6" tint="-0.499984740745262"/>
      <name val="Arial"/>
      <family val="2"/>
    </font>
    <font>
      <sz val="12"/>
      <name val="Arial"/>
      <family val="2"/>
    </font>
    <font>
      <sz val="12"/>
      <name val="Verdana"/>
      <family val="2"/>
    </font>
    <font>
      <sz val="12"/>
      <name val="Calibri"/>
      <family val="2"/>
      <scheme val="minor"/>
    </font>
    <font>
      <b/>
      <sz val="14"/>
      <color indexed="8"/>
      <name val="Arial"/>
      <family val="2"/>
    </font>
    <font>
      <sz val="14"/>
      <name val="Verdana"/>
      <family val="2"/>
    </font>
    <font>
      <b/>
      <sz val="14"/>
      <name val="Arial"/>
      <family val="2"/>
    </font>
    <font>
      <b/>
      <sz val="14"/>
      <color rgb="FF3366FF"/>
      <name val="Arial"/>
      <family val="2"/>
    </font>
    <font>
      <sz val="14"/>
      <color indexed="18"/>
      <name val="Verdana"/>
      <family val="2"/>
    </font>
    <font>
      <sz val="14"/>
      <color indexed="10"/>
      <name val="Arial"/>
      <family val="2"/>
    </font>
    <font>
      <b/>
      <sz val="16"/>
      <name val="Arial"/>
      <family val="2"/>
    </font>
    <font>
      <b/>
      <sz val="14"/>
      <color rgb="FFFF0000"/>
      <name val="Arial"/>
      <family val="2"/>
    </font>
    <font>
      <b/>
      <sz val="12"/>
      <color rgb="FFFF0000"/>
      <name val="Arial"/>
      <family val="2"/>
    </font>
    <font>
      <b/>
      <sz val="12"/>
      <color indexed="10"/>
      <name val="Arial"/>
      <family val="2"/>
    </font>
    <font>
      <b/>
      <sz val="12"/>
      <name val="Arial"/>
      <family val="2"/>
    </font>
    <font>
      <b/>
      <sz val="14"/>
      <color indexed="10"/>
      <name val="Arial"/>
      <family val="2"/>
    </font>
    <font>
      <b/>
      <sz val="11"/>
      <name val="Arial"/>
      <family val="2"/>
    </font>
    <font>
      <sz val="14"/>
      <color rgb="FFFF0000"/>
      <name val="Arial"/>
      <family val="2"/>
    </font>
    <font>
      <sz val="12"/>
      <color indexed="10"/>
      <name val="Arial"/>
      <family val="2"/>
    </font>
    <font>
      <b/>
      <sz val="11"/>
      <color indexed="8"/>
      <name val="Verdana"/>
      <family val="2"/>
    </font>
    <font>
      <sz val="12"/>
      <color theme="1"/>
      <name val="Arial"/>
      <family val="2"/>
    </font>
    <font>
      <sz val="10"/>
      <color indexed="8"/>
      <name val="Verdana"/>
      <family val="2"/>
    </font>
    <font>
      <sz val="12"/>
      <name val="Arial"/>
      <family val="2"/>
    </font>
    <font>
      <sz val="12"/>
      <color indexed="8"/>
      <name val="Verdana"/>
      <family val="2"/>
    </font>
    <font>
      <b/>
      <sz val="9"/>
      <color theme="1"/>
      <name val="Times New Roman"/>
      <family val="1"/>
    </font>
    <font>
      <b/>
      <vertAlign val="subscript"/>
      <sz val="9"/>
      <color theme="1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0"/>
      <name val="Verdana"/>
      <family val="2"/>
    </font>
    <font>
      <sz val="9"/>
      <color rgb="FF000000"/>
      <name val="Times New Roman"/>
      <family val="1"/>
    </font>
    <font>
      <sz val="9"/>
      <name val="Times"/>
    </font>
    <font>
      <sz val="9"/>
      <color rgb="FF9C0006"/>
      <name val="Times New Roman"/>
      <family val="1"/>
    </font>
    <font>
      <sz val="9"/>
      <color rgb="FF666666"/>
      <name val="Times New Roman"/>
      <family val="1"/>
    </font>
    <font>
      <b/>
      <sz val="12"/>
      <name val="Verdana"/>
      <family val="2"/>
    </font>
    <font>
      <b/>
      <sz val="12"/>
      <color indexed="10"/>
      <name val="Arial"/>
      <family val="2"/>
    </font>
    <font>
      <sz val="10"/>
      <name val="Geneva"/>
    </font>
    <font>
      <sz val="10"/>
      <color indexed="10"/>
      <name val="Arial"/>
      <family val="2"/>
    </font>
    <font>
      <b/>
      <sz val="10"/>
      <name val="Geneva"/>
    </font>
    <font>
      <b/>
      <sz val="12"/>
      <color indexed="10"/>
      <name val="Geneva"/>
    </font>
    <font>
      <sz val="10"/>
      <name val="Verdana"/>
      <family val="2"/>
    </font>
    <font>
      <b/>
      <sz val="11"/>
      <name val="Myriad Pro"/>
      <family val="2"/>
    </font>
    <font>
      <sz val="11"/>
      <name val="Myriad Pro"/>
      <family val="2"/>
    </font>
    <font>
      <b/>
      <sz val="9"/>
      <name val="Myriad Pro"/>
      <family val="2"/>
    </font>
    <font>
      <b/>
      <sz val="11"/>
      <color theme="3"/>
      <name val="Myriad Pro"/>
      <family val="2"/>
    </font>
    <font>
      <b/>
      <vertAlign val="subscript"/>
      <sz val="11"/>
      <name val="Myriad Pro"/>
      <family val="2"/>
    </font>
    <font>
      <sz val="9"/>
      <name val="Myriad Pro"/>
      <family val="2"/>
    </font>
    <font>
      <b/>
      <sz val="9"/>
      <color theme="3" tint="0.39997558519241921"/>
      <name val="Myriad Pro"/>
      <family val="2"/>
    </font>
    <font>
      <sz val="11"/>
      <color theme="3"/>
      <name val="Myriad Pro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Times New Roman"/>
      <family val="1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indexed="8"/>
      <name val="Times New Roman"/>
      <family val="1"/>
    </font>
    <font>
      <b/>
      <sz val="10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sz val="11"/>
      <color theme="1"/>
      <name val="Calibri"/>
      <family val="2"/>
    </font>
    <font>
      <sz val="9"/>
      <color theme="1"/>
      <name val="Verdana"/>
      <family val="2"/>
    </font>
    <font>
      <sz val="10"/>
      <color rgb="FF231F20"/>
      <name val="Calibri"/>
      <family val="2"/>
    </font>
    <font>
      <sz val="9"/>
      <color rgb="FF2A2A2A"/>
      <name val="Verdana"/>
      <family val="2"/>
    </font>
  </fonts>
  <fills count="2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indexed="64"/>
      </right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6" fillId="0" borderId="0"/>
    <xf numFmtId="0" fontId="13" fillId="0" borderId="0"/>
    <xf numFmtId="0" fontId="39" fillId="0" borderId="0"/>
    <xf numFmtId="0" fontId="50" fillId="0" borderId="0"/>
    <xf numFmtId="0" fontId="61" fillId="0" borderId="0"/>
    <xf numFmtId="0" fontId="62" fillId="0" borderId="0"/>
  </cellStyleXfs>
  <cellXfs count="305">
    <xf numFmtId="0" fontId="0" fillId="0" borderId="0" xfId="0"/>
    <xf numFmtId="0" fontId="2" fillId="3" borderId="0" xfId="0" applyFont="1" applyFill="1"/>
    <xf numFmtId="0" fontId="2" fillId="3" borderId="0" xfId="0" applyFont="1" applyFill="1" applyAlignment="1">
      <alignment horizontal="right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5" fillId="3" borderId="0" xfId="0" applyFont="1" applyFill="1"/>
    <xf numFmtId="0" fontId="6" fillId="3" borderId="0" xfId="0" applyFont="1" applyFill="1" applyAlignment="1">
      <alignment horizontal="right"/>
    </xf>
    <xf numFmtId="2" fontId="6" fillId="4" borderId="3" xfId="0" applyNumberFormat="1" applyFont="1" applyFill="1" applyBorder="1" applyAlignment="1">
      <alignment horizontal="center"/>
    </xf>
    <xf numFmtId="2" fontId="6" fillId="4" borderId="0" xfId="0" applyNumberFormat="1" applyFont="1" applyFill="1" applyAlignment="1">
      <alignment horizontal="center"/>
    </xf>
    <xf numFmtId="164" fontId="6" fillId="3" borderId="0" xfId="0" applyNumberFormat="1" applyFont="1" applyFill="1" applyAlignment="1">
      <alignment horizontal="right"/>
    </xf>
    <xf numFmtId="164" fontId="7" fillId="3" borderId="0" xfId="0" applyNumberFormat="1" applyFont="1" applyFill="1" applyAlignment="1">
      <alignment horizontal="right"/>
    </xf>
    <xf numFmtId="0" fontId="8" fillId="3" borderId="0" xfId="0" applyFont="1" applyFill="1"/>
    <xf numFmtId="1" fontId="9" fillId="3" borderId="0" xfId="2" applyNumberFormat="1" applyFont="1" applyFill="1" applyAlignment="1">
      <alignment horizontal="right" vertical="center"/>
    </xf>
    <xf numFmtId="0" fontId="8" fillId="3" borderId="2" xfId="0" applyFont="1" applyFill="1" applyBorder="1"/>
    <xf numFmtId="0" fontId="6" fillId="3" borderId="2" xfId="0" applyFont="1" applyFill="1" applyBorder="1" applyAlignment="1">
      <alignment horizontal="right"/>
    </xf>
    <xf numFmtId="2" fontId="6" fillId="4" borderId="1" xfId="0" applyNumberFormat="1" applyFont="1" applyFill="1" applyBorder="1" applyAlignment="1">
      <alignment horizontal="center"/>
    </xf>
    <xf numFmtId="2" fontId="6" fillId="4" borderId="2" xfId="0" applyNumberFormat="1" applyFont="1" applyFill="1" applyBorder="1" applyAlignment="1">
      <alignment horizontal="center"/>
    </xf>
    <xf numFmtId="0" fontId="10" fillId="0" borderId="0" xfId="0" applyFont="1"/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top"/>
    </xf>
    <xf numFmtId="0" fontId="2" fillId="0" borderId="0" xfId="0" applyFont="1"/>
    <xf numFmtId="0" fontId="2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0" xfId="0" applyNumberFormat="1" applyFont="1"/>
    <xf numFmtId="0" fontId="12" fillId="0" borderId="0" xfId="0" applyFont="1"/>
    <xf numFmtId="0" fontId="11" fillId="0" borderId="0" xfId="3" applyFont="1" applyAlignment="1">
      <alignment horizontal="left"/>
    </xf>
    <xf numFmtId="2" fontId="11" fillId="0" borderId="0" xfId="0" applyNumberFormat="1" applyFont="1"/>
    <xf numFmtId="164" fontId="11" fillId="0" borderId="0" xfId="0" applyNumberFormat="1" applyFont="1" applyAlignment="1">
      <alignment horizontal="center"/>
    </xf>
    <xf numFmtId="0" fontId="14" fillId="0" borderId="0" xfId="0" applyFont="1"/>
    <xf numFmtId="2" fontId="14" fillId="0" borderId="0" xfId="0" applyNumberFormat="1" applyFont="1"/>
    <xf numFmtId="0" fontId="15" fillId="0" borderId="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8" fillId="0" borderId="0" xfId="0" applyFont="1"/>
    <xf numFmtId="0" fontId="19" fillId="0" borderId="6" xfId="0" applyFont="1" applyBorder="1" applyAlignment="1">
      <alignment horizontal="center"/>
    </xf>
    <xf numFmtId="0" fontId="20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6" fillId="0" borderId="0" xfId="0" applyFont="1" applyAlignment="1">
      <alignment horizontal="center"/>
    </xf>
    <xf numFmtId="0" fontId="27" fillId="0" borderId="7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8" fillId="0" borderId="0" xfId="0" applyFont="1"/>
    <xf numFmtId="0" fontId="24" fillId="0" borderId="0" xfId="0" applyFont="1"/>
    <xf numFmtId="0" fontId="29" fillId="0" borderId="0" xfId="0" applyFont="1"/>
    <xf numFmtId="0" fontId="30" fillId="0" borderId="7" xfId="0" applyFont="1" applyBorder="1" applyAlignment="1">
      <alignment horizontal="center"/>
    </xf>
    <xf numFmtId="0" fontId="0" fillId="0" borderId="8" xfId="0" applyBorder="1" applyAlignment="1">
      <alignment horizontal="center"/>
    </xf>
    <xf numFmtId="165" fontId="0" fillId="0" borderId="0" xfId="0" applyNumberFormat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center"/>
    </xf>
    <xf numFmtId="0" fontId="31" fillId="5" borderId="0" xfId="0" applyFont="1" applyFill="1" applyAlignment="1">
      <alignment horizontal="center"/>
    </xf>
    <xf numFmtId="164" fontId="31" fillId="6" borderId="0" xfId="0" applyNumberFormat="1" applyFont="1" applyFill="1" applyAlignment="1">
      <alignment horizontal="center"/>
    </xf>
    <xf numFmtId="164" fontId="31" fillId="0" borderId="0" xfId="0" applyNumberFormat="1" applyFont="1" applyAlignment="1">
      <alignment horizontal="center"/>
    </xf>
    <xf numFmtId="166" fontId="31" fillId="6" borderId="0" xfId="0" applyNumberFormat="1" applyFont="1" applyFill="1" applyAlignment="1">
      <alignment horizontal="center"/>
    </xf>
    <xf numFmtId="1" fontId="31" fillId="6" borderId="0" xfId="0" applyNumberFormat="1" applyFont="1" applyFill="1" applyAlignment="1">
      <alignment horizontal="center"/>
    </xf>
    <xf numFmtId="1" fontId="31" fillId="0" borderId="0" xfId="0" applyNumberFormat="1" applyFont="1" applyAlignment="1">
      <alignment horizontal="center"/>
    </xf>
    <xf numFmtId="166" fontId="31" fillId="7" borderId="0" xfId="0" applyNumberFormat="1" applyFont="1" applyFill="1" applyAlignment="1">
      <alignment horizontal="center"/>
    </xf>
    <xf numFmtId="0" fontId="32" fillId="0" borderId="0" xfId="0" applyFont="1"/>
    <xf numFmtId="165" fontId="31" fillId="0" borderId="0" xfId="0" applyNumberFormat="1" applyFont="1"/>
    <xf numFmtId="0" fontId="31" fillId="5" borderId="0" xfId="0" applyFont="1" applyFill="1" applyAlignment="1">
      <alignment horizontal="center" wrapText="1"/>
    </xf>
    <xf numFmtId="2" fontId="31" fillId="5" borderId="0" xfId="0" applyNumberFormat="1" applyFont="1" applyFill="1" applyAlignment="1">
      <alignment horizontal="center"/>
    </xf>
    <xf numFmtId="2" fontId="31" fillId="5" borderId="0" xfId="0" applyNumberFormat="1" applyFont="1" applyFill="1" applyAlignment="1">
      <alignment horizontal="right"/>
    </xf>
    <xf numFmtId="2" fontId="31" fillId="5" borderId="0" xfId="0" applyNumberFormat="1" applyFont="1" applyFill="1"/>
    <xf numFmtId="0" fontId="33" fillId="0" borderId="0" xfId="0" applyFont="1"/>
    <xf numFmtId="0" fontId="34" fillId="0" borderId="0" xfId="0" applyFont="1"/>
    <xf numFmtId="0" fontId="31" fillId="8" borderId="0" xfId="0" applyFont="1" applyFill="1"/>
    <xf numFmtId="0" fontId="31" fillId="8" borderId="0" xfId="0" applyFont="1" applyFill="1" applyAlignment="1">
      <alignment horizontal="center"/>
    </xf>
    <xf numFmtId="164" fontId="31" fillId="8" borderId="0" xfId="0" applyNumberFormat="1" applyFont="1" applyFill="1" applyAlignment="1">
      <alignment horizontal="center"/>
    </xf>
    <xf numFmtId="166" fontId="31" fillId="8" borderId="0" xfId="0" applyNumberFormat="1" applyFont="1" applyFill="1" applyAlignment="1">
      <alignment horizontal="center"/>
    </xf>
    <xf numFmtId="1" fontId="31" fillId="8" borderId="0" xfId="0" applyNumberFormat="1" applyFont="1" applyFill="1" applyAlignment="1">
      <alignment horizontal="center"/>
    </xf>
    <xf numFmtId="0" fontId="0" fillId="8" borderId="0" xfId="0" applyFill="1"/>
    <xf numFmtId="0" fontId="32" fillId="8" borderId="0" xfId="0" applyFont="1" applyFill="1"/>
    <xf numFmtId="165" fontId="31" fillId="8" borderId="0" xfId="0" applyNumberFormat="1" applyFont="1" applyFill="1"/>
    <xf numFmtId="0" fontId="31" fillId="9" borderId="0" xfId="0" applyFont="1" applyFill="1"/>
    <xf numFmtId="0" fontId="31" fillId="9" borderId="0" xfId="0" applyFont="1" applyFill="1" applyAlignment="1">
      <alignment horizontal="center"/>
    </xf>
    <xf numFmtId="164" fontId="31" fillId="9" borderId="0" xfId="0" applyNumberFormat="1" applyFont="1" applyFill="1" applyAlignment="1">
      <alignment horizontal="center"/>
    </xf>
    <xf numFmtId="166" fontId="31" fillId="9" borderId="0" xfId="0" applyNumberFormat="1" applyFont="1" applyFill="1" applyAlignment="1">
      <alignment horizontal="center"/>
    </xf>
    <xf numFmtId="1" fontId="31" fillId="9" borderId="0" xfId="0" applyNumberFormat="1" applyFont="1" applyFill="1" applyAlignment="1">
      <alignment horizontal="center"/>
    </xf>
    <xf numFmtId="0" fontId="0" fillId="9" borderId="0" xfId="0" applyFill="1"/>
    <xf numFmtId="0" fontId="32" fillId="9" borderId="0" xfId="0" applyFont="1" applyFill="1"/>
    <xf numFmtId="165" fontId="31" fillId="9" borderId="0" xfId="0" applyNumberFormat="1" applyFont="1" applyFill="1"/>
    <xf numFmtId="0" fontId="31" fillId="7" borderId="0" xfId="0" applyFont="1" applyFill="1"/>
    <xf numFmtId="0" fontId="31" fillId="7" borderId="0" xfId="0" applyFont="1" applyFill="1" applyAlignment="1">
      <alignment horizontal="center"/>
    </xf>
    <xf numFmtId="164" fontId="31" fillId="7" borderId="0" xfId="0" applyNumberFormat="1" applyFont="1" applyFill="1" applyAlignment="1">
      <alignment horizontal="center"/>
    </xf>
    <xf numFmtId="1" fontId="31" fillId="7" borderId="0" xfId="0" applyNumberFormat="1" applyFont="1" applyFill="1" applyAlignment="1">
      <alignment horizontal="center"/>
    </xf>
    <xf numFmtId="0" fontId="0" fillId="7" borderId="0" xfId="0" applyFill="1"/>
    <xf numFmtId="0" fontId="32" fillId="7" borderId="0" xfId="0" applyFont="1" applyFill="1"/>
    <xf numFmtId="165" fontId="31" fillId="7" borderId="0" xfId="0" applyNumberFormat="1" applyFont="1" applyFill="1"/>
    <xf numFmtId="0" fontId="35" fillId="0" borderId="0" xfId="0" applyFont="1"/>
    <xf numFmtId="2" fontId="35" fillId="0" borderId="0" xfId="0" applyNumberFormat="1" applyFont="1"/>
    <xf numFmtId="0" fontId="35" fillId="0" borderId="0" xfId="0" applyFont="1" applyAlignment="1">
      <alignment wrapText="1"/>
    </xf>
    <xf numFmtId="2" fontId="35" fillId="0" borderId="0" xfId="0" applyNumberFormat="1" applyFont="1" applyAlignment="1">
      <alignment wrapText="1"/>
    </xf>
    <xf numFmtId="164" fontId="35" fillId="0" borderId="0" xfId="0" applyNumberFormat="1" applyFont="1" applyAlignment="1">
      <alignment wrapText="1"/>
    </xf>
    <xf numFmtId="164" fontId="35" fillId="0" borderId="0" xfId="0" applyNumberFormat="1" applyFont="1"/>
    <xf numFmtId="0" fontId="37" fillId="0" borderId="0" xfId="0" applyFont="1"/>
    <xf numFmtId="2" fontId="37" fillId="0" borderId="0" xfId="0" applyNumberFormat="1" applyFont="1"/>
    <xf numFmtId="0" fontId="38" fillId="0" borderId="0" xfId="0" applyFont="1"/>
    <xf numFmtId="2" fontId="38" fillId="0" borderId="0" xfId="0" applyNumberFormat="1" applyFont="1"/>
    <xf numFmtId="164" fontId="38" fillId="0" borderId="0" xfId="0" applyNumberFormat="1" applyFont="1"/>
    <xf numFmtId="0" fontId="37" fillId="0" borderId="0" xfId="1" applyFont="1" applyFill="1"/>
    <xf numFmtId="2" fontId="37" fillId="0" borderId="0" xfId="0" applyNumberFormat="1" applyFont="1" applyAlignment="1">
      <alignment horizontal="right"/>
    </xf>
    <xf numFmtId="2" fontId="37" fillId="0" borderId="0" xfId="4" applyNumberFormat="1" applyFont="1"/>
    <xf numFmtId="0" fontId="37" fillId="0" borderId="0" xfId="0" applyFont="1" applyAlignment="1">
      <alignment horizontal="left"/>
    </xf>
    <xf numFmtId="6" fontId="38" fillId="0" borderId="0" xfId="0" applyNumberFormat="1" applyFont="1"/>
    <xf numFmtId="0" fontId="37" fillId="0" borderId="0" xfId="0" applyFont="1" applyAlignment="1">
      <alignment wrapText="1"/>
    </xf>
    <xf numFmtId="164" fontId="37" fillId="0" borderId="0" xfId="0" applyNumberFormat="1" applyFont="1"/>
    <xf numFmtId="2" fontId="37" fillId="0" borderId="0" xfId="1" applyNumberFormat="1" applyFont="1" applyFill="1" applyBorder="1" applyAlignment="1">
      <alignment horizontal="right"/>
    </xf>
    <xf numFmtId="0" fontId="38" fillId="0" borderId="0" xfId="0" applyFont="1" applyAlignment="1">
      <alignment wrapText="1"/>
    </xf>
    <xf numFmtId="2" fontId="40" fillId="0" borderId="0" xfId="0" applyNumberFormat="1" applyFont="1" applyAlignment="1">
      <alignment horizontal="center" vertical="center"/>
    </xf>
    <xf numFmtId="164" fontId="41" fillId="0" borderId="0" xfId="0" applyNumberFormat="1" applyFont="1"/>
    <xf numFmtId="0" fontId="42" fillId="0" borderId="0" xfId="1" applyFont="1" applyFill="1"/>
    <xf numFmtId="2" fontId="42" fillId="0" borderId="0" xfId="1" applyNumberFormat="1" applyFont="1" applyFill="1"/>
    <xf numFmtId="0" fontId="43" fillId="0" borderId="0" xfId="0" applyFont="1"/>
    <xf numFmtId="2" fontId="43" fillId="0" borderId="0" xfId="0" applyNumberFormat="1" applyFont="1"/>
    <xf numFmtId="14" fontId="37" fillId="0" borderId="0" xfId="0" applyNumberFormat="1" applyFont="1"/>
    <xf numFmtId="0" fontId="37" fillId="0" borderId="0" xfId="4" applyFont="1"/>
    <xf numFmtId="0" fontId="2" fillId="4" borderId="0" xfId="0" applyFont="1" applyFill="1" applyBorder="1" applyAlignment="1">
      <alignment horizontal="center"/>
    </xf>
    <xf numFmtId="0" fontId="44" fillId="0" borderId="0" xfId="0" applyFont="1"/>
    <xf numFmtId="0" fontId="44" fillId="0" borderId="0" xfId="0" applyFont="1" applyAlignment="1">
      <alignment horizontal="left"/>
    </xf>
    <xf numFmtId="0" fontId="44" fillId="0" borderId="0" xfId="0" applyFont="1" applyAlignment="1">
      <alignment horizontal="center"/>
    </xf>
    <xf numFmtId="164" fontId="44" fillId="10" borderId="2" xfId="0" applyNumberFormat="1" applyFont="1" applyFill="1" applyBorder="1" applyAlignment="1">
      <alignment horizontal="center"/>
    </xf>
    <xf numFmtId="2" fontId="44" fillId="10" borderId="2" xfId="0" applyNumberFormat="1" applyFont="1" applyFill="1" applyBorder="1" applyAlignment="1">
      <alignment horizontal="center"/>
    </xf>
    <xf numFmtId="2" fontId="44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5" fillId="0" borderId="0" xfId="0" applyFont="1"/>
    <xf numFmtId="0" fontId="45" fillId="0" borderId="7" xfId="0" applyFont="1" applyBorder="1"/>
    <xf numFmtId="165" fontId="0" fillId="0" borderId="0" xfId="0" applyNumberFormat="1"/>
    <xf numFmtId="165" fontId="45" fillId="0" borderId="0" xfId="0" applyNumberFormat="1" applyFont="1"/>
    <xf numFmtId="0" fontId="47" fillId="0" borderId="0" xfId="0" applyFont="1"/>
    <xf numFmtId="0" fontId="0" fillId="0" borderId="7" xfId="0" applyBorder="1"/>
    <xf numFmtId="0" fontId="48" fillId="10" borderId="0" xfId="0" applyFont="1" applyFill="1"/>
    <xf numFmtId="0" fontId="46" fillId="10" borderId="0" xfId="0" applyFont="1" applyFill="1" applyAlignment="1">
      <alignment horizontal="center"/>
    </xf>
    <xf numFmtId="0" fontId="46" fillId="10" borderId="0" xfId="0" applyFont="1" applyFill="1"/>
    <xf numFmtId="0" fontId="46" fillId="0" borderId="0" xfId="0" applyFont="1" applyAlignment="1">
      <alignment horizontal="center"/>
    </xf>
    <xf numFmtId="0" fontId="49" fillId="10" borderId="0" xfId="0" applyFont="1" applyFill="1"/>
    <xf numFmtId="0" fontId="49" fillId="0" borderId="0" xfId="0" applyFont="1" applyAlignment="1">
      <alignment horizontal="center"/>
    </xf>
    <xf numFmtId="0" fontId="49" fillId="10" borderId="0" xfId="0" applyFont="1" applyFill="1" applyAlignment="1">
      <alignment horizontal="center"/>
    </xf>
    <xf numFmtId="0" fontId="51" fillId="0" borderId="2" xfId="5" applyFont="1" applyBorder="1" applyAlignment="1">
      <alignment horizontal="center" vertical="center"/>
    </xf>
    <xf numFmtId="0" fontId="51" fillId="0" borderId="2" xfId="5" applyFont="1" applyBorder="1" applyAlignment="1">
      <alignment horizontal="left" vertical="center"/>
    </xf>
    <xf numFmtId="2" fontId="51" fillId="0" borderId="2" xfId="5" applyNumberFormat="1" applyFont="1" applyBorder="1" applyAlignment="1">
      <alignment horizontal="center" vertical="center"/>
    </xf>
    <xf numFmtId="0" fontId="51" fillId="11" borderId="2" xfId="5" applyFont="1" applyFill="1" applyBorder="1" applyAlignment="1">
      <alignment horizontal="center" vertical="center"/>
    </xf>
    <xf numFmtId="2" fontId="51" fillId="11" borderId="2" xfId="5" applyNumberFormat="1" applyFont="1" applyFill="1" applyBorder="1" applyAlignment="1">
      <alignment horizontal="center" vertical="center"/>
    </xf>
    <xf numFmtId="2" fontId="52" fillId="0" borderId="0" xfId="5" applyNumberFormat="1" applyFont="1" applyAlignment="1">
      <alignment horizontal="center" vertical="center"/>
    </xf>
    <xf numFmtId="0" fontId="53" fillId="0" borderId="2" xfId="5" applyFont="1" applyBorder="1" applyAlignment="1">
      <alignment horizontal="center" vertical="center"/>
    </xf>
    <xf numFmtId="2" fontId="51" fillId="12" borderId="2" xfId="5" applyNumberFormat="1" applyFont="1" applyFill="1" applyBorder="1" applyAlignment="1">
      <alignment horizontal="center" vertical="center"/>
    </xf>
    <xf numFmtId="2" fontId="51" fillId="13" borderId="2" xfId="5" applyNumberFormat="1" applyFont="1" applyFill="1" applyBorder="1" applyAlignment="1">
      <alignment horizontal="center" vertical="center"/>
    </xf>
    <xf numFmtId="0" fontId="51" fillId="14" borderId="2" xfId="5" applyFont="1" applyFill="1" applyBorder="1" applyAlignment="1">
      <alignment horizontal="center" vertical="center"/>
    </xf>
    <xf numFmtId="0" fontId="54" fillId="15" borderId="0" xfId="5" applyFont="1" applyFill="1" applyAlignment="1">
      <alignment horizontal="center" vertical="center"/>
    </xf>
    <xf numFmtId="0" fontId="51" fillId="16" borderId="0" xfId="5" applyFont="1" applyFill="1" applyAlignment="1">
      <alignment horizontal="center" vertical="center"/>
    </xf>
    <xf numFmtId="0" fontId="51" fillId="17" borderId="0" xfId="5" applyFont="1" applyFill="1" applyAlignment="1">
      <alignment horizontal="center" vertical="center"/>
    </xf>
    <xf numFmtId="0" fontId="51" fillId="18" borderId="0" xfId="5" applyFont="1" applyFill="1" applyAlignment="1">
      <alignment horizontal="center" vertical="center"/>
    </xf>
    <xf numFmtId="0" fontId="51" fillId="19" borderId="0" xfId="5" applyFont="1" applyFill="1" applyAlignment="1">
      <alignment horizontal="center" vertical="center"/>
    </xf>
    <xf numFmtId="0" fontId="51" fillId="20" borderId="2" xfId="5" applyFont="1" applyFill="1" applyBorder="1" applyAlignment="1">
      <alignment horizontal="center" vertical="center"/>
    </xf>
    <xf numFmtId="165" fontId="53" fillId="20" borderId="2" xfId="5" applyNumberFormat="1" applyFont="1" applyFill="1" applyBorder="1" applyAlignment="1">
      <alignment horizontal="center" vertical="center"/>
    </xf>
    <xf numFmtId="1" fontId="53" fillId="20" borderId="2" xfId="5" applyNumberFormat="1" applyFont="1" applyFill="1" applyBorder="1" applyAlignment="1">
      <alignment horizontal="center" vertical="center"/>
    </xf>
    <xf numFmtId="0" fontId="51" fillId="21" borderId="2" xfId="5" applyFont="1" applyFill="1" applyBorder="1" applyAlignment="1">
      <alignment horizontal="center" vertical="center"/>
    </xf>
    <xf numFmtId="49" fontId="51" fillId="21" borderId="2" xfId="5" applyNumberFormat="1" applyFont="1" applyFill="1" applyBorder="1" applyAlignment="1">
      <alignment horizontal="center" vertical="center"/>
    </xf>
    <xf numFmtId="0" fontId="51" fillId="0" borderId="2" xfId="5" applyFont="1" applyBorder="1" applyAlignment="1">
      <alignment horizontal="right" vertical="center"/>
    </xf>
    <xf numFmtId="166" fontId="51" fillId="0" borderId="2" xfId="5" applyNumberFormat="1" applyFont="1" applyBorder="1" applyAlignment="1">
      <alignment horizontal="center" vertical="center"/>
    </xf>
    <xf numFmtId="165" fontId="56" fillId="0" borderId="2" xfId="5" applyNumberFormat="1" applyFont="1" applyBorder="1" applyAlignment="1">
      <alignment horizontal="left" vertical="center"/>
    </xf>
    <xf numFmtId="0" fontId="52" fillId="22" borderId="0" xfId="5" applyFont="1" applyFill="1" applyAlignment="1">
      <alignment vertical="center"/>
    </xf>
    <xf numFmtId="2" fontId="52" fillId="0" borderId="0" xfId="3" applyNumberFormat="1" applyFont="1" applyAlignment="1">
      <alignment horizontal="center" vertical="center"/>
    </xf>
    <xf numFmtId="1" fontId="52" fillId="0" borderId="0" xfId="3" applyNumberFormat="1" applyFont="1" applyAlignment="1">
      <alignment horizontal="center" vertical="center"/>
    </xf>
    <xf numFmtId="0" fontId="52" fillId="0" borderId="0" xfId="5" applyFont="1" applyAlignment="1">
      <alignment horizontal="center" vertical="center"/>
    </xf>
    <xf numFmtId="2" fontId="51" fillId="0" borderId="0" xfId="5" applyNumberFormat="1" applyFont="1" applyAlignment="1">
      <alignment horizontal="center" vertical="center"/>
    </xf>
    <xf numFmtId="2" fontId="56" fillId="0" borderId="0" xfId="5" applyNumberFormat="1" applyFont="1" applyAlignment="1">
      <alignment horizontal="center" vertical="center"/>
    </xf>
    <xf numFmtId="166" fontId="56" fillId="0" borderId="0" xfId="5" applyNumberFormat="1" applyFont="1" applyAlignment="1">
      <alignment horizontal="center" vertical="center"/>
    </xf>
    <xf numFmtId="165" fontId="56" fillId="0" borderId="0" xfId="5" applyNumberFormat="1" applyFont="1" applyAlignment="1">
      <alignment horizontal="center" vertical="center"/>
    </xf>
    <xf numFmtId="0" fontId="52" fillId="0" borderId="0" xfId="5" applyFont="1" applyAlignment="1">
      <alignment vertical="center"/>
    </xf>
    <xf numFmtId="166" fontId="57" fillId="0" borderId="0" xfId="5" applyNumberFormat="1" applyFont="1" applyAlignment="1">
      <alignment horizontal="center" vertical="center"/>
    </xf>
    <xf numFmtId="2" fontId="58" fillId="15" borderId="0" xfId="5" applyNumberFormat="1" applyFont="1" applyFill="1" applyAlignment="1">
      <alignment horizontal="center" vertical="center"/>
    </xf>
    <xf numFmtId="2" fontId="52" fillId="16" borderId="0" xfId="5" applyNumberFormat="1" applyFont="1" applyFill="1" applyAlignment="1">
      <alignment horizontal="center" vertical="center"/>
    </xf>
    <xf numFmtId="2" fontId="52" fillId="17" borderId="0" xfId="5" applyNumberFormat="1" applyFont="1" applyFill="1" applyAlignment="1">
      <alignment horizontal="center" vertical="center"/>
    </xf>
    <xf numFmtId="2" fontId="52" fillId="18" borderId="0" xfId="5" applyNumberFormat="1" applyFont="1" applyFill="1" applyAlignment="1">
      <alignment horizontal="center" vertical="center"/>
    </xf>
    <xf numFmtId="2" fontId="52" fillId="19" borderId="0" xfId="5" applyNumberFormat="1" applyFont="1" applyFill="1" applyAlignment="1">
      <alignment horizontal="center" vertical="center"/>
    </xf>
    <xf numFmtId="1" fontId="52" fillId="0" borderId="0" xfId="5" applyNumberFormat="1" applyFont="1" applyAlignment="1">
      <alignment horizontal="center" vertical="center"/>
    </xf>
    <xf numFmtId="164" fontId="52" fillId="0" borderId="0" xfId="5" applyNumberFormat="1" applyFont="1" applyAlignment="1">
      <alignment horizontal="center" vertical="center"/>
    </xf>
    <xf numFmtId="165" fontId="56" fillId="0" borderId="0" xfId="5" applyNumberFormat="1" applyFont="1" applyAlignment="1">
      <alignment vertical="center"/>
    </xf>
    <xf numFmtId="1" fontId="56" fillId="0" borderId="0" xfId="5" applyNumberFormat="1" applyFont="1" applyAlignment="1">
      <alignment vertical="center"/>
    </xf>
    <xf numFmtId="1" fontId="56" fillId="0" borderId="0" xfId="5" applyNumberFormat="1" applyFont="1" applyAlignment="1">
      <alignment horizontal="center" vertical="center"/>
    </xf>
    <xf numFmtId="165" fontId="52" fillId="0" borderId="0" xfId="5" applyNumberFormat="1" applyFont="1" applyAlignment="1">
      <alignment horizontal="center" vertical="center"/>
    </xf>
    <xf numFmtId="2" fontId="52" fillId="0" borderId="0" xfId="5" applyNumberFormat="1" applyFont="1" applyAlignment="1">
      <alignment vertical="center"/>
    </xf>
    <xf numFmtId="165" fontId="56" fillId="0" borderId="0" xfId="5" applyNumberFormat="1" applyFont="1" applyAlignment="1">
      <alignment horizontal="right" vertical="center"/>
    </xf>
    <xf numFmtId="0" fontId="52" fillId="0" borderId="0" xfId="3" applyFont="1" applyAlignment="1">
      <alignment horizontal="center" vertical="center"/>
    </xf>
    <xf numFmtId="0" fontId="56" fillId="0" borderId="0" xfId="5" applyFont="1" applyAlignment="1">
      <alignment horizontal="center" vertical="center"/>
    </xf>
    <xf numFmtId="3" fontId="52" fillId="0" borderId="0" xfId="5" applyNumberFormat="1" applyFont="1" applyAlignment="1">
      <alignment vertical="center"/>
    </xf>
    <xf numFmtId="0" fontId="52" fillId="23" borderId="0" xfId="5" applyFont="1" applyFill="1" applyAlignment="1">
      <alignment vertical="center"/>
    </xf>
    <xf numFmtId="0" fontId="52" fillId="0" borderId="0" xfId="5" applyFont="1" applyAlignment="1">
      <alignment horizontal="left" vertical="center"/>
    </xf>
    <xf numFmtId="0" fontId="52" fillId="8" borderId="0" xfId="5" applyFont="1" applyFill="1" applyAlignment="1">
      <alignment vertical="center"/>
    </xf>
    <xf numFmtId="2" fontId="52" fillId="0" borderId="0" xfId="0" applyNumberFormat="1" applyFont="1" applyAlignment="1">
      <alignment horizontal="center" vertical="center"/>
    </xf>
    <xf numFmtId="0" fontId="52" fillId="16" borderId="0" xfId="5" applyFont="1" applyFill="1" applyAlignment="1">
      <alignment vertical="center"/>
    </xf>
    <xf numFmtId="0" fontId="52" fillId="23" borderId="9" xfId="5" applyFont="1" applyFill="1" applyBorder="1" applyAlignment="1">
      <alignment vertical="center"/>
    </xf>
    <xf numFmtId="0" fontId="52" fillId="0" borderId="9" xfId="5" applyFont="1" applyBorder="1" applyAlignment="1">
      <alignment horizontal="left" vertical="center"/>
    </xf>
    <xf numFmtId="2" fontId="52" fillId="0" borderId="9" xfId="5" applyNumberFormat="1" applyFont="1" applyBorder="1" applyAlignment="1">
      <alignment horizontal="center" vertical="center"/>
    </xf>
    <xf numFmtId="1" fontId="52" fillId="0" borderId="9" xfId="5" applyNumberFormat="1" applyFont="1" applyBorder="1" applyAlignment="1">
      <alignment horizontal="center" vertical="center"/>
    </xf>
    <xf numFmtId="2" fontId="51" fillId="0" borderId="9" xfId="5" applyNumberFormat="1" applyFont="1" applyBorder="1" applyAlignment="1">
      <alignment horizontal="center" vertical="center"/>
    </xf>
    <xf numFmtId="2" fontId="65" fillId="3" borderId="2" xfId="0" applyNumberFormat="1" applyFont="1" applyFill="1" applyBorder="1" applyAlignment="1">
      <alignment horizontal="center" vertical="center"/>
    </xf>
    <xf numFmtId="2" fontId="65" fillId="26" borderId="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5" fillId="3" borderId="0" xfId="0" applyNumberFormat="1" applyFont="1" applyFill="1" applyAlignment="1">
      <alignment horizontal="center" vertical="center"/>
    </xf>
    <xf numFmtId="164" fontId="65" fillId="3" borderId="0" xfId="0" applyNumberFormat="1" applyFont="1" applyFill="1" applyAlignment="1">
      <alignment horizontal="center" vertical="center"/>
    </xf>
    <xf numFmtId="1" fontId="65" fillId="3" borderId="0" xfId="0" applyNumberFormat="1" applyFont="1" applyFill="1" applyAlignment="1">
      <alignment horizontal="center" vertical="center"/>
    </xf>
    <xf numFmtId="1" fontId="65" fillId="26" borderId="0" xfId="0" applyNumberFormat="1" applyFont="1" applyFill="1" applyAlignment="1">
      <alignment horizontal="center" vertical="center"/>
    </xf>
    <xf numFmtId="2" fontId="65" fillId="26" borderId="0" xfId="0" applyNumberFormat="1" applyFont="1" applyFill="1" applyAlignment="1">
      <alignment horizontal="center" vertical="center"/>
    </xf>
    <xf numFmtId="0" fontId="65" fillId="26" borderId="0" xfId="0" applyFont="1" applyFill="1" applyAlignment="1">
      <alignment horizontal="left" vertical="center"/>
    </xf>
    <xf numFmtId="0" fontId="65" fillId="26" borderId="0" xfId="0" applyFont="1" applyFill="1" applyAlignment="1">
      <alignment horizontal="center" vertical="center"/>
    </xf>
    <xf numFmtId="0" fontId="59" fillId="0" borderId="0" xfId="6" applyFont="1"/>
    <xf numFmtId="2" fontId="59" fillId="0" borderId="0" xfId="6" applyNumberFormat="1" applyFont="1"/>
    <xf numFmtId="2" fontId="63" fillId="0" borderId="0" xfId="6" applyNumberFormat="1" applyFont="1" applyFill="1"/>
    <xf numFmtId="0" fontId="59" fillId="0" borderId="0" xfId="6" applyFont="1" applyBorder="1"/>
    <xf numFmtId="2" fontId="63" fillId="0" borderId="0" xfId="6" applyNumberFormat="1" applyFont="1" applyFill="1" applyBorder="1"/>
    <xf numFmtId="0" fontId="59" fillId="0" borderId="9" xfId="6" applyFont="1" applyFill="1" applyBorder="1"/>
    <xf numFmtId="0" fontId="63" fillId="0" borderId="9" xfId="6" applyFont="1" applyFill="1" applyBorder="1" applyAlignment="1">
      <alignment horizontal="left"/>
    </xf>
    <xf numFmtId="2" fontId="59" fillId="0" borderId="9" xfId="6" applyNumberFormat="1" applyFont="1" applyBorder="1"/>
    <xf numFmtId="0" fontId="59" fillId="0" borderId="9" xfId="6" applyFont="1" applyBorder="1"/>
    <xf numFmtId="0" fontId="59" fillId="0" borderId="0" xfId="6" applyFont="1" applyFill="1" applyBorder="1"/>
    <xf numFmtId="0" fontId="63" fillId="0" borderId="0" xfId="6" applyFont="1" applyFill="1" applyBorder="1" applyAlignment="1">
      <alignment horizontal="left"/>
    </xf>
    <xf numFmtId="0" fontId="59" fillId="0" borderId="0" xfId="6" applyNumberFormat="1" applyFont="1"/>
    <xf numFmtId="2" fontId="59" fillId="0" borderId="2" xfId="6" applyNumberFormat="1" applyFont="1" applyBorder="1"/>
    <xf numFmtId="0" fontId="63" fillId="0" borderId="0" xfId="6" applyFont="1" applyBorder="1"/>
    <xf numFmtId="0" fontId="63" fillId="0" borderId="9" xfId="6" applyFont="1" applyBorder="1"/>
    <xf numFmtId="0" fontId="60" fillId="0" borderId="2" xfId="6" applyNumberFormat="1" applyFont="1" applyFill="1" applyBorder="1"/>
    <xf numFmtId="0" fontId="60" fillId="0" borderId="2" xfId="6" applyFont="1" applyFill="1" applyBorder="1"/>
    <xf numFmtId="0" fontId="59" fillId="0" borderId="9" xfId="6" applyNumberFormat="1" applyFont="1" applyBorder="1"/>
    <xf numFmtId="0" fontId="59" fillId="0" borderId="3" xfId="6" applyFont="1" applyBorder="1" applyAlignment="1">
      <alignment horizontal="right"/>
    </xf>
    <xf numFmtId="1" fontId="63" fillId="0" borderId="3" xfId="6" applyNumberFormat="1" applyFont="1" applyFill="1" applyBorder="1" applyAlignment="1">
      <alignment horizontal="right"/>
    </xf>
    <xf numFmtId="1" fontId="63" fillId="0" borderId="3" xfId="2" applyNumberFormat="1" applyFont="1" applyFill="1" applyBorder="1" applyAlignment="1">
      <alignment horizontal="right"/>
    </xf>
    <xf numFmtId="1" fontId="63" fillId="0" borderId="3" xfId="7" applyNumberFormat="1" applyFont="1" applyFill="1" applyBorder="1" applyAlignment="1">
      <alignment horizontal="right"/>
    </xf>
    <xf numFmtId="0" fontId="59" fillId="0" borderId="3" xfId="6" applyFont="1" applyBorder="1"/>
    <xf numFmtId="0" fontId="63" fillId="0" borderId="10" xfId="6" applyFont="1" applyBorder="1"/>
    <xf numFmtId="0" fontId="63" fillId="0" borderId="3" xfId="6" applyFont="1" applyBorder="1"/>
    <xf numFmtId="0" fontId="59" fillId="0" borderId="12" xfId="6" applyFont="1" applyBorder="1" applyAlignment="1">
      <alignment horizontal="right"/>
    </xf>
    <xf numFmtId="1" fontId="64" fillId="0" borderId="12" xfId="6" applyNumberFormat="1" applyFont="1" applyFill="1" applyBorder="1" applyAlignment="1">
      <alignment horizontal="right"/>
    </xf>
    <xf numFmtId="1" fontId="63" fillId="0" borderId="12" xfId="6" applyNumberFormat="1" applyFont="1" applyFill="1" applyBorder="1" applyAlignment="1">
      <alignment horizontal="right"/>
    </xf>
    <xf numFmtId="1" fontId="63" fillId="0" borderId="12" xfId="7" applyNumberFormat="1" applyFont="1" applyFill="1" applyBorder="1" applyAlignment="1">
      <alignment horizontal="right"/>
    </xf>
    <xf numFmtId="0" fontId="59" fillId="0" borderId="11" xfId="6" applyFont="1" applyBorder="1"/>
    <xf numFmtId="0" fontId="59" fillId="0" borderId="12" xfId="6" applyFont="1" applyBorder="1"/>
    <xf numFmtId="0" fontId="63" fillId="0" borderId="11" xfId="6" applyFont="1" applyBorder="1"/>
    <xf numFmtId="0" fontId="63" fillId="0" borderId="12" xfId="6" applyFont="1" applyBorder="1"/>
    <xf numFmtId="0" fontId="63" fillId="0" borderId="2" xfId="6" applyFont="1" applyBorder="1"/>
    <xf numFmtId="0" fontId="63" fillId="0" borderId="1" xfId="6" applyFont="1" applyBorder="1"/>
    <xf numFmtId="0" fontId="63" fillId="0" borderId="13" xfId="6" applyFont="1" applyBorder="1"/>
    <xf numFmtId="0" fontId="59" fillId="0" borderId="13" xfId="6" applyFont="1" applyBorder="1"/>
    <xf numFmtId="0" fontId="60" fillId="24" borderId="2" xfId="6" applyFont="1" applyFill="1" applyBorder="1"/>
    <xf numFmtId="0" fontId="60" fillId="24" borderId="13" xfId="6" applyFont="1" applyFill="1" applyBorder="1"/>
    <xf numFmtId="0" fontId="60" fillId="25" borderId="2" xfId="6" applyFont="1" applyFill="1" applyBorder="1"/>
    <xf numFmtId="0" fontId="60" fillId="25" borderId="13" xfId="6" applyFont="1" applyFill="1" applyBorder="1"/>
    <xf numFmtId="0" fontId="60" fillId="0" borderId="13" xfId="6" applyFont="1" applyFill="1" applyBorder="1" applyAlignment="1">
      <alignment horizontal="center"/>
    </xf>
    <xf numFmtId="0" fontId="59" fillId="0" borderId="15" xfId="6" applyFont="1" applyBorder="1" applyAlignment="1">
      <alignment horizontal="left"/>
    </xf>
    <xf numFmtId="0" fontId="59" fillId="0" borderId="16" xfId="6" applyFont="1" applyBorder="1" applyAlignment="1">
      <alignment horizontal="left"/>
    </xf>
    <xf numFmtId="1" fontId="64" fillId="0" borderId="16" xfId="6" applyNumberFormat="1" applyFont="1" applyFill="1" applyBorder="1" applyAlignment="1">
      <alignment horizontal="left"/>
    </xf>
    <xf numFmtId="1" fontId="63" fillId="0" borderId="16" xfId="6" applyNumberFormat="1" applyFont="1" applyFill="1" applyBorder="1" applyAlignment="1">
      <alignment horizontal="left"/>
    </xf>
    <xf numFmtId="1" fontId="63" fillId="0" borderId="16" xfId="7" applyNumberFormat="1" applyFont="1" applyFill="1" applyBorder="1" applyAlignment="1">
      <alignment horizontal="left"/>
    </xf>
    <xf numFmtId="0" fontId="63" fillId="0" borderId="15" xfId="6" applyFont="1" applyBorder="1" applyAlignment="1">
      <alignment horizontal="left"/>
    </xf>
    <xf numFmtId="0" fontId="63" fillId="0" borderId="16" xfId="6" applyFont="1" applyBorder="1" applyAlignment="1">
      <alignment horizontal="left"/>
    </xf>
    <xf numFmtId="0" fontId="63" fillId="0" borderId="14" xfId="6" applyFont="1" applyBorder="1" applyAlignment="1">
      <alignment horizontal="left"/>
    </xf>
    <xf numFmtId="0" fontId="60" fillId="0" borderId="1" xfId="6" applyFont="1" applyFill="1" applyBorder="1" applyAlignment="1">
      <alignment horizontal="center"/>
    </xf>
    <xf numFmtId="0" fontId="60" fillId="0" borderId="0" xfId="6" applyFont="1" applyFill="1" applyBorder="1" applyAlignment="1">
      <alignment horizontal="center"/>
    </xf>
    <xf numFmtId="0" fontId="59" fillId="0" borderId="0" xfId="6" applyFont="1" applyBorder="1" applyAlignment="1">
      <alignment horizontal="right"/>
    </xf>
    <xf numFmtId="1" fontId="64" fillId="0" borderId="0" xfId="6" applyNumberFormat="1" applyFont="1" applyFill="1" applyBorder="1" applyAlignment="1">
      <alignment horizontal="right"/>
    </xf>
    <xf numFmtId="1" fontId="63" fillId="0" borderId="0" xfId="6" applyNumberFormat="1" applyFont="1" applyFill="1" applyBorder="1" applyAlignment="1">
      <alignment horizontal="right"/>
    </xf>
    <xf numFmtId="1" fontId="63" fillId="0" borderId="0" xfId="7" applyNumberFormat="1" applyFont="1" applyFill="1" applyBorder="1" applyAlignment="1">
      <alignment horizontal="right"/>
    </xf>
    <xf numFmtId="0" fontId="59" fillId="0" borderId="9" xfId="6" applyFont="1" applyBorder="1" applyAlignment="1">
      <alignment horizontal="right"/>
    </xf>
    <xf numFmtId="2" fontId="59" fillId="0" borderId="0" xfId="6" applyNumberFormat="1" applyFont="1" applyBorder="1"/>
    <xf numFmtId="3" fontId="63" fillId="0" borderId="0" xfId="6" applyNumberFormat="1" applyFont="1" applyBorder="1" applyAlignment="1">
      <alignment horizontal="right"/>
    </xf>
    <xf numFmtId="0" fontId="63" fillId="0" borderId="9" xfId="6" applyFont="1" applyBorder="1" applyAlignment="1">
      <alignment horizontal="right"/>
    </xf>
    <xf numFmtId="0" fontId="59" fillId="0" borderId="11" xfId="6" applyFont="1" applyBorder="1" applyAlignment="1">
      <alignment horizontal="left"/>
    </xf>
    <xf numFmtId="1" fontId="63" fillId="0" borderId="12" xfId="6" applyNumberFormat="1" applyFont="1" applyFill="1" applyBorder="1" applyAlignment="1">
      <alignment horizontal="left"/>
    </xf>
    <xf numFmtId="0" fontId="59" fillId="0" borderId="11" xfId="6" applyFont="1" applyFill="1" applyBorder="1"/>
    <xf numFmtId="0" fontId="59" fillId="0" borderId="12" xfId="6" applyFont="1" applyFill="1" applyBorder="1"/>
    <xf numFmtId="0" fontId="59" fillId="0" borderId="12" xfId="6" applyFont="1" applyBorder="1" applyAlignment="1">
      <alignment horizontal="left"/>
    </xf>
    <xf numFmtId="2" fontId="63" fillId="0" borderId="9" xfId="6" applyNumberFormat="1" applyFont="1" applyBorder="1"/>
    <xf numFmtId="2" fontId="63" fillId="0" borderId="0" xfId="6" applyNumberFormat="1" applyFont="1"/>
    <xf numFmtId="2" fontId="63" fillId="0" borderId="1" xfId="6" applyNumberFormat="1" applyFont="1" applyBorder="1"/>
    <xf numFmtId="2" fontId="63" fillId="0" borderId="2" xfId="6" applyNumberFormat="1" applyFont="1" applyBorder="1"/>
    <xf numFmtId="0" fontId="60" fillId="0" borderId="14" xfId="6" applyFont="1" applyFill="1" applyBorder="1" applyAlignment="1">
      <alignment horizontal="center" wrapText="1"/>
    </xf>
    <xf numFmtId="0" fontId="66" fillId="0" borderId="0" xfId="0" applyFont="1" applyAlignment="1">
      <alignment horizontal="center" vertical="center"/>
    </xf>
    <xf numFmtId="49" fontId="66" fillId="0" borderId="0" xfId="0" applyNumberFormat="1" applyFont="1" applyAlignment="1">
      <alignment horizontal="center" vertical="center"/>
    </xf>
    <xf numFmtId="164" fontId="66" fillId="0" borderId="0" xfId="0" applyNumberFormat="1" applyFont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4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4" fontId="67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49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4" fontId="70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</cellXfs>
  <cellStyles count="8">
    <cellStyle name="Bad" xfId="1" builtinId="27"/>
    <cellStyle name="Normal" xfId="0" builtinId="0"/>
    <cellStyle name="Normal 2" xfId="3" xr:uid="{A1B37A62-6BF0-4ADD-96DB-8EE381F0551E}"/>
    <cellStyle name="Normal 2 16" xfId="4" xr:uid="{1830C40C-2ED5-46E5-880A-FA6B4A4E80B5}"/>
    <cellStyle name="Normal 2 2" xfId="5" xr:uid="{1CF32B1D-6D17-4C08-85BD-3A478796B3A8}"/>
    <cellStyle name="Normal 3" xfId="6" xr:uid="{C06AE798-9546-475F-834A-8C9A0FF59444}"/>
    <cellStyle name="Normal_Experimental" xfId="7" xr:uid="{FF7526E7-FB22-46EA-A6CB-F289824A1C61}"/>
    <cellStyle name="Normal_Experimental results ver3" xfId="2" xr:uid="{F7DF64D0-C558-4F00-A401-187E3FEC53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Waters_Lange2015_Cali!$G$1</c:f>
              <c:strCache>
                <c:ptCount val="1"/>
                <c:pt idx="0">
                  <c:v>SiO2_Liq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Waters_Lange2015_Cali!$D$2:$D$215</c:f>
              <c:numCache>
                <c:formatCode>General</c:formatCode>
                <c:ptCount val="214"/>
                <c:pt idx="0">
                  <c:v>1050</c:v>
                </c:pt>
                <c:pt idx="1">
                  <c:v>980</c:v>
                </c:pt>
                <c:pt idx="2">
                  <c:v>925</c:v>
                </c:pt>
                <c:pt idx="3">
                  <c:v>875</c:v>
                </c:pt>
                <c:pt idx="4">
                  <c:v>825</c:v>
                </c:pt>
                <c:pt idx="5">
                  <c:v>850</c:v>
                </c:pt>
                <c:pt idx="6">
                  <c:v>900</c:v>
                </c:pt>
                <c:pt idx="7">
                  <c:v>995</c:v>
                </c:pt>
                <c:pt idx="8">
                  <c:v>950</c:v>
                </c:pt>
                <c:pt idx="9">
                  <c:v>875</c:v>
                </c:pt>
                <c:pt idx="10">
                  <c:v>950</c:v>
                </c:pt>
                <c:pt idx="11">
                  <c:v>900</c:v>
                </c:pt>
                <c:pt idx="12">
                  <c:v>875</c:v>
                </c:pt>
                <c:pt idx="13">
                  <c:v>875</c:v>
                </c:pt>
                <c:pt idx="14">
                  <c:v>825</c:v>
                </c:pt>
                <c:pt idx="15">
                  <c:v>875</c:v>
                </c:pt>
                <c:pt idx="16">
                  <c:v>850</c:v>
                </c:pt>
                <c:pt idx="17">
                  <c:v>875</c:v>
                </c:pt>
                <c:pt idx="18">
                  <c:v>951</c:v>
                </c:pt>
                <c:pt idx="19">
                  <c:v>900</c:v>
                </c:pt>
                <c:pt idx="20">
                  <c:v>950</c:v>
                </c:pt>
                <c:pt idx="21">
                  <c:v>1050</c:v>
                </c:pt>
                <c:pt idx="22">
                  <c:v>1035</c:v>
                </c:pt>
                <c:pt idx="23">
                  <c:v>1025</c:v>
                </c:pt>
                <c:pt idx="24">
                  <c:v>1012</c:v>
                </c:pt>
                <c:pt idx="25">
                  <c:v>1000</c:v>
                </c:pt>
                <c:pt idx="26">
                  <c:v>970</c:v>
                </c:pt>
                <c:pt idx="27">
                  <c:v>965</c:v>
                </c:pt>
                <c:pt idx="28">
                  <c:v>875</c:v>
                </c:pt>
                <c:pt idx="29">
                  <c:v>825</c:v>
                </c:pt>
                <c:pt idx="30">
                  <c:v>875</c:v>
                </c:pt>
                <c:pt idx="31">
                  <c:v>825</c:v>
                </c:pt>
                <c:pt idx="32">
                  <c:v>1000</c:v>
                </c:pt>
                <c:pt idx="33">
                  <c:v>985</c:v>
                </c:pt>
                <c:pt idx="34">
                  <c:v>955</c:v>
                </c:pt>
                <c:pt idx="35">
                  <c:v>970</c:v>
                </c:pt>
                <c:pt idx="36">
                  <c:v>980</c:v>
                </c:pt>
                <c:pt idx="37">
                  <c:v>880</c:v>
                </c:pt>
                <c:pt idx="38">
                  <c:v>825</c:v>
                </c:pt>
                <c:pt idx="39">
                  <c:v>850</c:v>
                </c:pt>
                <c:pt idx="40">
                  <c:v>880</c:v>
                </c:pt>
                <c:pt idx="41">
                  <c:v>870</c:v>
                </c:pt>
                <c:pt idx="42">
                  <c:v>890</c:v>
                </c:pt>
                <c:pt idx="43">
                  <c:v>850</c:v>
                </c:pt>
                <c:pt idx="44">
                  <c:v>900</c:v>
                </c:pt>
                <c:pt idx="45">
                  <c:v>880</c:v>
                </c:pt>
                <c:pt idx="46">
                  <c:v>840</c:v>
                </c:pt>
                <c:pt idx="47">
                  <c:v>870</c:v>
                </c:pt>
                <c:pt idx="48">
                  <c:v>750</c:v>
                </c:pt>
                <c:pt idx="49">
                  <c:v>800</c:v>
                </c:pt>
                <c:pt idx="50">
                  <c:v>750</c:v>
                </c:pt>
                <c:pt idx="51">
                  <c:v>750</c:v>
                </c:pt>
                <c:pt idx="52">
                  <c:v>875</c:v>
                </c:pt>
                <c:pt idx="53">
                  <c:v>875</c:v>
                </c:pt>
                <c:pt idx="54">
                  <c:v>850</c:v>
                </c:pt>
                <c:pt idx="55">
                  <c:v>850</c:v>
                </c:pt>
                <c:pt idx="56">
                  <c:v>850</c:v>
                </c:pt>
                <c:pt idx="57">
                  <c:v>850</c:v>
                </c:pt>
                <c:pt idx="58">
                  <c:v>850</c:v>
                </c:pt>
                <c:pt idx="59">
                  <c:v>850</c:v>
                </c:pt>
                <c:pt idx="60">
                  <c:v>850</c:v>
                </c:pt>
                <c:pt idx="61">
                  <c:v>1040</c:v>
                </c:pt>
                <c:pt idx="62">
                  <c:v>1050</c:v>
                </c:pt>
                <c:pt idx="63">
                  <c:v>1040</c:v>
                </c:pt>
                <c:pt idx="64">
                  <c:v>1037</c:v>
                </c:pt>
                <c:pt idx="65">
                  <c:v>1030</c:v>
                </c:pt>
                <c:pt idx="66">
                  <c:v>1040</c:v>
                </c:pt>
                <c:pt idx="67">
                  <c:v>1040</c:v>
                </c:pt>
                <c:pt idx="68">
                  <c:v>1030</c:v>
                </c:pt>
                <c:pt idx="69">
                  <c:v>1040</c:v>
                </c:pt>
                <c:pt idx="70">
                  <c:v>1000</c:v>
                </c:pt>
                <c:pt idx="71">
                  <c:v>1100</c:v>
                </c:pt>
                <c:pt idx="72">
                  <c:v>1000</c:v>
                </c:pt>
                <c:pt idx="73">
                  <c:v>975</c:v>
                </c:pt>
                <c:pt idx="74">
                  <c:v>975</c:v>
                </c:pt>
                <c:pt idx="75">
                  <c:v>960</c:v>
                </c:pt>
                <c:pt idx="76">
                  <c:v>950</c:v>
                </c:pt>
                <c:pt idx="77">
                  <c:v>1125</c:v>
                </c:pt>
                <c:pt idx="78">
                  <c:v>925</c:v>
                </c:pt>
                <c:pt idx="79">
                  <c:v>950</c:v>
                </c:pt>
                <c:pt idx="80">
                  <c:v>1000</c:v>
                </c:pt>
                <c:pt idx="81">
                  <c:v>975</c:v>
                </c:pt>
                <c:pt idx="82">
                  <c:v>1050</c:v>
                </c:pt>
                <c:pt idx="83">
                  <c:v>1100</c:v>
                </c:pt>
                <c:pt idx="84">
                  <c:v>1050</c:v>
                </c:pt>
                <c:pt idx="85">
                  <c:v>1045</c:v>
                </c:pt>
                <c:pt idx="86">
                  <c:v>1035</c:v>
                </c:pt>
                <c:pt idx="87">
                  <c:v>750</c:v>
                </c:pt>
                <c:pt idx="88">
                  <c:v>750</c:v>
                </c:pt>
                <c:pt idx="89">
                  <c:v>800</c:v>
                </c:pt>
                <c:pt idx="90">
                  <c:v>800</c:v>
                </c:pt>
                <c:pt idx="91">
                  <c:v>850</c:v>
                </c:pt>
                <c:pt idx="92">
                  <c:v>900</c:v>
                </c:pt>
                <c:pt idx="93">
                  <c:v>750</c:v>
                </c:pt>
                <c:pt idx="94">
                  <c:v>750</c:v>
                </c:pt>
                <c:pt idx="95">
                  <c:v>800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800</c:v>
                </c:pt>
                <c:pt idx="100">
                  <c:v>800</c:v>
                </c:pt>
                <c:pt idx="101">
                  <c:v>800</c:v>
                </c:pt>
                <c:pt idx="102">
                  <c:v>750</c:v>
                </c:pt>
                <c:pt idx="103">
                  <c:v>750</c:v>
                </c:pt>
                <c:pt idx="104">
                  <c:v>800</c:v>
                </c:pt>
                <c:pt idx="105">
                  <c:v>900</c:v>
                </c:pt>
                <c:pt idx="106">
                  <c:v>750</c:v>
                </c:pt>
                <c:pt idx="107">
                  <c:v>1220</c:v>
                </c:pt>
                <c:pt idx="108">
                  <c:v>1200</c:v>
                </c:pt>
                <c:pt idx="109">
                  <c:v>1180</c:v>
                </c:pt>
                <c:pt idx="110">
                  <c:v>1200</c:v>
                </c:pt>
                <c:pt idx="111">
                  <c:v>1180</c:v>
                </c:pt>
                <c:pt idx="112">
                  <c:v>1220</c:v>
                </c:pt>
                <c:pt idx="113">
                  <c:v>1200</c:v>
                </c:pt>
                <c:pt idx="114">
                  <c:v>1180</c:v>
                </c:pt>
                <c:pt idx="115">
                  <c:v>1180</c:v>
                </c:pt>
                <c:pt idx="116">
                  <c:v>1244</c:v>
                </c:pt>
                <c:pt idx="117">
                  <c:v>1238</c:v>
                </c:pt>
                <c:pt idx="118">
                  <c:v>1229</c:v>
                </c:pt>
                <c:pt idx="119">
                  <c:v>1208</c:v>
                </c:pt>
                <c:pt idx="120">
                  <c:v>1190</c:v>
                </c:pt>
                <c:pt idx="121">
                  <c:v>1150</c:v>
                </c:pt>
                <c:pt idx="122">
                  <c:v>1190</c:v>
                </c:pt>
                <c:pt idx="123">
                  <c:v>1177</c:v>
                </c:pt>
                <c:pt idx="124">
                  <c:v>1166</c:v>
                </c:pt>
                <c:pt idx="125">
                  <c:v>1210</c:v>
                </c:pt>
                <c:pt idx="126">
                  <c:v>1122</c:v>
                </c:pt>
                <c:pt idx="127">
                  <c:v>1185</c:v>
                </c:pt>
                <c:pt idx="128">
                  <c:v>1085</c:v>
                </c:pt>
                <c:pt idx="129">
                  <c:v>1139</c:v>
                </c:pt>
                <c:pt idx="130">
                  <c:v>1200</c:v>
                </c:pt>
                <c:pt idx="131">
                  <c:v>1160</c:v>
                </c:pt>
                <c:pt idx="132">
                  <c:v>1130</c:v>
                </c:pt>
                <c:pt idx="133">
                  <c:v>1228</c:v>
                </c:pt>
                <c:pt idx="134">
                  <c:v>1153</c:v>
                </c:pt>
                <c:pt idx="135">
                  <c:v>1166</c:v>
                </c:pt>
                <c:pt idx="136">
                  <c:v>1218</c:v>
                </c:pt>
                <c:pt idx="137">
                  <c:v>1130</c:v>
                </c:pt>
                <c:pt idx="138">
                  <c:v>1145</c:v>
                </c:pt>
                <c:pt idx="139">
                  <c:v>1196</c:v>
                </c:pt>
                <c:pt idx="140">
                  <c:v>1196</c:v>
                </c:pt>
                <c:pt idx="141">
                  <c:v>1193</c:v>
                </c:pt>
                <c:pt idx="142">
                  <c:v>1181</c:v>
                </c:pt>
                <c:pt idx="143">
                  <c:v>1201</c:v>
                </c:pt>
                <c:pt idx="144">
                  <c:v>1181</c:v>
                </c:pt>
                <c:pt idx="145">
                  <c:v>1174</c:v>
                </c:pt>
                <c:pt idx="146">
                  <c:v>1166</c:v>
                </c:pt>
                <c:pt idx="147">
                  <c:v>1200</c:v>
                </c:pt>
                <c:pt idx="148">
                  <c:v>1161</c:v>
                </c:pt>
                <c:pt idx="149">
                  <c:v>1144</c:v>
                </c:pt>
                <c:pt idx="150">
                  <c:v>1172</c:v>
                </c:pt>
                <c:pt idx="151">
                  <c:v>1162</c:v>
                </c:pt>
                <c:pt idx="152">
                  <c:v>1151</c:v>
                </c:pt>
                <c:pt idx="153">
                  <c:v>1144</c:v>
                </c:pt>
                <c:pt idx="154">
                  <c:v>1136</c:v>
                </c:pt>
                <c:pt idx="155">
                  <c:v>1149</c:v>
                </c:pt>
                <c:pt idx="156">
                  <c:v>1143</c:v>
                </c:pt>
                <c:pt idx="157">
                  <c:v>1134</c:v>
                </c:pt>
                <c:pt idx="158">
                  <c:v>1128</c:v>
                </c:pt>
                <c:pt idx="159">
                  <c:v>1122</c:v>
                </c:pt>
                <c:pt idx="160">
                  <c:v>1145</c:v>
                </c:pt>
                <c:pt idx="161">
                  <c:v>1135</c:v>
                </c:pt>
                <c:pt idx="162">
                  <c:v>1125</c:v>
                </c:pt>
                <c:pt idx="163">
                  <c:v>1174</c:v>
                </c:pt>
                <c:pt idx="164">
                  <c:v>1149</c:v>
                </c:pt>
                <c:pt idx="165">
                  <c:v>1203</c:v>
                </c:pt>
                <c:pt idx="166">
                  <c:v>1203</c:v>
                </c:pt>
                <c:pt idx="167">
                  <c:v>1176</c:v>
                </c:pt>
                <c:pt idx="168">
                  <c:v>1145</c:v>
                </c:pt>
                <c:pt idx="169">
                  <c:v>1235</c:v>
                </c:pt>
                <c:pt idx="170">
                  <c:v>1203</c:v>
                </c:pt>
                <c:pt idx="171">
                  <c:v>1179</c:v>
                </c:pt>
                <c:pt idx="172">
                  <c:v>1157</c:v>
                </c:pt>
                <c:pt idx="173">
                  <c:v>1150</c:v>
                </c:pt>
                <c:pt idx="174">
                  <c:v>1154</c:v>
                </c:pt>
                <c:pt idx="175">
                  <c:v>1106</c:v>
                </c:pt>
                <c:pt idx="176">
                  <c:v>1144</c:v>
                </c:pt>
                <c:pt idx="177">
                  <c:v>1126</c:v>
                </c:pt>
                <c:pt idx="178">
                  <c:v>1117</c:v>
                </c:pt>
                <c:pt idx="179">
                  <c:v>1135</c:v>
                </c:pt>
                <c:pt idx="180">
                  <c:v>1163</c:v>
                </c:pt>
                <c:pt idx="181">
                  <c:v>1173</c:v>
                </c:pt>
                <c:pt idx="182">
                  <c:v>1173</c:v>
                </c:pt>
                <c:pt idx="183">
                  <c:v>1163</c:v>
                </c:pt>
                <c:pt idx="184">
                  <c:v>1138</c:v>
                </c:pt>
                <c:pt idx="185">
                  <c:v>1201</c:v>
                </c:pt>
                <c:pt idx="186">
                  <c:v>1201</c:v>
                </c:pt>
                <c:pt idx="187">
                  <c:v>1072</c:v>
                </c:pt>
                <c:pt idx="188">
                  <c:v>1148</c:v>
                </c:pt>
                <c:pt idx="189">
                  <c:v>1158</c:v>
                </c:pt>
                <c:pt idx="190">
                  <c:v>1158</c:v>
                </c:pt>
                <c:pt idx="191">
                  <c:v>1205</c:v>
                </c:pt>
                <c:pt idx="192">
                  <c:v>1195</c:v>
                </c:pt>
                <c:pt idx="193">
                  <c:v>1187</c:v>
                </c:pt>
                <c:pt idx="194">
                  <c:v>1177</c:v>
                </c:pt>
                <c:pt idx="195">
                  <c:v>1230</c:v>
                </c:pt>
                <c:pt idx="196">
                  <c:v>1224</c:v>
                </c:pt>
                <c:pt idx="197">
                  <c:v>1215</c:v>
                </c:pt>
                <c:pt idx="198">
                  <c:v>1190</c:v>
                </c:pt>
                <c:pt idx="199">
                  <c:v>1175</c:v>
                </c:pt>
                <c:pt idx="200">
                  <c:v>1160</c:v>
                </c:pt>
                <c:pt idx="201">
                  <c:v>1148</c:v>
                </c:pt>
                <c:pt idx="202">
                  <c:v>1140</c:v>
                </c:pt>
                <c:pt idx="203">
                  <c:v>1110</c:v>
                </c:pt>
                <c:pt idx="204">
                  <c:v>1125</c:v>
                </c:pt>
                <c:pt idx="205">
                  <c:v>1149</c:v>
                </c:pt>
                <c:pt idx="206">
                  <c:v>1223</c:v>
                </c:pt>
                <c:pt idx="207">
                  <c:v>1213</c:v>
                </c:pt>
                <c:pt idx="208">
                  <c:v>1188</c:v>
                </c:pt>
                <c:pt idx="209">
                  <c:v>1171</c:v>
                </c:pt>
                <c:pt idx="210">
                  <c:v>1160</c:v>
                </c:pt>
                <c:pt idx="211">
                  <c:v>1225</c:v>
                </c:pt>
                <c:pt idx="212">
                  <c:v>1207</c:v>
                </c:pt>
                <c:pt idx="213">
                  <c:v>1198</c:v>
                </c:pt>
              </c:numCache>
            </c:numRef>
          </c:xVal>
          <c:yVal>
            <c:numRef>
              <c:f>Waters_Lange2015_Cali!$G$2:$G$215</c:f>
              <c:numCache>
                <c:formatCode>0.0</c:formatCode>
                <c:ptCount val="214"/>
                <c:pt idx="0">
                  <c:v>51.13</c:v>
                </c:pt>
                <c:pt idx="1">
                  <c:v>48.44</c:v>
                </c:pt>
                <c:pt idx="2">
                  <c:v>70.5</c:v>
                </c:pt>
                <c:pt idx="3">
                  <c:v>72.400000000000006</c:v>
                </c:pt>
                <c:pt idx="4">
                  <c:v>72.8</c:v>
                </c:pt>
                <c:pt idx="5">
                  <c:v>73</c:v>
                </c:pt>
                <c:pt idx="6">
                  <c:v>72.400000000000006</c:v>
                </c:pt>
                <c:pt idx="7">
                  <c:v>70.626599999999996</c:v>
                </c:pt>
                <c:pt idx="8">
                  <c:v>69.793899999999994</c:v>
                </c:pt>
                <c:pt idx="9">
                  <c:v>73.820800000000006</c:v>
                </c:pt>
                <c:pt idx="10">
                  <c:v>70.700399999999988</c:v>
                </c:pt>
                <c:pt idx="11">
                  <c:v>70.55149999999999</c:v>
                </c:pt>
                <c:pt idx="12">
                  <c:v>73.209799999999987</c:v>
                </c:pt>
                <c:pt idx="13">
                  <c:v>71.042400000000015</c:v>
                </c:pt>
                <c:pt idx="14">
                  <c:v>71.7316</c:v>
                </c:pt>
                <c:pt idx="15">
                  <c:v>66.237700000000004</c:v>
                </c:pt>
                <c:pt idx="16">
                  <c:v>66.411900000000003</c:v>
                </c:pt>
                <c:pt idx="17">
                  <c:v>64.562100000000001</c:v>
                </c:pt>
                <c:pt idx="18">
                  <c:v>58.241426000000004</c:v>
                </c:pt>
                <c:pt idx="19">
                  <c:v>55.439397000000007</c:v>
                </c:pt>
                <c:pt idx="20">
                  <c:v>56.512495999999999</c:v>
                </c:pt>
                <c:pt idx="21">
                  <c:v>46.337199999999996</c:v>
                </c:pt>
                <c:pt idx="22">
                  <c:v>45.472000000000001</c:v>
                </c:pt>
                <c:pt idx="23">
                  <c:v>45.712100000000007</c:v>
                </c:pt>
                <c:pt idx="24">
                  <c:v>49.197000000000003</c:v>
                </c:pt>
                <c:pt idx="25">
                  <c:v>49.169100000000007</c:v>
                </c:pt>
                <c:pt idx="26">
                  <c:v>48.817700000000002</c:v>
                </c:pt>
                <c:pt idx="27">
                  <c:v>50.114400000000003</c:v>
                </c:pt>
                <c:pt idx="28">
                  <c:v>69.3</c:v>
                </c:pt>
                <c:pt idx="29">
                  <c:v>68.95</c:v>
                </c:pt>
                <c:pt idx="30">
                  <c:v>67.47</c:v>
                </c:pt>
                <c:pt idx="31">
                  <c:v>68.14</c:v>
                </c:pt>
                <c:pt idx="32">
                  <c:v>58.3</c:v>
                </c:pt>
                <c:pt idx="33">
                  <c:v>58.5</c:v>
                </c:pt>
                <c:pt idx="34">
                  <c:v>59.7</c:v>
                </c:pt>
                <c:pt idx="35">
                  <c:v>59.9</c:v>
                </c:pt>
                <c:pt idx="36">
                  <c:v>60.2</c:v>
                </c:pt>
                <c:pt idx="37">
                  <c:v>71.3</c:v>
                </c:pt>
                <c:pt idx="38">
                  <c:v>64.38</c:v>
                </c:pt>
                <c:pt idx="39">
                  <c:v>63.57</c:v>
                </c:pt>
                <c:pt idx="40">
                  <c:v>73.8</c:v>
                </c:pt>
                <c:pt idx="41">
                  <c:v>70.599999999999994</c:v>
                </c:pt>
                <c:pt idx="42">
                  <c:v>71.7</c:v>
                </c:pt>
                <c:pt idx="43">
                  <c:v>70.2</c:v>
                </c:pt>
                <c:pt idx="44">
                  <c:v>70.7</c:v>
                </c:pt>
                <c:pt idx="45">
                  <c:v>72.599999999999994</c:v>
                </c:pt>
                <c:pt idx="46">
                  <c:v>71.8</c:v>
                </c:pt>
                <c:pt idx="47">
                  <c:v>71.900000000000006</c:v>
                </c:pt>
                <c:pt idx="48">
                  <c:v>71.28</c:v>
                </c:pt>
                <c:pt idx="49">
                  <c:v>68.959999999999994</c:v>
                </c:pt>
                <c:pt idx="50">
                  <c:v>70.84</c:v>
                </c:pt>
                <c:pt idx="51">
                  <c:v>70.41</c:v>
                </c:pt>
                <c:pt idx="52">
                  <c:v>77.900000000000006</c:v>
                </c:pt>
                <c:pt idx="53">
                  <c:v>76.5</c:v>
                </c:pt>
                <c:pt idx="54">
                  <c:v>79.7</c:v>
                </c:pt>
                <c:pt idx="55">
                  <c:v>78.2</c:v>
                </c:pt>
                <c:pt idx="56">
                  <c:v>77.7</c:v>
                </c:pt>
                <c:pt idx="57">
                  <c:v>76.8</c:v>
                </c:pt>
                <c:pt idx="58">
                  <c:v>79.599999999999994</c:v>
                </c:pt>
                <c:pt idx="59">
                  <c:v>79.3</c:v>
                </c:pt>
                <c:pt idx="60">
                  <c:v>78.2</c:v>
                </c:pt>
                <c:pt idx="61">
                  <c:v>76.599999999999994</c:v>
                </c:pt>
                <c:pt idx="62">
                  <c:v>47.9</c:v>
                </c:pt>
                <c:pt idx="63">
                  <c:v>47.85</c:v>
                </c:pt>
                <c:pt idx="64">
                  <c:v>48.64</c:v>
                </c:pt>
                <c:pt idx="65">
                  <c:v>48.41</c:v>
                </c:pt>
                <c:pt idx="66">
                  <c:v>47.03</c:v>
                </c:pt>
                <c:pt idx="67">
                  <c:v>50.45</c:v>
                </c:pt>
                <c:pt idx="68">
                  <c:v>51.52</c:v>
                </c:pt>
                <c:pt idx="69">
                  <c:v>50.38</c:v>
                </c:pt>
                <c:pt idx="70">
                  <c:v>63.4</c:v>
                </c:pt>
                <c:pt idx="71">
                  <c:v>61.4</c:v>
                </c:pt>
                <c:pt idx="72">
                  <c:v>60.4</c:v>
                </c:pt>
                <c:pt idx="73">
                  <c:v>60.9</c:v>
                </c:pt>
                <c:pt idx="74">
                  <c:v>61.8</c:v>
                </c:pt>
                <c:pt idx="75">
                  <c:v>64</c:v>
                </c:pt>
                <c:pt idx="76">
                  <c:v>63.1</c:v>
                </c:pt>
                <c:pt idx="77">
                  <c:v>54.3</c:v>
                </c:pt>
                <c:pt idx="78">
                  <c:v>64.28</c:v>
                </c:pt>
                <c:pt idx="79">
                  <c:v>62.87</c:v>
                </c:pt>
                <c:pt idx="80">
                  <c:v>62.35</c:v>
                </c:pt>
                <c:pt idx="81">
                  <c:v>61.57</c:v>
                </c:pt>
                <c:pt idx="82">
                  <c:v>53.2</c:v>
                </c:pt>
                <c:pt idx="83">
                  <c:v>55.93</c:v>
                </c:pt>
                <c:pt idx="84">
                  <c:v>50.307369999999999</c:v>
                </c:pt>
                <c:pt idx="85">
                  <c:v>51.071100000000001</c:v>
                </c:pt>
                <c:pt idx="86">
                  <c:v>51.188829999999996</c:v>
                </c:pt>
                <c:pt idx="87">
                  <c:v>74.405320364159167</c:v>
                </c:pt>
                <c:pt idx="88">
                  <c:v>74.548063204427578</c:v>
                </c:pt>
                <c:pt idx="89">
                  <c:v>75.379995871944374</c:v>
                </c:pt>
                <c:pt idx="90">
                  <c:v>73.932057983471893</c:v>
                </c:pt>
                <c:pt idx="91">
                  <c:v>74.116447933272923</c:v>
                </c:pt>
                <c:pt idx="92">
                  <c:v>73.781007442371603</c:v>
                </c:pt>
                <c:pt idx="93">
                  <c:v>75.910599050759345</c:v>
                </c:pt>
                <c:pt idx="94">
                  <c:v>76.89025578826535</c:v>
                </c:pt>
                <c:pt idx="95">
                  <c:v>75.712967303640994</c:v>
                </c:pt>
                <c:pt idx="96">
                  <c:v>70.11999803535717</c:v>
                </c:pt>
                <c:pt idx="97">
                  <c:v>71.882092663428736</c:v>
                </c:pt>
                <c:pt idx="98">
                  <c:v>71.817752799347886</c:v>
                </c:pt>
                <c:pt idx="99">
                  <c:v>70.101746555678176</c:v>
                </c:pt>
                <c:pt idx="100">
                  <c:v>68.85664969269402</c:v>
                </c:pt>
                <c:pt idx="101">
                  <c:v>69.549157228285367</c:v>
                </c:pt>
                <c:pt idx="102">
                  <c:v>75.910599050759345</c:v>
                </c:pt>
                <c:pt idx="103">
                  <c:v>76.89025578826535</c:v>
                </c:pt>
                <c:pt idx="104">
                  <c:v>75.712967303640994</c:v>
                </c:pt>
                <c:pt idx="105">
                  <c:v>73.781007442371603</c:v>
                </c:pt>
                <c:pt idx="106">
                  <c:v>76.862852651174208</c:v>
                </c:pt>
                <c:pt idx="107">
                  <c:v>50.77</c:v>
                </c:pt>
                <c:pt idx="108">
                  <c:v>51.35</c:v>
                </c:pt>
                <c:pt idx="109">
                  <c:v>49.81</c:v>
                </c:pt>
                <c:pt idx="110">
                  <c:v>49.76</c:v>
                </c:pt>
                <c:pt idx="111">
                  <c:v>51.93</c:v>
                </c:pt>
                <c:pt idx="112">
                  <c:v>50.41</c:v>
                </c:pt>
                <c:pt idx="113">
                  <c:v>49.97</c:v>
                </c:pt>
                <c:pt idx="114">
                  <c:v>51.78</c:v>
                </c:pt>
                <c:pt idx="115">
                  <c:v>50.64</c:v>
                </c:pt>
                <c:pt idx="116">
                  <c:v>47.8</c:v>
                </c:pt>
                <c:pt idx="117">
                  <c:v>48.6</c:v>
                </c:pt>
                <c:pt idx="118">
                  <c:v>48.9</c:v>
                </c:pt>
                <c:pt idx="119">
                  <c:v>49.52</c:v>
                </c:pt>
                <c:pt idx="120">
                  <c:v>67.8</c:v>
                </c:pt>
                <c:pt idx="121">
                  <c:v>69.599999999999994</c:v>
                </c:pt>
                <c:pt idx="122">
                  <c:v>62.4</c:v>
                </c:pt>
                <c:pt idx="123">
                  <c:v>52.5</c:v>
                </c:pt>
                <c:pt idx="124">
                  <c:v>55.8</c:v>
                </c:pt>
                <c:pt idx="125">
                  <c:v>47.3</c:v>
                </c:pt>
                <c:pt idx="126">
                  <c:v>59.7</c:v>
                </c:pt>
                <c:pt idx="127">
                  <c:v>53</c:v>
                </c:pt>
                <c:pt idx="128">
                  <c:v>60.8</c:v>
                </c:pt>
                <c:pt idx="129">
                  <c:v>55.1</c:v>
                </c:pt>
                <c:pt idx="130">
                  <c:v>49.5</c:v>
                </c:pt>
                <c:pt idx="131">
                  <c:v>57.9</c:v>
                </c:pt>
                <c:pt idx="132">
                  <c:v>59.6</c:v>
                </c:pt>
                <c:pt idx="133">
                  <c:v>47.9</c:v>
                </c:pt>
                <c:pt idx="134">
                  <c:v>56.3</c:v>
                </c:pt>
                <c:pt idx="135">
                  <c:v>54.3</c:v>
                </c:pt>
                <c:pt idx="136">
                  <c:v>49.1</c:v>
                </c:pt>
                <c:pt idx="137">
                  <c:v>55.7</c:v>
                </c:pt>
                <c:pt idx="138">
                  <c:v>53.7</c:v>
                </c:pt>
                <c:pt idx="139">
                  <c:v>49.9</c:v>
                </c:pt>
                <c:pt idx="140">
                  <c:v>50.5</c:v>
                </c:pt>
                <c:pt idx="141">
                  <c:v>53.1</c:v>
                </c:pt>
                <c:pt idx="142">
                  <c:v>52.1</c:v>
                </c:pt>
                <c:pt idx="143">
                  <c:v>50.8</c:v>
                </c:pt>
                <c:pt idx="144">
                  <c:v>51.9</c:v>
                </c:pt>
                <c:pt idx="145">
                  <c:v>51.6</c:v>
                </c:pt>
                <c:pt idx="146">
                  <c:v>52</c:v>
                </c:pt>
                <c:pt idx="147">
                  <c:v>56.7</c:v>
                </c:pt>
                <c:pt idx="148">
                  <c:v>56.12</c:v>
                </c:pt>
                <c:pt idx="149">
                  <c:v>57.2</c:v>
                </c:pt>
                <c:pt idx="150">
                  <c:v>55.1</c:v>
                </c:pt>
                <c:pt idx="151">
                  <c:v>55.3</c:v>
                </c:pt>
                <c:pt idx="152">
                  <c:v>55.7</c:v>
                </c:pt>
                <c:pt idx="153">
                  <c:v>59.2</c:v>
                </c:pt>
                <c:pt idx="154">
                  <c:v>60.2</c:v>
                </c:pt>
                <c:pt idx="155">
                  <c:v>51.6</c:v>
                </c:pt>
                <c:pt idx="156">
                  <c:v>51.9</c:v>
                </c:pt>
                <c:pt idx="157">
                  <c:v>51.6</c:v>
                </c:pt>
                <c:pt idx="158">
                  <c:v>51.9</c:v>
                </c:pt>
                <c:pt idx="159">
                  <c:v>51.1</c:v>
                </c:pt>
                <c:pt idx="160">
                  <c:v>51.7</c:v>
                </c:pt>
                <c:pt idx="161">
                  <c:v>51</c:v>
                </c:pt>
                <c:pt idx="162">
                  <c:v>51.6</c:v>
                </c:pt>
                <c:pt idx="163">
                  <c:v>49</c:v>
                </c:pt>
                <c:pt idx="164">
                  <c:v>48.84</c:v>
                </c:pt>
                <c:pt idx="165">
                  <c:v>48.16</c:v>
                </c:pt>
                <c:pt idx="166">
                  <c:v>49.08</c:v>
                </c:pt>
                <c:pt idx="167">
                  <c:v>49.27</c:v>
                </c:pt>
                <c:pt idx="168">
                  <c:v>54.87</c:v>
                </c:pt>
                <c:pt idx="169">
                  <c:v>49.84</c:v>
                </c:pt>
                <c:pt idx="170">
                  <c:v>57.25</c:v>
                </c:pt>
                <c:pt idx="171">
                  <c:v>49.3</c:v>
                </c:pt>
                <c:pt idx="172">
                  <c:v>48.9</c:v>
                </c:pt>
                <c:pt idx="173">
                  <c:v>48</c:v>
                </c:pt>
                <c:pt idx="174">
                  <c:v>47.52</c:v>
                </c:pt>
                <c:pt idx="175">
                  <c:v>48.45</c:v>
                </c:pt>
                <c:pt idx="176">
                  <c:v>47.68</c:v>
                </c:pt>
                <c:pt idx="177">
                  <c:v>48.15</c:v>
                </c:pt>
                <c:pt idx="178">
                  <c:v>48.18</c:v>
                </c:pt>
                <c:pt idx="179">
                  <c:v>48.13</c:v>
                </c:pt>
                <c:pt idx="180">
                  <c:v>48.57</c:v>
                </c:pt>
                <c:pt idx="181">
                  <c:v>48.49</c:v>
                </c:pt>
                <c:pt idx="182">
                  <c:v>48.49</c:v>
                </c:pt>
                <c:pt idx="183">
                  <c:v>47.69</c:v>
                </c:pt>
                <c:pt idx="184">
                  <c:v>48.6</c:v>
                </c:pt>
                <c:pt idx="185">
                  <c:v>48.94</c:v>
                </c:pt>
                <c:pt idx="186">
                  <c:v>49.88</c:v>
                </c:pt>
                <c:pt idx="187">
                  <c:v>47.56</c:v>
                </c:pt>
                <c:pt idx="188">
                  <c:v>49.8</c:v>
                </c:pt>
                <c:pt idx="189">
                  <c:v>48.5</c:v>
                </c:pt>
                <c:pt idx="190">
                  <c:v>49.2</c:v>
                </c:pt>
                <c:pt idx="191">
                  <c:v>50.6</c:v>
                </c:pt>
                <c:pt idx="192">
                  <c:v>50.7</c:v>
                </c:pt>
                <c:pt idx="193">
                  <c:v>51.2</c:v>
                </c:pt>
                <c:pt idx="194">
                  <c:v>50.3</c:v>
                </c:pt>
                <c:pt idx="195">
                  <c:v>49</c:v>
                </c:pt>
                <c:pt idx="196">
                  <c:v>49.1</c:v>
                </c:pt>
                <c:pt idx="197">
                  <c:v>48.2</c:v>
                </c:pt>
                <c:pt idx="198">
                  <c:v>54.1</c:v>
                </c:pt>
                <c:pt idx="199">
                  <c:v>50.3</c:v>
                </c:pt>
                <c:pt idx="200">
                  <c:v>55.3</c:v>
                </c:pt>
                <c:pt idx="201">
                  <c:v>53.1</c:v>
                </c:pt>
                <c:pt idx="202">
                  <c:v>49.9</c:v>
                </c:pt>
                <c:pt idx="203">
                  <c:v>50.2</c:v>
                </c:pt>
                <c:pt idx="204">
                  <c:v>50</c:v>
                </c:pt>
                <c:pt idx="205">
                  <c:v>64.3</c:v>
                </c:pt>
                <c:pt idx="206">
                  <c:v>49.7</c:v>
                </c:pt>
                <c:pt idx="207">
                  <c:v>50.2</c:v>
                </c:pt>
                <c:pt idx="208">
                  <c:v>50.2</c:v>
                </c:pt>
                <c:pt idx="209">
                  <c:v>50.4</c:v>
                </c:pt>
                <c:pt idx="210">
                  <c:v>50.4</c:v>
                </c:pt>
                <c:pt idx="211">
                  <c:v>50</c:v>
                </c:pt>
                <c:pt idx="212">
                  <c:v>50.1</c:v>
                </c:pt>
                <c:pt idx="213">
                  <c:v>51.2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9-4CD8-84F9-8F79F9977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214463"/>
        <c:axId val="1482215295"/>
      </c:scatterChart>
      <c:valAx>
        <c:axId val="148221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15295"/>
        <c:crosses val="autoZero"/>
        <c:crossBetween val="midCat"/>
      </c:valAx>
      <c:valAx>
        <c:axId val="148221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21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57805495552"/>
                  <c:y val="-0.3007245815584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S1'!$CH$9:$CH$27</c:f>
              <c:numCache>
                <c:formatCode>General</c:formatCode>
                <c:ptCount val="19"/>
                <c:pt idx="0">
                  <c:v>7.2685799640987208</c:v>
                </c:pt>
                <c:pt idx="1">
                  <c:v>7.886446509789133</c:v>
                </c:pt>
                <c:pt idx="2">
                  <c:v>7.3931779181723982</c:v>
                </c:pt>
                <c:pt idx="3">
                  <c:v>7.216384240556823</c:v>
                </c:pt>
                <c:pt idx="4">
                  <c:v>7.8273841695977637</c:v>
                </c:pt>
                <c:pt idx="5">
                  <c:v>7.5247310214972076</c:v>
                </c:pt>
                <c:pt idx="6">
                  <c:v>7.2660529293548528</c:v>
                </c:pt>
                <c:pt idx="7">
                  <c:v>7.1699341894768915</c:v>
                </c:pt>
                <c:pt idx="8">
                  <c:v>7.2966711439826435</c:v>
                </c:pt>
                <c:pt idx="9">
                  <c:v>7.1796816367733429</c:v>
                </c:pt>
                <c:pt idx="10">
                  <c:v>7.0399132930781896</c:v>
                </c:pt>
                <c:pt idx="11">
                  <c:v>7.0202536315615234</c:v>
                </c:pt>
                <c:pt idx="12">
                  <c:v>7.0448274099096988</c:v>
                </c:pt>
                <c:pt idx="13">
                  <c:v>6.8644731117263147</c:v>
                </c:pt>
                <c:pt idx="14">
                  <c:v>7.0561046930267608</c:v>
                </c:pt>
                <c:pt idx="15">
                  <c:v>7.0849695322857942</c:v>
                </c:pt>
                <c:pt idx="16">
                  <c:v>6.9550622212526445</c:v>
                </c:pt>
                <c:pt idx="17">
                  <c:v>7.1046238188007589</c:v>
                </c:pt>
                <c:pt idx="18">
                  <c:v>6.9909784048090531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96-41DB-85A0-1B778C0B7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72672"/>
        <c:axId val="-119369280"/>
      </c:scatterChart>
      <c:valAx>
        <c:axId val="-1193726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69280"/>
        <c:crosses val="autoZero"/>
        <c:crossBetween val="midCat"/>
        <c:majorUnit val="2"/>
      </c:valAx>
      <c:valAx>
        <c:axId val="-119369280"/>
        <c:scaling>
          <c:orientation val="minMax"/>
          <c:max val="9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P2 = Keq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193726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57805495552"/>
                  <c:y val="-0.3007245815584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S1'!$BZ$9:$BZ$27</c:f>
              <c:numCache>
                <c:formatCode>General</c:formatCode>
                <c:ptCount val="19"/>
                <c:pt idx="0">
                  <c:v>0.54666737187552727</c:v>
                </c:pt>
                <c:pt idx="1">
                  <c:v>0.53468740843679641</c:v>
                </c:pt>
                <c:pt idx="2">
                  <c:v>0.50273059782406604</c:v>
                </c:pt>
                <c:pt idx="3">
                  <c:v>0.54429542047548829</c:v>
                </c:pt>
                <c:pt idx="4">
                  <c:v>0.40660990540507902</c:v>
                </c:pt>
                <c:pt idx="5">
                  <c:v>0.40311120884209695</c:v>
                </c:pt>
                <c:pt idx="6">
                  <c:v>0.4616710311418824</c:v>
                </c:pt>
                <c:pt idx="7">
                  <c:v>0.42494390521238962</c:v>
                </c:pt>
                <c:pt idx="8">
                  <c:v>0.53677410450797836</c:v>
                </c:pt>
                <c:pt idx="9">
                  <c:v>0.43791109746319257</c:v>
                </c:pt>
                <c:pt idx="10">
                  <c:v>0.45037519291454475</c:v>
                </c:pt>
                <c:pt idx="11">
                  <c:v>0.23196343675742268</c:v>
                </c:pt>
                <c:pt idx="12">
                  <c:v>0.49993312446955795</c:v>
                </c:pt>
                <c:pt idx="13">
                  <c:v>0.51838356196862534</c:v>
                </c:pt>
                <c:pt idx="14">
                  <c:v>0.39107010633974087</c:v>
                </c:pt>
                <c:pt idx="15">
                  <c:v>0.45346669479589352</c:v>
                </c:pt>
                <c:pt idx="16">
                  <c:v>0.30239554634448496</c:v>
                </c:pt>
                <c:pt idx="17">
                  <c:v>0.25439294316663846</c:v>
                </c:pt>
                <c:pt idx="18">
                  <c:v>0.42745579289322899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FB-4CD8-BCEA-A98CA5517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4305136"/>
        <c:axId val="-144006432"/>
      </c:scatterChart>
      <c:valAx>
        <c:axId val="-1443051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4006432"/>
        <c:crosses val="autoZero"/>
        <c:crossBetween val="midCat"/>
        <c:majorUnit val="2"/>
      </c:valAx>
      <c:valAx>
        <c:axId val="-144006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P3 = Ab-pl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Myriad Pro" charset="0"/>
                  <a:ea typeface="Myriad Pro" charset="0"/>
                  <a:cs typeface="Myriad Pro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4430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536873156342199"/>
          <c:y val="6.5573770491803296E-2"/>
          <c:w val="0.76613569321534003"/>
          <c:h val="0.71967213114754103"/>
        </c:manualLayout>
      </c:layout>
      <c:scatterChart>
        <c:scatterStyle val="lineMarker"/>
        <c:varyColors val="0"/>
        <c:ser>
          <c:idx val="1"/>
          <c:order val="0"/>
          <c:spPr>
            <a:ln w="25400">
              <a:noFill/>
            </a:ln>
          </c:spPr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S1'!$CI$9:$CI$27</c:f>
              <c:numCache>
                <c:formatCode>General</c:formatCode>
                <c:ptCount val="19"/>
                <c:pt idx="0">
                  <c:v>0.47509873867530655</c:v>
                </c:pt>
                <c:pt idx="1">
                  <c:v>0.47773761547043597</c:v>
                </c:pt>
                <c:pt idx="2">
                  <c:v>0.50278899494347074</c:v>
                </c:pt>
                <c:pt idx="3">
                  <c:v>0.47459790411116654</c:v>
                </c:pt>
                <c:pt idx="4">
                  <c:v>0.47858902209036996</c:v>
                </c:pt>
                <c:pt idx="5">
                  <c:v>0.50484259773606688</c:v>
                </c:pt>
                <c:pt idx="6">
                  <c:v>0.50502089950873608</c:v>
                </c:pt>
                <c:pt idx="7">
                  <c:v>0.51530259639098652</c:v>
                </c:pt>
                <c:pt idx="8">
                  <c:v>0.5573959616509464</c:v>
                </c:pt>
                <c:pt idx="9">
                  <c:v>0.63985116308768275</c:v>
                </c:pt>
                <c:pt idx="10">
                  <c:v>0.63988508682766909</c:v>
                </c:pt>
                <c:pt idx="11">
                  <c:v>0.69685108526863293</c:v>
                </c:pt>
                <c:pt idx="12">
                  <c:v>0.55931143893619961</c:v>
                </c:pt>
                <c:pt idx="13">
                  <c:v>0.56960491023525994</c:v>
                </c:pt>
                <c:pt idx="14">
                  <c:v>0.66310525751002958</c:v>
                </c:pt>
                <c:pt idx="15">
                  <c:v>0.62422807455438434</c:v>
                </c:pt>
                <c:pt idx="16">
                  <c:v>0.67735904534847258</c:v>
                </c:pt>
                <c:pt idx="17">
                  <c:v>0.68481151632151505</c:v>
                </c:pt>
                <c:pt idx="18">
                  <c:v>0.66772657619539999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3-4688-9086-6374C2A041B8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0780433419274"/>
                  <c:y val="0.338797814207649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Myriad Pro" charset="0"/>
                      <a:ea typeface="Myriad Pro" charset="0"/>
                      <a:cs typeface="Myriad Pro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'[1]Table S1'!$CL$9:$CL$27</c:f>
              <c:numCache>
                <c:formatCode>General</c:formatCode>
                <c:ptCount val="19"/>
                <c:pt idx="0">
                  <c:v>1.37</c:v>
                </c:pt>
                <c:pt idx="1">
                  <c:v>1.72</c:v>
                </c:pt>
                <c:pt idx="2">
                  <c:v>2.2000000000000002</c:v>
                </c:pt>
                <c:pt idx="3">
                  <c:v>1.27</c:v>
                </c:pt>
                <c:pt idx="4">
                  <c:v>2.96</c:v>
                </c:pt>
                <c:pt idx="5">
                  <c:v>3.5</c:v>
                </c:pt>
                <c:pt idx="6">
                  <c:v>2.23</c:v>
                </c:pt>
                <c:pt idx="7">
                  <c:v>2.63</c:v>
                </c:pt>
                <c:pt idx="8">
                  <c:v>7.3248969999999929</c:v>
                </c:pt>
                <c:pt idx="9">
                  <c:v>5.7466969999999939</c:v>
                </c:pt>
                <c:pt idx="10">
                  <c:v>6.357239833333332</c:v>
                </c:pt>
                <c:pt idx="11">
                  <c:v>7.3972598750000023</c:v>
                </c:pt>
                <c:pt idx="12">
                  <c:v>7.573925</c:v>
                </c:pt>
                <c:pt idx="13">
                  <c:v>7.1043000000000003</c:v>
                </c:pt>
                <c:pt idx="14">
                  <c:v>6.6495387272727289</c:v>
                </c:pt>
                <c:pt idx="15">
                  <c:v>5.8927455000000073</c:v>
                </c:pt>
                <c:pt idx="16">
                  <c:v>6.030266000000001</c:v>
                </c:pt>
                <c:pt idx="17">
                  <c:v>6.5623576250000042</c:v>
                </c:pt>
                <c:pt idx="18">
                  <c:v>5.1163941666666659</c:v>
                </c:pt>
              </c:numCache>
            </c:numRef>
          </c:xVal>
          <c:yVal>
            <c:numRef>
              <c:f>'[1]Table S1'!$CI$9:$CI$27</c:f>
              <c:numCache>
                <c:formatCode>General</c:formatCode>
                <c:ptCount val="19"/>
                <c:pt idx="0">
                  <c:v>0.47509873867530655</c:v>
                </c:pt>
                <c:pt idx="1">
                  <c:v>0.47773761547043597</c:v>
                </c:pt>
                <c:pt idx="2">
                  <c:v>0.50278899494347074</c:v>
                </c:pt>
                <c:pt idx="3">
                  <c:v>0.47459790411116654</c:v>
                </c:pt>
                <c:pt idx="4">
                  <c:v>0.47858902209036996</c:v>
                </c:pt>
                <c:pt idx="5">
                  <c:v>0.50484259773606688</c:v>
                </c:pt>
                <c:pt idx="6">
                  <c:v>0.50502089950873608</c:v>
                </c:pt>
                <c:pt idx="7">
                  <c:v>0.51530259639098652</c:v>
                </c:pt>
                <c:pt idx="8">
                  <c:v>0.5573959616509464</c:v>
                </c:pt>
                <c:pt idx="9">
                  <c:v>0.63985116308768275</c:v>
                </c:pt>
                <c:pt idx="10">
                  <c:v>0.63988508682766909</c:v>
                </c:pt>
                <c:pt idx="11">
                  <c:v>0.69685108526863293</c:v>
                </c:pt>
                <c:pt idx="12">
                  <c:v>0.55931143893619961</c:v>
                </c:pt>
                <c:pt idx="13">
                  <c:v>0.56960491023525994</c:v>
                </c:pt>
                <c:pt idx="14">
                  <c:v>0.66310525751002958</c:v>
                </c:pt>
                <c:pt idx="15">
                  <c:v>0.62422807455438434</c:v>
                </c:pt>
                <c:pt idx="16">
                  <c:v>0.67735904534847258</c:v>
                </c:pt>
                <c:pt idx="17">
                  <c:v>0.68481151632151505</c:v>
                </c:pt>
                <c:pt idx="18">
                  <c:v>0.66772657619539999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83-4688-9086-6374C2A04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061344"/>
        <c:axId val="-122743824"/>
      </c:scatterChart>
      <c:valAx>
        <c:axId val="-123061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Measured H2O (wt.%)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2743824"/>
        <c:crosses val="autoZero"/>
        <c:crossBetween val="midCat"/>
        <c:majorUnit val="2"/>
      </c:valAx>
      <c:valAx>
        <c:axId val="-1227438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yriad Pro" charset="0"/>
                    <a:ea typeface="Myriad Pro" charset="0"/>
                    <a:cs typeface="Myriad Pro" charset="0"/>
                  </a:defRPr>
                </a:pPr>
                <a:r>
                  <a:rPr lang="en-US" b="1"/>
                  <a:t>P4 = Na/(Na+K)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Myriad Pro" charset="0"/>
                <a:ea typeface="Myriad Pro" charset="0"/>
                <a:cs typeface="Myriad Pro" charset="0"/>
              </a:defRPr>
            </a:pPr>
            <a:endParaRPr lang="en-US"/>
          </a:p>
        </c:txPr>
        <c:crossAx val="-12306134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1400">
          <a:latin typeface="Myriad Pro" charset="0"/>
          <a:ea typeface="Myriad Pro" charset="0"/>
          <a:cs typeface="Myriad Pro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0</xdr:row>
      <xdr:rowOff>130175</xdr:rowOff>
    </xdr:from>
    <xdr:to>
      <xdr:col>13</xdr:col>
      <xdr:colOff>231775</xdr:colOff>
      <xdr:row>14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2784C0-E409-4B2A-B3A4-7E4AD953D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207</xdr:col>
      <xdr:colOff>0</xdr:colOff>
      <xdr:row>2</xdr:row>
      <xdr:rowOff>0</xdr:rowOff>
    </xdr:from>
    <xdr:to>
      <xdr:col>212</xdr:col>
      <xdr:colOff>241300</xdr:colOff>
      <xdr:row>14</xdr:row>
      <xdr:rowOff>38100</xdr:rowOff>
    </xdr:to>
    <xdr:graphicFrame macro="">
      <xdr:nvGraphicFramePr>
        <xdr:cNvPr id="2" name="Grafico 11">
          <a:extLst>
            <a:ext uri="{FF2B5EF4-FFF2-40B4-BE49-F238E27FC236}">
              <a16:creationId xmlns:a16="http://schemas.microsoft.com/office/drawing/2014/main" id="{FD4FEBC7-9666-4DCE-9E91-3C9B33DCC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212</xdr:col>
      <xdr:colOff>0</xdr:colOff>
      <xdr:row>2</xdr:row>
      <xdr:rowOff>0</xdr:rowOff>
    </xdr:from>
    <xdr:to>
      <xdr:col>217</xdr:col>
      <xdr:colOff>241300</xdr:colOff>
      <xdr:row>14</xdr:row>
      <xdr:rowOff>38100</xdr:rowOff>
    </xdr:to>
    <xdr:graphicFrame macro="">
      <xdr:nvGraphicFramePr>
        <xdr:cNvPr id="3" name="Grafico 14">
          <a:extLst>
            <a:ext uri="{FF2B5EF4-FFF2-40B4-BE49-F238E27FC236}">
              <a16:creationId xmlns:a16="http://schemas.microsoft.com/office/drawing/2014/main" id="{527CC209-6A51-45DE-95B8-A21FB9D22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217</xdr:col>
      <xdr:colOff>0</xdr:colOff>
      <xdr:row>2</xdr:row>
      <xdr:rowOff>0</xdr:rowOff>
    </xdr:from>
    <xdr:to>
      <xdr:col>222</xdr:col>
      <xdr:colOff>241300</xdr:colOff>
      <xdr:row>14</xdr:row>
      <xdr:rowOff>38100</xdr:rowOff>
    </xdr:to>
    <xdr:graphicFrame macro="">
      <xdr:nvGraphicFramePr>
        <xdr:cNvPr id="4" name="Grafico 15">
          <a:extLst>
            <a:ext uri="{FF2B5EF4-FFF2-40B4-BE49-F238E27FC236}">
              <a16:creationId xmlns:a16="http://schemas.microsoft.com/office/drawing/2014/main" id="{961EDDAB-A352-4EC1-812D-809571984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nny\Downloads\minerals-09-00375-s0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S1"/>
      <sheetName val="Table S2"/>
      <sheetName val="Table S3"/>
    </sheetNames>
    <sheetDataSet>
      <sheetData sheetId="0">
        <row r="9">
          <cell r="BZ9">
            <v>0.54666737187552727</v>
          </cell>
          <cell r="CH9">
            <v>7.2685799640987208</v>
          </cell>
          <cell r="CI9">
            <v>0.47509873867530655</v>
          </cell>
          <cell r="CL9">
            <v>1.37</v>
          </cell>
        </row>
        <row r="10">
          <cell r="BZ10">
            <v>0.53468740843679641</v>
          </cell>
          <cell r="CH10">
            <v>7.886446509789133</v>
          </cell>
          <cell r="CI10">
            <v>0.47773761547043597</v>
          </cell>
          <cell r="CL10">
            <v>1.72</v>
          </cell>
        </row>
        <row r="11">
          <cell r="BZ11">
            <v>0.50273059782406604</v>
          </cell>
          <cell r="CH11">
            <v>7.3931779181723982</v>
          </cell>
          <cell r="CI11">
            <v>0.50278899494347074</v>
          </cell>
          <cell r="CL11">
            <v>2.2000000000000002</v>
          </cell>
        </row>
        <row r="12">
          <cell r="BZ12">
            <v>0.54429542047548829</v>
          </cell>
          <cell r="CH12">
            <v>7.216384240556823</v>
          </cell>
          <cell r="CI12">
            <v>0.47459790411116654</v>
          </cell>
          <cell r="CL12">
            <v>1.27</v>
          </cell>
        </row>
        <row r="13">
          <cell r="BZ13">
            <v>0.40660990540507902</v>
          </cell>
          <cell r="CH13">
            <v>7.8273841695977637</v>
          </cell>
          <cell r="CI13">
            <v>0.47858902209036996</v>
          </cell>
          <cell r="CL13">
            <v>2.96</v>
          </cell>
        </row>
        <row r="14">
          <cell r="BZ14">
            <v>0.40311120884209695</v>
          </cell>
          <cell r="CH14">
            <v>7.5247310214972076</v>
          </cell>
          <cell r="CI14">
            <v>0.50484259773606688</v>
          </cell>
          <cell r="CL14">
            <v>3.5</v>
          </cell>
        </row>
        <row r="15">
          <cell r="BZ15">
            <v>0.4616710311418824</v>
          </cell>
          <cell r="CH15">
            <v>7.2660529293548528</v>
          </cell>
          <cell r="CI15">
            <v>0.50502089950873608</v>
          </cell>
          <cell r="CL15">
            <v>2.23</v>
          </cell>
        </row>
        <row r="16">
          <cell r="BZ16">
            <v>0.42494390521238962</v>
          </cell>
          <cell r="CH16">
            <v>7.1699341894768915</v>
          </cell>
          <cell r="CI16">
            <v>0.51530259639098652</v>
          </cell>
          <cell r="CL16">
            <v>2.63</v>
          </cell>
        </row>
        <row r="17">
          <cell r="BZ17">
            <v>0.53677410450797836</v>
          </cell>
          <cell r="CH17">
            <v>7.2966711439826435</v>
          </cell>
          <cell r="CI17">
            <v>0.5573959616509464</v>
          </cell>
          <cell r="CL17">
            <v>7.3248969999999929</v>
          </cell>
        </row>
        <row r="18">
          <cell r="BZ18">
            <v>0.43791109746319257</v>
          </cell>
          <cell r="CH18">
            <v>7.1796816367733429</v>
          </cell>
          <cell r="CI18">
            <v>0.63985116308768275</v>
          </cell>
          <cell r="CL18">
            <v>5.7466969999999939</v>
          </cell>
        </row>
        <row r="19">
          <cell r="BZ19">
            <v>0.45037519291454475</v>
          </cell>
          <cell r="CH19">
            <v>7.0399132930781896</v>
          </cell>
          <cell r="CI19">
            <v>0.63988508682766909</v>
          </cell>
          <cell r="CL19">
            <v>6.357239833333332</v>
          </cell>
        </row>
        <row r="20">
          <cell r="BZ20">
            <v>0.23196343675742268</v>
          </cell>
          <cell r="CH20">
            <v>7.0202536315615234</v>
          </cell>
          <cell r="CI20">
            <v>0.69685108526863293</v>
          </cell>
          <cell r="CL20">
            <v>7.3972598750000023</v>
          </cell>
        </row>
        <row r="21">
          <cell r="BZ21">
            <v>0.49993312446955795</v>
          </cell>
          <cell r="CH21">
            <v>7.0448274099096988</v>
          </cell>
          <cell r="CI21">
            <v>0.55931143893619961</v>
          </cell>
          <cell r="CL21">
            <v>7.573925</v>
          </cell>
        </row>
        <row r="22">
          <cell r="BZ22">
            <v>0.51838356196862534</v>
          </cell>
          <cell r="CH22">
            <v>6.8644731117263147</v>
          </cell>
          <cell r="CI22">
            <v>0.56960491023525994</v>
          </cell>
          <cell r="CL22">
            <v>7.1043000000000003</v>
          </cell>
        </row>
        <row r="23">
          <cell r="BZ23">
            <v>0.39107010633974087</v>
          </cell>
          <cell r="CH23">
            <v>7.0561046930267608</v>
          </cell>
          <cell r="CI23">
            <v>0.66310525751002958</v>
          </cell>
          <cell r="CL23">
            <v>6.6495387272727289</v>
          </cell>
        </row>
        <row r="24">
          <cell r="BZ24">
            <v>0.45346669479589352</v>
          </cell>
          <cell r="CH24">
            <v>7.0849695322857942</v>
          </cell>
          <cell r="CI24">
            <v>0.62422807455438434</v>
          </cell>
          <cell r="CL24">
            <v>5.8927455000000073</v>
          </cell>
        </row>
        <row r="25">
          <cell r="BZ25">
            <v>0.30239554634448496</v>
          </cell>
          <cell r="CH25">
            <v>6.9550622212526445</v>
          </cell>
          <cell r="CI25">
            <v>0.67735904534847258</v>
          </cell>
          <cell r="CL25">
            <v>6.030266000000001</v>
          </cell>
        </row>
        <row r="26">
          <cell r="BZ26">
            <v>0.25439294316663846</v>
          </cell>
          <cell r="CH26">
            <v>7.1046238188007589</v>
          </cell>
          <cell r="CI26">
            <v>0.68481151632151505</v>
          </cell>
          <cell r="CL26">
            <v>6.5623576250000042</v>
          </cell>
        </row>
        <row r="27">
          <cell r="BZ27">
            <v>0.42745579289322899</v>
          </cell>
          <cell r="CH27">
            <v>6.9909784048090531</v>
          </cell>
          <cell r="CI27">
            <v>0.66772657619539999</v>
          </cell>
          <cell r="CL27">
            <v>5.1163941666666659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DC4B8-A04D-4B80-B1C9-E0A4F8735124}">
  <dimension ref="A1:B10"/>
  <sheetViews>
    <sheetView workbookViewId="0">
      <selection activeCell="A11" sqref="A11"/>
    </sheetView>
  </sheetViews>
  <sheetFormatPr defaultRowHeight="14.4"/>
  <cols>
    <col min="1" max="1" width="30.33203125" customWidth="1"/>
  </cols>
  <sheetData>
    <row r="1" spans="1:2">
      <c r="A1" t="s">
        <v>0</v>
      </c>
    </row>
    <row r="4" spans="1:2">
      <c r="A4" t="s">
        <v>1091</v>
      </c>
      <c r="B4" t="s">
        <v>1</v>
      </c>
    </row>
    <row r="5" spans="1:2">
      <c r="A5" t="s">
        <v>1092</v>
      </c>
      <c r="B5" t="s">
        <v>1096</v>
      </c>
    </row>
    <row r="6" spans="1:2">
      <c r="A6" t="s">
        <v>1093</v>
      </c>
      <c r="B6" t="s">
        <v>1097</v>
      </c>
    </row>
    <row r="7" spans="1:2">
      <c r="A7" t="s">
        <v>1094</v>
      </c>
      <c r="B7" t="s">
        <v>1098</v>
      </c>
    </row>
    <row r="8" spans="1:2">
      <c r="A8" t="s">
        <v>1095</v>
      </c>
      <c r="B8" t="s">
        <v>1099</v>
      </c>
    </row>
    <row r="9" spans="1:2">
      <c r="A9" t="s">
        <v>1100</v>
      </c>
      <c r="B9" t="s">
        <v>1101</v>
      </c>
    </row>
    <row r="10" spans="1:2">
      <c r="A10" t="s">
        <v>1344</v>
      </c>
      <c r="B10" t="s">
        <v>1345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26594-B6FA-4C8F-9B61-D8D97ACBD5D4}">
  <dimension ref="A1:W73"/>
  <sheetViews>
    <sheetView workbookViewId="0">
      <selection activeCell="E2" sqref="E2"/>
    </sheetView>
  </sheetViews>
  <sheetFormatPr defaultRowHeight="14.4"/>
  <sheetData>
    <row r="1" spans="1:23" ht="18">
      <c r="A1" s="1" t="s">
        <v>2</v>
      </c>
      <c r="B1" s="2" t="s">
        <v>3</v>
      </c>
      <c r="C1" s="2" t="s">
        <v>4</v>
      </c>
      <c r="D1" s="2" t="s">
        <v>5</v>
      </c>
      <c r="E1" s="2" t="s">
        <v>1346</v>
      </c>
      <c r="F1" s="2" t="s">
        <v>6</v>
      </c>
      <c r="G1" s="2" t="s">
        <v>7</v>
      </c>
      <c r="H1" s="2"/>
      <c r="I1" s="3" t="s">
        <v>77</v>
      </c>
      <c r="J1" s="4" t="s">
        <v>78</v>
      </c>
      <c r="K1" s="4" t="s">
        <v>79</v>
      </c>
      <c r="L1" s="4" t="s">
        <v>80</v>
      </c>
      <c r="M1" s="4" t="s">
        <v>81</v>
      </c>
      <c r="N1" s="4" t="s">
        <v>82</v>
      </c>
      <c r="O1" s="4" t="s">
        <v>83</v>
      </c>
      <c r="P1" s="4" t="s">
        <v>84</v>
      </c>
      <c r="Q1" s="4" t="s">
        <v>85</v>
      </c>
      <c r="R1" s="4" t="s">
        <v>86</v>
      </c>
      <c r="S1" s="4" t="s">
        <v>12</v>
      </c>
      <c r="T1" s="4" t="s">
        <v>13</v>
      </c>
      <c r="U1" s="124" t="s">
        <v>111</v>
      </c>
      <c r="V1" s="124" t="s">
        <v>1337</v>
      </c>
      <c r="W1" s="124" t="s">
        <v>99</v>
      </c>
    </row>
    <row r="2" spans="1:23">
      <c r="A2" s="5" t="s">
        <v>14</v>
      </c>
      <c r="B2" s="6">
        <v>1446</v>
      </c>
      <c r="C2" s="6">
        <v>1050</v>
      </c>
      <c r="D2" s="6">
        <v>1500</v>
      </c>
      <c r="E2" s="6"/>
      <c r="F2" s="6"/>
      <c r="G2" s="6"/>
      <c r="H2" s="6"/>
      <c r="I2" s="7">
        <v>42.43</v>
      </c>
      <c r="J2" s="8">
        <v>2.5</v>
      </c>
      <c r="K2" s="8">
        <v>12.97</v>
      </c>
      <c r="L2" s="8">
        <v>0.31</v>
      </c>
      <c r="M2" s="8">
        <v>7.8</v>
      </c>
      <c r="N2" s="8">
        <v>0.09</v>
      </c>
      <c r="O2" s="8">
        <v>15.56</v>
      </c>
      <c r="P2" s="8">
        <v>11.21</v>
      </c>
      <c r="Q2" s="8">
        <v>2.41</v>
      </c>
      <c r="R2" s="8">
        <v>1.61</v>
      </c>
      <c r="S2" s="8"/>
      <c r="T2" s="8"/>
      <c r="U2">
        <f>C2+273.15</f>
        <v>1323.15</v>
      </c>
      <c r="V2">
        <f>D2/100</f>
        <v>15</v>
      </c>
      <c r="W2" t="str">
        <f>IF(E2&gt;0, E2, "")</f>
        <v/>
      </c>
    </row>
    <row r="3" spans="1:23">
      <c r="A3" s="5" t="s">
        <v>14</v>
      </c>
      <c r="B3" s="6">
        <v>1447</v>
      </c>
      <c r="C3" s="6">
        <v>1050</v>
      </c>
      <c r="D3" s="6">
        <v>1000</v>
      </c>
      <c r="E3" s="6"/>
      <c r="F3" s="6"/>
      <c r="G3" s="6"/>
      <c r="H3" s="6"/>
      <c r="I3" s="7">
        <v>41.19</v>
      </c>
      <c r="J3" s="8">
        <v>2.62</v>
      </c>
      <c r="K3" s="8">
        <v>12.25</v>
      </c>
      <c r="L3" s="8">
        <v>0.1</v>
      </c>
      <c r="M3" s="8">
        <v>9.44</v>
      </c>
      <c r="N3" s="8">
        <v>0.11</v>
      </c>
      <c r="O3" s="8">
        <v>15.67</v>
      </c>
      <c r="P3" s="8">
        <v>11.54</v>
      </c>
      <c r="Q3" s="8">
        <v>2.44</v>
      </c>
      <c r="R3" s="8">
        <v>1.4</v>
      </c>
      <c r="S3" s="8"/>
      <c r="T3" s="8"/>
      <c r="U3">
        <f t="shared" ref="U3:U66" si="0">C3+273.15</f>
        <v>1323.15</v>
      </c>
      <c r="V3">
        <f t="shared" ref="V3:V66" si="1">D3/100</f>
        <v>10</v>
      </c>
      <c r="W3" t="str">
        <f t="shared" ref="W3:W66" si="2">IF(E3&gt;0, E3, "")</f>
        <v/>
      </c>
    </row>
    <row r="4" spans="1:23">
      <c r="A4" s="5" t="s">
        <v>15</v>
      </c>
      <c r="B4" s="6" t="s">
        <v>16</v>
      </c>
      <c r="C4" s="6">
        <v>850</v>
      </c>
      <c r="D4" s="6">
        <v>250</v>
      </c>
      <c r="E4" s="9">
        <v>6.3</v>
      </c>
      <c r="F4" s="9">
        <v>1.1913126659606501</v>
      </c>
      <c r="G4" s="9">
        <v>-11.594938719083462</v>
      </c>
      <c r="H4" s="9"/>
      <c r="I4" s="7">
        <v>45.69</v>
      </c>
      <c r="J4" s="8">
        <v>1.44</v>
      </c>
      <c r="K4" s="8">
        <v>9.64</v>
      </c>
      <c r="L4" s="8"/>
      <c r="M4" s="8">
        <v>13.37</v>
      </c>
      <c r="N4" s="8">
        <v>0.21</v>
      </c>
      <c r="O4" s="8">
        <v>14.57</v>
      </c>
      <c r="P4" s="8">
        <v>10.72</v>
      </c>
      <c r="Q4" s="8">
        <v>1.76</v>
      </c>
      <c r="R4" s="8">
        <v>0.23</v>
      </c>
      <c r="S4" s="8"/>
      <c r="T4" s="8"/>
      <c r="U4">
        <f t="shared" si="0"/>
        <v>1123.1500000000001</v>
      </c>
      <c r="V4">
        <f t="shared" si="1"/>
        <v>2.5</v>
      </c>
      <c r="W4">
        <f t="shared" si="2"/>
        <v>6.3</v>
      </c>
    </row>
    <row r="5" spans="1:23">
      <c r="A5" s="5" t="s">
        <v>15</v>
      </c>
      <c r="B5" s="6" t="s">
        <v>17</v>
      </c>
      <c r="C5" s="6">
        <v>850</v>
      </c>
      <c r="D5" s="6">
        <v>250</v>
      </c>
      <c r="E5" s="9">
        <v>5.7</v>
      </c>
      <c r="F5" s="9">
        <v>1.19</v>
      </c>
      <c r="G5" s="9">
        <v>-11.596251385044113</v>
      </c>
      <c r="H5" s="9"/>
      <c r="I5" s="7">
        <v>45.56</v>
      </c>
      <c r="J5" s="8">
        <v>1.43</v>
      </c>
      <c r="K5" s="8">
        <v>10.4</v>
      </c>
      <c r="L5" s="8"/>
      <c r="M5" s="8">
        <v>12.27</v>
      </c>
      <c r="N5" s="8">
        <v>0.21</v>
      </c>
      <c r="O5" s="8">
        <v>15.15</v>
      </c>
      <c r="P5" s="8">
        <v>11.03</v>
      </c>
      <c r="Q5" s="8">
        <v>1.89</v>
      </c>
      <c r="R5" s="8">
        <v>0.25</v>
      </c>
      <c r="S5" s="8"/>
      <c r="T5" s="8"/>
      <c r="U5">
        <f t="shared" si="0"/>
        <v>1123.1500000000001</v>
      </c>
      <c r="V5">
        <f t="shared" si="1"/>
        <v>2.5</v>
      </c>
      <c r="W5">
        <f t="shared" si="2"/>
        <v>5.7</v>
      </c>
    </row>
    <row r="6" spans="1:23">
      <c r="A6" s="5" t="s">
        <v>15</v>
      </c>
      <c r="B6" s="6" t="s">
        <v>18</v>
      </c>
      <c r="C6" s="6">
        <v>850</v>
      </c>
      <c r="D6" s="6">
        <v>250</v>
      </c>
      <c r="E6" s="9">
        <v>7</v>
      </c>
      <c r="F6" s="9">
        <v>0.98641736702712191</v>
      </c>
      <c r="G6" s="9">
        <v>-11.799834018016991</v>
      </c>
      <c r="H6" s="9"/>
      <c r="I6" s="7">
        <v>45.65</v>
      </c>
      <c r="J6" s="8">
        <v>1.55</v>
      </c>
      <c r="K6" s="8">
        <v>10.78</v>
      </c>
      <c r="L6" s="8"/>
      <c r="M6" s="8">
        <v>13.3</v>
      </c>
      <c r="N6" s="8">
        <v>0.21</v>
      </c>
      <c r="O6" s="8">
        <v>14.21</v>
      </c>
      <c r="P6" s="8">
        <v>10.81</v>
      </c>
      <c r="Q6" s="8">
        <v>1.89</v>
      </c>
      <c r="R6" s="8">
        <v>0.27</v>
      </c>
      <c r="S6" s="8"/>
      <c r="T6" s="8"/>
      <c r="U6">
        <f t="shared" si="0"/>
        <v>1123.1500000000001</v>
      </c>
      <c r="V6">
        <f t="shared" si="1"/>
        <v>2.5</v>
      </c>
      <c r="W6">
        <f t="shared" si="2"/>
        <v>7</v>
      </c>
    </row>
    <row r="7" spans="1:23">
      <c r="A7" s="5" t="s">
        <v>19</v>
      </c>
      <c r="B7" s="6" t="s">
        <v>20</v>
      </c>
      <c r="C7" s="6">
        <v>900</v>
      </c>
      <c r="D7" s="6">
        <v>285.10000000000002</v>
      </c>
      <c r="E7" s="9">
        <v>6.5483493804931641</v>
      </c>
      <c r="F7" s="6"/>
      <c r="G7" s="6"/>
      <c r="H7" s="6"/>
      <c r="I7" s="8">
        <v>44.9</v>
      </c>
      <c r="J7" s="8">
        <v>1.55</v>
      </c>
      <c r="K7" s="8">
        <v>10.9</v>
      </c>
      <c r="L7" s="8"/>
      <c r="M7" s="8">
        <v>8.6999999999999993</v>
      </c>
      <c r="N7" s="8"/>
      <c r="O7" s="8">
        <v>16.600000000000001</v>
      </c>
      <c r="P7" s="8">
        <v>11.18</v>
      </c>
      <c r="Q7" s="8">
        <v>2.1</v>
      </c>
      <c r="R7" s="8">
        <v>0.4</v>
      </c>
      <c r="S7" s="8"/>
      <c r="T7" s="8"/>
      <c r="U7">
        <f t="shared" si="0"/>
        <v>1173.1500000000001</v>
      </c>
      <c r="V7">
        <f t="shared" si="1"/>
        <v>2.8510000000000004</v>
      </c>
      <c r="W7">
        <f t="shared" si="2"/>
        <v>6.5483493804931641</v>
      </c>
    </row>
    <row r="8" spans="1:23">
      <c r="A8" s="5" t="s">
        <v>21</v>
      </c>
      <c r="B8" s="6" t="s">
        <v>22</v>
      </c>
      <c r="C8" s="6">
        <v>930</v>
      </c>
      <c r="D8" s="6">
        <v>226.5</v>
      </c>
      <c r="E8" s="9"/>
      <c r="F8" s="9">
        <v>2.2000000000000002</v>
      </c>
      <c r="G8" s="9">
        <v>-9.1561058677214611</v>
      </c>
      <c r="H8" s="9"/>
      <c r="I8" s="7">
        <v>46.24</v>
      </c>
      <c r="J8" s="8">
        <v>1.27</v>
      </c>
      <c r="K8" s="8">
        <v>10.029999999999999</v>
      </c>
      <c r="L8" s="8"/>
      <c r="M8" s="8">
        <v>10.1</v>
      </c>
      <c r="N8" s="8">
        <v>0.32</v>
      </c>
      <c r="O8" s="8">
        <v>16.3</v>
      </c>
      <c r="P8" s="8">
        <v>11.72</v>
      </c>
      <c r="Q8" s="8">
        <v>1.78</v>
      </c>
      <c r="R8" s="8">
        <v>0.19</v>
      </c>
      <c r="S8" s="8"/>
      <c r="T8" s="8"/>
      <c r="U8">
        <f t="shared" si="0"/>
        <v>1203.1500000000001</v>
      </c>
      <c r="V8">
        <f t="shared" si="1"/>
        <v>2.2650000000000001</v>
      </c>
      <c r="W8" t="str">
        <f t="shared" si="2"/>
        <v/>
      </c>
    </row>
    <row r="9" spans="1:23">
      <c r="A9" s="5" t="s">
        <v>21</v>
      </c>
      <c r="B9" s="6" t="s">
        <v>23</v>
      </c>
      <c r="C9" s="6">
        <v>876</v>
      </c>
      <c r="D9" s="6">
        <v>213</v>
      </c>
      <c r="E9" s="9">
        <v>5.8433055877685547</v>
      </c>
      <c r="F9" s="9"/>
      <c r="G9" s="9"/>
      <c r="H9" s="9"/>
      <c r="I9" s="7">
        <v>47.08</v>
      </c>
      <c r="J9" s="8">
        <v>1.31</v>
      </c>
      <c r="K9" s="8">
        <v>9.24</v>
      </c>
      <c r="L9" s="8"/>
      <c r="M9" s="8">
        <v>13.9</v>
      </c>
      <c r="N9" s="8">
        <v>0.45</v>
      </c>
      <c r="O9" s="8">
        <v>13.22</v>
      </c>
      <c r="P9" s="8">
        <v>10.130000000000001</v>
      </c>
      <c r="Q9" s="8">
        <v>1.75</v>
      </c>
      <c r="R9" s="8">
        <v>0.22</v>
      </c>
      <c r="S9" s="8"/>
      <c r="T9" s="8"/>
      <c r="U9">
        <f t="shared" si="0"/>
        <v>1149.1500000000001</v>
      </c>
      <c r="V9">
        <f t="shared" si="1"/>
        <v>2.13</v>
      </c>
      <c r="W9">
        <f t="shared" si="2"/>
        <v>5.8433055877685547</v>
      </c>
    </row>
    <row r="10" spans="1:23">
      <c r="A10" s="5" t="s">
        <v>24</v>
      </c>
      <c r="B10" s="6">
        <v>35</v>
      </c>
      <c r="C10" s="6">
        <v>866</v>
      </c>
      <c r="D10" s="6">
        <v>208.8</v>
      </c>
      <c r="E10" s="9">
        <v>5.04</v>
      </c>
      <c r="F10" s="9">
        <v>0.81</v>
      </c>
      <c r="G10" s="9">
        <v>-11.688692443444642</v>
      </c>
      <c r="H10" s="9"/>
      <c r="I10" s="7">
        <v>45.28</v>
      </c>
      <c r="J10" s="8">
        <v>2.0299999999999998</v>
      </c>
      <c r="K10" s="8">
        <v>9.06</v>
      </c>
      <c r="L10" s="8"/>
      <c r="M10" s="8">
        <v>13.99</v>
      </c>
      <c r="N10" s="8">
        <v>0.2</v>
      </c>
      <c r="O10" s="8">
        <v>13.5</v>
      </c>
      <c r="P10" s="8">
        <v>10.91</v>
      </c>
      <c r="Q10" s="8">
        <v>2.17</v>
      </c>
      <c r="R10" s="8">
        <v>0.38</v>
      </c>
      <c r="S10" s="8"/>
      <c r="T10" s="8"/>
      <c r="U10">
        <f t="shared" si="0"/>
        <v>1139.1500000000001</v>
      </c>
      <c r="V10">
        <f t="shared" si="1"/>
        <v>2.0880000000000001</v>
      </c>
      <c r="W10">
        <f t="shared" si="2"/>
        <v>5.04</v>
      </c>
    </row>
    <row r="11" spans="1:23">
      <c r="A11" s="5" t="s">
        <v>25</v>
      </c>
      <c r="B11" s="6">
        <v>25</v>
      </c>
      <c r="C11" s="6">
        <v>1000</v>
      </c>
      <c r="D11" s="6">
        <v>2200</v>
      </c>
      <c r="E11" s="6"/>
      <c r="F11" s="6"/>
      <c r="G11" s="6"/>
      <c r="H11" s="6"/>
      <c r="I11" s="7">
        <v>41.6</v>
      </c>
      <c r="J11" s="8">
        <v>1.66</v>
      </c>
      <c r="K11" s="8">
        <v>14.54</v>
      </c>
      <c r="L11" s="8"/>
      <c r="M11" s="8">
        <v>11.94</v>
      </c>
      <c r="N11" s="8">
        <v>0.15</v>
      </c>
      <c r="O11" s="8">
        <v>13.59</v>
      </c>
      <c r="P11" s="8">
        <v>10.11</v>
      </c>
      <c r="Q11" s="8">
        <v>2.77</v>
      </c>
      <c r="R11" s="8">
        <v>1.08</v>
      </c>
      <c r="S11" s="8"/>
      <c r="T11" s="8"/>
      <c r="U11">
        <f t="shared" si="0"/>
        <v>1273.1500000000001</v>
      </c>
      <c r="V11">
        <f t="shared" si="1"/>
        <v>22</v>
      </c>
      <c r="W11" t="str">
        <f t="shared" si="2"/>
        <v/>
      </c>
    </row>
    <row r="12" spans="1:23">
      <c r="A12" s="5" t="s">
        <v>25</v>
      </c>
      <c r="B12" s="6">
        <v>23</v>
      </c>
      <c r="C12" s="6">
        <v>1000</v>
      </c>
      <c r="D12" s="6">
        <v>1500</v>
      </c>
      <c r="E12" s="6"/>
      <c r="F12" s="6"/>
      <c r="G12" s="6"/>
      <c r="H12" s="6"/>
      <c r="I12" s="7">
        <v>42.25</v>
      </c>
      <c r="J12" s="8">
        <v>2.17</v>
      </c>
      <c r="K12" s="8">
        <v>13.72</v>
      </c>
      <c r="L12" s="8"/>
      <c r="M12" s="8">
        <v>8.8000000000000007</v>
      </c>
      <c r="N12" s="8">
        <v>0.11</v>
      </c>
      <c r="O12" s="8">
        <v>15.95</v>
      </c>
      <c r="P12" s="8">
        <v>10.75</v>
      </c>
      <c r="Q12" s="8">
        <v>2.74</v>
      </c>
      <c r="R12" s="8">
        <v>1.06</v>
      </c>
      <c r="S12" s="8"/>
      <c r="T12" s="8"/>
      <c r="U12">
        <f t="shared" si="0"/>
        <v>1273.1500000000001</v>
      </c>
      <c r="V12">
        <f t="shared" si="1"/>
        <v>15</v>
      </c>
      <c r="W12" t="str">
        <f t="shared" si="2"/>
        <v/>
      </c>
    </row>
    <row r="13" spans="1:23">
      <c r="A13" s="5" t="s">
        <v>25</v>
      </c>
      <c r="B13" s="6">
        <v>2</v>
      </c>
      <c r="C13" s="6">
        <v>1040</v>
      </c>
      <c r="D13" s="6">
        <v>1500</v>
      </c>
      <c r="E13" s="6"/>
      <c r="F13" s="6"/>
      <c r="G13" s="6"/>
      <c r="H13" s="6"/>
      <c r="I13" s="7">
        <v>43.42</v>
      </c>
      <c r="J13" s="8">
        <v>2.59</v>
      </c>
      <c r="K13" s="8">
        <v>11.89</v>
      </c>
      <c r="L13" s="8"/>
      <c r="M13" s="8">
        <v>8.06</v>
      </c>
      <c r="N13" s="8">
        <v>0.12</v>
      </c>
      <c r="O13" s="8">
        <v>16.73</v>
      </c>
      <c r="P13" s="8">
        <v>10.67</v>
      </c>
      <c r="Q13" s="8">
        <v>3.05</v>
      </c>
      <c r="R13" s="8">
        <v>1.1499999999999999</v>
      </c>
      <c r="S13" s="8"/>
      <c r="T13" s="8"/>
      <c r="U13">
        <f t="shared" si="0"/>
        <v>1313.15</v>
      </c>
      <c r="V13">
        <f t="shared" si="1"/>
        <v>15</v>
      </c>
      <c r="W13" t="str">
        <f t="shared" si="2"/>
        <v/>
      </c>
    </row>
    <row r="14" spans="1:23">
      <c r="A14" s="5" t="s">
        <v>26</v>
      </c>
      <c r="B14" s="6">
        <v>120</v>
      </c>
      <c r="C14" s="6">
        <v>1050</v>
      </c>
      <c r="D14" s="6">
        <v>1000</v>
      </c>
      <c r="E14" s="6"/>
      <c r="F14" s="6"/>
      <c r="G14" s="6"/>
      <c r="H14" s="6"/>
      <c r="I14" s="7">
        <v>39.979999999999997</v>
      </c>
      <c r="J14" s="8">
        <v>6.37</v>
      </c>
      <c r="K14" s="8">
        <v>13.11</v>
      </c>
      <c r="L14" s="8"/>
      <c r="M14" s="8">
        <v>11.06</v>
      </c>
      <c r="N14" s="8">
        <v>0.16</v>
      </c>
      <c r="O14" s="8">
        <v>12.57</v>
      </c>
      <c r="P14" s="8">
        <v>11.23</v>
      </c>
      <c r="Q14" s="8">
        <v>2.81</v>
      </c>
      <c r="R14" s="8">
        <v>1.2</v>
      </c>
      <c r="S14" s="8"/>
      <c r="T14" s="8"/>
      <c r="U14">
        <f t="shared" si="0"/>
        <v>1323.15</v>
      </c>
      <c r="V14">
        <f t="shared" si="1"/>
        <v>10</v>
      </c>
      <c r="W14" t="str">
        <f t="shared" si="2"/>
        <v/>
      </c>
    </row>
    <row r="15" spans="1:23">
      <c r="A15" s="5" t="s">
        <v>26</v>
      </c>
      <c r="B15" s="6">
        <v>111</v>
      </c>
      <c r="C15" s="6">
        <v>1050</v>
      </c>
      <c r="D15" s="6">
        <v>1000</v>
      </c>
      <c r="E15" s="9"/>
      <c r="F15" s="9"/>
      <c r="G15" s="9"/>
      <c r="H15" s="9"/>
      <c r="I15" s="7">
        <v>41.89</v>
      </c>
      <c r="J15" s="8">
        <v>2.91</v>
      </c>
      <c r="K15" s="8">
        <v>12.25</v>
      </c>
      <c r="L15" s="8"/>
      <c r="M15" s="8">
        <v>12.21</v>
      </c>
      <c r="N15" s="8">
        <v>0.16</v>
      </c>
      <c r="O15" s="8">
        <v>13.89</v>
      </c>
      <c r="P15" s="8">
        <v>10.42</v>
      </c>
      <c r="Q15" s="8">
        <v>2.99</v>
      </c>
      <c r="R15" s="8">
        <v>0.85</v>
      </c>
      <c r="S15" s="8"/>
      <c r="T15" s="8"/>
      <c r="U15">
        <f t="shared" si="0"/>
        <v>1323.15</v>
      </c>
      <c r="V15">
        <f t="shared" si="1"/>
        <v>10</v>
      </c>
      <c r="W15" t="str">
        <f t="shared" si="2"/>
        <v/>
      </c>
    </row>
    <row r="16" spans="1:23">
      <c r="A16" s="5" t="s">
        <v>27</v>
      </c>
      <c r="B16" s="6" t="s">
        <v>28</v>
      </c>
      <c r="C16" s="6">
        <v>945</v>
      </c>
      <c r="D16" s="6">
        <v>400.2</v>
      </c>
      <c r="E16" s="9">
        <v>6.9</v>
      </c>
      <c r="F16" s="9">
        <v>1.2</v>
      </c>
      <c r="G16" s="9">
        <v>-9.8418626030969314</v>
      </c>
      <c r="H16" s="9"/>
      <c r="I16" s="7">
        <v>43.8</v>
      </c>
      <c r="J16" s="8">
        <v>1.87</v>
      </c>
      <c r="K16" s="8">
        <v>11.9</v>
      </c>
      <c r="L16" s="8"/>
      <c r="M16" s="8">
        <v>12.2</v>
      </c>
      <c r="N16" s="8">
        <v>0.14000000000000001</v>
      </c>
      <c r="O16" s="8">
        <v>14.1</v>
      </c>
      <c r="P16" s="8">
        <v>11.2</v>
      </c>
      <c r="Q16" s="8">
        <v>2.17</v>
      </c>
      <c r="R16" s="8">
        <v>0.33</v>
      </c>
      <c r="S16" s="8"/>
      <c r="T16" s="8"/>
      <c r="U16">
        <f t="shared" si="0"/>
        <v>1218.1500000000001</v>
      </c>
      <c r="V16">
        <f t="shared" si="1"/>
        <v>4.0019999999999998</v>
      </c>
      <c r="W16">
        <f t="shared" si="2"/>
        <v>6.9</v>
      </c>
    </row>
    <row r="17" spans="1:23">
      <c r="A17" s="5" t="s">
        <v>27</v>
      </c>
      <c r="B17" s="6" t="s">
        <v>29</v>
      </c>
      <c r="C17" s="6">
        <v>949</v>
      </c>
      <c r="D17" s="6">
        <v>398.8</v>
      </c>
      <c r="E17" s="9">
        <v>6.8</v>
      </c>
      <c r="F17" s="9"/>
      <c r="G17" s="9"/>
      <c r="H17" s="9"/>
      <c r="I17" s="7">
        <v>42</v>
      </c>
      <c r="J17" s="8">
        <v>2.65</v>
      </c>
      <c r="K17" s="8">
        <v>12.2</v>
      </c>
      <c r="L17" s="8"/>
      <c r="M17" s="8">
        <v>15</v>
      </c>
      <c r="N17" s="8">
        <v>0.31</v>
      </c>
      <c r="O17" s="8">
        <v>12.2</v>
      </c>
      <c r="P17" s="8">
        <v>10.7</v>
      </c>
      <c r="Q17" s="8">
        <v>2.31</v>
      </c>
      <c r="R17" s="8">
        <v>0.37</v>
      </c>
      <c r="S17" s="8"/>
      <c r="T17" s="8"/>
      <c r="U17">
        <f t="shared" si="0"/>
        <v>1222.1500000000001</v>
      </c>
      <c r="V17">
        <f t="shared" si="1"/>
        <v>3.988</v>
      </c>
      <c r="W17">
        <f t="shared" si="2"/>
        <v>6.8</v>
      </c>
    </row>
    <row r="18" spans="1:23">
      <c r="A18" s="5" t="s">
        <v>27</v>
      </c>
      <c r="B18" s="6" t="s">
        <v>30</v>
      </c>
      <c r="C18" s="6">
        <v>949</v>
      </c>
      <c r="D18" s="6">
        <v>398.8</v>
      </c>
      <c r="E18" s="9">
        <v>8.1999999999999993</v>
      </c>
      <c r="F18" s="9">
        <v>0.8</v>
      </c>
      <c r="G18" s="9">
        <v>-10.177341391915022</v>
      </c>
      <c r="H18" s="9"/>
      <c r="I18" s="7">
        <v>41.9</v>
      </c>
      <c r="J18" s="8">
        <v>1.75</v>
      </c>
      <c r="K18" s="8">
        <v>12.9</v>
      </c>
      <c r="L18" s="8"/>
      <c r="M18" s="8">
        <v>12.2</v>
      </c>
      <c r="N18" s="8">
        <v>0.22</v>
      </c>
      <c r="O18" s="8">
        <v>13.4</v>
      </c>
      <c r="P18" s="8">
        <v>11.5</v>
      </c>
      <c r="Q18" s="8">
        <v>2.15</v>
      </c>
      <c r="R18" s="8">
        <v>0.33</v>
      </c>
      <c r="S18" s="8"/>
      <c r="T18" s="8"/>
      <c r="U18">
        <f t="shared" si="0"/>
        <v>1222.1500000000001</v>
      </c>
      <c r="V18">
        <f t="shared" si="1"/>
        <v>3.988</v>
      </c>
      <c r="W18">
        <f t="shared" si="2"/>
        <v>8.1999999999999993</v>
      </c>
    </row>
    <row r="19" spans="1:23">
      <c r="A19" s="5" t="s">
        <v>31</v>
      </c>
      <c r="B19" s="6" t="s">
        <v>32</v>
      </c>
      <c r="C19" s="6">
        <v>870</v>
      </c>
      <c r="D19" s="6">
        <v>200</v>
      </c>
      <c r="E19" s="9"/>
      <c r="F19" s="9"/>
      <c r="G19" s="9"/>
      <c r="H19" s="9"/>
      <c r="I19" s="7">
        <v>45.53</v>
      </c>
      <c r="J19" s="8">
        <v>1.77</v>
      </c>
      <c r="K19" s="8">
        <v>9.41</v>
      </c>
      <c r="L19" s="8">
        <v>0</v>
      </c>
      <c r="M19" s="8">
        <v>14.87</v>
      </c>
      <c r="N19" s="8">
        <v>0.44</v>
      </c>
      <c r="O19" s="8">
        <v>12.87</v>
      </c>
      <c r="P19" s="8">
        <v>11.8</v>
      </c>
      <c r="Q19" s="8">
        <v>1.56</v>
      </c>
      <c r="R19" s="8">
        <v>0.17</v>
      </c>
      <c r="S19" s="8"/>
      <c r="T19" s="8"/>
      <c r="U19">
        <f t="shared" si="0"/>
        <v>1143.1500000000001</v>
      </c>
      <c r="V19">
        <f t="shared" si="1"/>
        <v>2</v>
      </c>
      <c r="W19" t="str">
        <f t="shared" si="2"/>
        <v/>
      </c>
    </row>
    <row r="20" spans="1:23">
      <c r="A20" s="5" t="s">
        <v>31</v>
      </c>
      <c r="B20" s="6" t="s">
        <v>33</v>
      </c>
      <c r="C20" s="6">
        <v>850</v>
      </c>
      <c r="D20" s="6">
        <v>130</v>
      </c>
      <c r="E20" s="9"/>
      <c r="F20" s="9"/>
      <c r="G20" s="9"/>
      <c r="H20" s="9"/>
      <c r="I20" s="7">
        <v>46.88</v>
      </c>
      <c r="J20" s="8">
        <v>1.46</v>
      </c>
      <c r="K20" s="8">
        <v>7.96</v>
      </c>
      <c r="L20" s="8"/>
      <c r="M20" s="8">
        <v>16.09</v>
      </c>
      <c r="N20" s="8">
        <v>0.53</v>
      </c>
      <c r="O20" s="8">
        <v>13.43</v>
      </c>
      <c r="P20" s="8">
        <v>10.53</v>
      </c>
      <c r="Q20" s="8">
        <v>1.4</v>
      </c>
      <c r="R20" s="8">
        <v>0.19</v>
      </c>
      <c r="S20" s="8"/>
      <c r="T20" s="8"/>
      <c r="U20">
        <f t="shared" si="0"/>
        <v>1123.1500000000001</v>
      </c>
      <c r="V20">
        <f t="shared" si="1"/>
        <v>1.3</v>
      </c>
      <c r="W20" t="str">
        <f t="shared" si="2"/>
        <v/>
      </c>
    </row>
    <row r="21" spans="1:23">
      <c r="A21" s="5" t="s">
        <v>31</v>
      </c>
      <c r="B21" s="6" t="s">
        <v>34</v>
      </c>
      <c r="C21" s="6">
        <v>825</v>
      </c>
      <c r="D21" s="6">
        <v>130</v>
      </c>
      <c r="E21" s="10">
        <v>4.820960521697998</v>
      </c>
      <c r="F21" s="9"/>
      <c r="G21" s="9"/>
      <c r="H21" s="9"/>
      <c r="I21" s="7">
        <v>47.49</v>
      </c>
      <c r="J21" s="8">
        <v>1.38</v>
      </c>
      <c r="K21" s="8">
        <v>6.96</v>
      </c>
      <c r="L21" s="8">
        <v>0.03</v>
      </c>
      <c r="M21" s="8">
        <v>15.19</v>
      </c>
      <c r="N21" s="8">
        <v>0.57999999999999996</v>
      </c>
      <c r="O21" s="8">
        <v>14.28</v>
      </c>
      <c r="P21" s="8">
        <v>11.14</v>
      </c>
      <c r="Q21" s="8">
        <v>1.28</v>
      </c>
      <c r="R21" s="8">
        <v>0.15</v>
      </c>
      <c r="S21" s="8"/>
      <c r="T21" s="8"/>
      <c r="U21">
        <f t="shared" si="0"/>
        <v>1098.1500000000001</v>
      </c>
      <c r="V21">
        <f t="shared" si="1"/>
        <v>1.3</v>
      </c>
      <c r="W21">
        <f t="shared" si="2"/>
        <v>4.820960521697998</v>
      </c>
    </row>
    <row r="22" spans="1:23">
      <c r="A22" s="5" t="s">
        <v>31</v>
      </c>
      <c r="B22" s="6" t="s">
        <v>35</v>
      </c>
      <c r="C22" s="6">
        <v>840</v>
      </c>
      <c r="D22" s="6">
        <v>200</v>
      </c>
      <c r="E22" s="10">
        <v>5.9498987197875977</v>
      </c>
      <c r="F22" s="9"/>
      <c r="G22" s="9"/>
      <c r="H22" s="9"/>
      <c r="I22" s="7">
        <v>44.72</v>
      </c>
      <c r="J22" s="8">
        <v>1.77</v>
      </c>
      <c r="K22" s="8">
        <v>9.0299999999999994</v>
      </c>
      <c r="L22" s="8">
        <v>0.04</v>
      </c>
      <c r="M22" s="8">
        <v>15.82</v>
      </c>
      <c r="N22" s="8">
        <v>0.33</v>
      </c>
      <c r="O22" s="8">
        <v>12.72</v>
      </c>
      <c r="P22" s="8">
        <v>10.51</v>
      </c>
      <c r="Q22" s="8">
        <v>1.65</v>
      </c>
      <c r="R22" s="8">
        <v>0.13</v>
      </c>
      <c r="S22" s="8"/>
      <c r="T22" s="8"/>
      <c r="U22">
        <f t="shared" si="0"/>
        <v>1113.1500000000001</v>
      </c>
      <c r="V22">
        <f t="shared" si="1"/>
        <v>2</v>
      </c>
      <c r="W22">
        <f t="shared" si="2"/>
        <v>5.9498987197875977</v>
      </c>
    </row>
    <row r="23" spans="1:23">
      <c r="A23" s="5" t="s">
        <v>36</v>
      </c>
      <c r="B23" s="6">
        <v>97</v>
      </c>
      <c r="C23" s="6">
        <v>875</v>
      </c>
      <c r="D23" s="6">
        <v>203</v>
      </c>
      <c r="E23" s="9">
        <v>6</v>
      </c>
      <c r="F23" s="9"/>
      <c r="G23" s="9"/>
      <c r="H23" s="9"/>
      <c r="I23" s="7">
        <v>44.9</v>
      </c>
      <c r="J23" s="8">
        <v>1.74</v>
      </c>
      <c r="K23" s="8">
        <v>9.98</v>
      </c>
      <c r="L23" s="8"/>
      <c r="M23" s="8">
        <v>11.46</v>
      </c>
      <c r="N23" s="8">
        <v>0.26</v>
      </c>
      <c r="O23" s="8">
        <v>14.68</v>
      </c>
      <c r="P23" s="8">
        <v>11.34</v>
      </c>
      <c r="Q23" s="8">
        <v>1.96</v>
      </c>
      <c r="R23" s="8">
        <v>0.51</v>
      </c>
      <c r="S23" s="8"/>
      <c r="T23" s="8"/>
      <c r="U23">
        <f t="shared" si="0"/>
        <v>1148.1500000000001</v>
      </c>
      <c r="V23">
        <f t="shared" si="1"/>
        <v>2.0299999999999998</v>
      </c>
      <c r="W23">
        <f t="shared" si="2"/>
        <v>6</v>
      </c>
    </row>
    <row r="24" spans="1:23">
      <c r="A24" s="5" t="s">
        <v>36</v>
      </c>
      <c r="B24" s="6">
        <v>9</v>
      </c>
      <c r="C24" s="6">
        <v>900</v>
      </c>
      <c r="D24" s="6">
        <v>206</v>
      </c>
      <c r="E24" s="9">
        <v>5.4</v>
      </c>
      <c r="F24" s="9">
        <v>1.2</v>
      </c>
      <c r="G24" s="9">
        <v>-10.680766106305718</v>
      </c>
      <c r="H24" s="9"/>
      <c r="I24" s="7">
        <v>45.2</v>
      </c>
      <c r="J24" s="8">
        <v>1.88</v>
      </c>
      <c r="K24" s="8">
        <v>10.25</v>
      </c>
      <c r="L24" s="8"/>
      <c r="M24" s="8">
        <v>10.199999999999999</v>
      </c>
      <c r="N24" s="8">
        <v>0.16</v>
      </c>
      <c r="O24" s="8">
        <v>15.07</v>
      </c>
      <c r="P24" s="8">
        <v>10.85</v>
      </c>
      <c r="Q24" s="8">
        <v>1.97</v>
      </c>
      <c r="R24" s="8">
        <v>0.56000000000000005</v>
      </c>
      <c r="S24" s="8"/>
      <c r="T24" s="8"/>
      <c r="U24">
        <f t="shared" si="0"/>
        <v>1173.1500000000001</v>
      </c>
      <c r="V24">
        <f t="shared" si="1"/>
        <v>2.06</v>
      </c>
      <c r="W24">
        <f t="shared" si="2"/>
        <v>5.4</v>
      </c>
    </row>
    <row r="25" spans="1:23">
      <c r="A25" s="5" t="s">
        <v>36</v>
      </c>
      <c r="B25" s="6">
        <v>26</v>
      </c>
      <c r="C25" s="6">
        <v>850</v>
      </c>
      <c r="D25" s="6">
        <v>195</v>
      </c>
      <c r="E25" s="9">
        <v>4.7</v>
      </c>
      <c r="F25" s="9"/>
      <c r="G25" s="9"/>
      <c r="H25" s="9"/>
      <c r="I25" s="7">
        <v>47.9</v>
      </c>
      <c r="J25" s="8">
        <v>1.1399999999999999</v>
      </c>
      <c r="K25" s="8">
        <v>8.49</v>
      </c>
      <c r="L25" s="8"/>
      <c r="M25" s="8">
        <v>5.85</v>
      </c>
      <c r="N25" s="8">
        <v>0.37</v>
      </c>
      <c r="O25" s="8">
        <v>18.010000000000002</v>
      </c>
      <c r="P25" s="8">
        <v>11.72</v>
      </c>
      <c r="Q25" s="8">
        <v>1.7</v>
      </c>
      <c r="R25" s="8">
        <v>0.49</v>
      </c>
      <c r="S25" s="8"/>
      <c r="T25" s="8"/>
      <c r="U25">
        <f t="shared" si="0"/>
        <v>1123.1500000000001</v>
      </c>
      <c r="V25">
        <f t="shared" si="1"/>
        <v>1.95</v>
      </c>
      <c r="W25">
        <f t="shared" si="2"/>
        <v>4.7</v>
      </c>
    </row>
    <row r="26" spans="1:23">
      <c r="A26" s="5" t="s">
        <v>37</v>
      </c>
      <c r="B26" s="6" t="s">
        <v>38</v>
      </c>
      <c r="C26" s="6">
        <v>1000</v>
      </c>
      <c r="D26" s="6">
        <v>930</v>
      </c>
      <c r="E26" s="9">
        <v>5.8406505404565365</v>
      </c>
      <c r="F26" s="6"/>
      <c r="G26" s="6"/>
      <c r="H26" s="6"/>
      <c r="I26" s="7">
        <v>41.86</v>
      </c>
      <c r="J26" s="8">
        <v>4.16</v>
      </c>
      <c r="K26" s="8">
        <v>13.95</v>
      </c>
      <c r="L26" s="8"/>
      <c r="M26" s="8">
        <v>12.56</v>
      </c>
      <c r="N26" s="8">
        <v>0.15</v>
      </c>
      <c r="O26" s="8">
        <v>11.71</v>
      </c>
      <c r="P26" s="8">
        <v>10.38</v>
      </c>
      <c r="Q26" s="8">
        <v>2.46</v>
      </c>
      <c r="R26" s="8">
        <v>0.89</v>
      </c>
      <c r="S26" s="8"/>
      <c r="T26" s="8"/>
      <c r="U26">
        <f t="shared" si="0"/>
        <v>1273.1500000000001</v>
      </c>
      <c r="V26">
        <f t="shared" si="1"/>
        <v>9.3000000000000007</v>
      </c>
      <c r="W26">
        <f t="shared" si="2"/>
        <v>5.8406505404565365</v>
      </c>
    </row>
    <row r="27" spans="1:23">
      <c r="A27" s="5" t="s">
        <v>39</v>
      </c>
      <c r="B27" s="6">
        <v>307</v>
      </c>
      <c r="C27" s="6">
        <v>850</v>
      </c>
      <c r="D27" s="6">
        <v>200</v>
      </c>
      <c r="E27" s="9">
        <v>5.3478430062395717</v>
      </c>
      <c r="F27" s="9"/>
      <c r="G27" s="9"/>
      <c r="H27" s="9"/>
      <c r="I27" s="7">
        <v>45.34</v>
      </c>
      <c r="J27" s="8">
        <v>2.2999999999999998</v>
      </c>
      <c r="K27" s="8">
        <v>9.34</v>
      </c>
      <c r="L27" s="8"/>
      <c r="M27" s="8">
        <v>15.09</v>
      </c>
      <c r="N27" s="8">
        <v>0.15</v>
      </c>
      <c r="O27" s="8">
        <v>13.04</v>
      </c>
      <c r="P27" s="8">
        <v>10.6</v>
      </c>
      <c r="Q27" s="8">
        <v>1.77</v>
      </c>
      <c r="R27" s="8">
        <v>0.5</v>
      </c>
      <c r="S27" s="8"/>
      <c r="T27" s="8">
        <v>5.6000000000000001E-2</v>
      </c>
      <c r="U27">
        <f t="shared" si="0"/>
        <v>1123.1500000000001</v>
      </c>
      <c r="V27">
        <f t="shared" si="1"/>
        <v>2</v>
      </c>
      <c r="W27">
        <f t="shared" si="2"/>
        <v>5.3478430062395717</v>
      </c>
    </row>
    <row r="28" spans="1:23">
      <c r="A28" s="5" t="s">
        <v>39</v>
      </c>
      <c r="B28" s="6">
        <v>309</v>
      </c>
      <c r="C28" s="6">
        <v>850</v>
      </c>
      <c r="D28" s="6">
        <v>200</v>
      </c>
      <c r="E28" s="9">
        <v>4.9736317350019306</v>
      </c>
      <c r="F28" s="9"/>
      <c r="G28" s="9"/>
      <c r="H28" s="9"/>
      <c r="I28" s="7">
        <v>45.53</v>
      </c>
      <c r="J28" s="8">
        <v>2.2200000000000002</v>
      </c>
      <c r="K28" s="8">
        <v>9.1199999999999992</v>
      </c>
      <c r="L28" s="8"/>
      <c r="M28" s="8">
        <v>14.93</v>
      </c>
      <c r="N28" s="8">
        <v>0.14000000000000001</v>
      </c>
      <c r="O28" s="8">
        <v>13.97</v>
      </c>
      <c r="P28" s="8">
        <v>10.25</v>
      </c>
      <c r="Q28" s="8">
        <v>1.7</v>
      </c>
      <c r="R28" s="8">
        <v>0.45</v>
      </c>
      <c r="S28" s="8"/>
      <c r="T28" s="8">
        <v>4.2999999999999997E-2</v>
      </c>
      <c r="U28">
        <f t="shared" si="0"/>
        <v>1123.1500000000001</v>
      </c>
      <c r="V28">
        <f t="shared" si="1"/>
        <v>2</v>
      </c>
      <c r="W28">
        <f t="shared" si="2"/>
        <v>4.9736317350019306</v>
      </c>
    </row>
    <row r="29" spans="1:23">
      <c r="A29" s="5" t="s">
        <v>39</v>
      </c>
      <c r="B29" s="6">
        <v>333</v>
      </c>
      <c r="C29" s="6">
        <v>850</v>
      </c>
      <c r="D29" s="6">
        <v>200</v>
      </c>
      <c r="E29" s="9">
        <v>6.8253568598196921</v>
      </c>
      <c r="F29" s="9"/>
      <c r="G29" s="9"/>
      <c r="H29" s="9"/>
      <c r="I29" s="7">
        <v>44.73</v>
      </c>
      <c r="J29" s="8">
        <v>1.49</v>
      </c>
      <c r="K29" s="8">
        <v>10.4</v>
      </c>
      <c r="L29" s="8"/>
      <c r="M29" s="8">
        <v>16.91</v>
      </c>
      <c r="N29" s="8">
        <v>0.16</v>
      </c>
      <c r="O29" s="8">
        <v>11.92</v>
      </c>
      <c r="P29" s="8">
        <v>10.08</v>
      </c>
      <c r="Q29" s="8">
        <v>1.7</v>
      </c>
      <c r="R29" s="8">
        <v>0.55000000000000004</v>
      </c>
      <c r="S29" s="8"/>
      <c r="T29" s="8">
        <v>3.6999999999999998E-2</v>
      </c>
      <c r="U29">
        <f t="shared" si="0"/>
        <v>1123.1500000000001</v>
      </c>
      <c r="V29">
        <f t="shared" si="1"/>
        <v>2</v>
      </c>
      <c r="W29">
        <f t="shared" si="2"/>
        <v>6.8253568598196921</v>
      </c>
    </row>
    <row r="30" spans="1:23">
      <c r="A30" s="5" t="s">
        <v>39</v>
      </c>
      <c r="B30" s="6" t="s">
        <v>40</v>
      </c>
      <c r="C30" s="6">
        <v>850</v>
      </c>
      <c r="D30" s="6">
        <v>200</v>
      </c>
      <c r="E30" s="9">
        <v>5.343649032290557</v>
      </c>
      <c r="F30" s="9"/>
      <c r="G30" s="9"/>
      <c r="H30" s="9"/>
      <c r="I30" s="7">
        <v>46.56</v>
      </c>
      <c r="J30" s="8">
        <v>1.84</v>
      </c>
      <c r="K30" s="8">
        <v>8.34</v>
      </c>
      <c r="L30" s="8"/>
      <c r="M30" s="8">
        <v>13.25</v>
      </c>
      <c r="N30" s="8">
        <v>0.35</v>
      </c>
      <c r="O30" s="8">
        <v>14.63</v>
      </c>
      <c r="P30" s="8">
        <v>10.81</v>
      </c>
      <c r="Q30" s="8">
        <v>1.28</v>
      </c>
      <c r="R30" s="8">
        <v>0.34</v>
      </c>
      <c r="S30" s="8"/>
      <c r="T30" s="8">
        <v>8.4000000000000005E-2</v>
      </c>
      <c r="U30">
        <f t="shared" si="0"/>
        <v>1123.1500000000001</v>
      </c>
      <c r="V30">
        <f t="shared" si="1"/>
        <v>2</v>
      </c>
      <c r="W30">
        <f t="shared" si="2"/>
        <v>5.343649032290557</v>
      </c>
    </row>
    <row r="31" spans="1:23">
      <c r="A31" s="5" t="s">
        <v>39</v>
      </c>
      <c r="B31" s="6">
        <v>290</v>
      </c>
      <c r="C31" s="6">
        <v>850</v>
      </c>
      <c r="D31" s="6">
        <v>300</v>
      </c>
      <c r="E31" s="9">
        <v>5.5592211999739902</v>
      </c>
      <c r="F31" s="9"/>
      <c r="G31" s="9"/>
      <c r="H31" s="9"/>
      <c r="I31" s="7">
        <v>45.96</v>
      </c>
      <c r="J31" s="8">
        <v>2.31</v>
      </c>
      <c r="K31" s="8">
        <v>10.43</v>
      </c>
      <c r="L31" s="8"/>
      <c r="M31" s="8">
        <v>13.82</v>
      </c>
      <c r="N31" s="8">
        <v>0.23</v>
      </c>
      <c r="O31" s="8">
        <v>13.17</v>
      </c>
      <c r="P31" s="8">
        <v>10.33</v>
      </c>
      <c r="Q31" s="8">
        <v>1.75</v>
      </c>
      <c r="R31" s="8">
        <v>0.55000000000000004</v>
      </c>
      <c r="S31" s="8"/>
      <c r="T31" s="8">
        <v>5.2999999999999999E-2</v>
      </c>
      <c r="U31">
        <f t="shared" si="0"/>
        <v>1123.1500000000001</v>
      </c>
      <c r="V31">
        <f t="shared" si="1"/>
        <v>3</v>
      </c>
      <c r="W31">
        <f t="shared" si="2"/>
        <v>5.5592211999739902</v>
      </c>
    </row>
    <row r="32" spans="1:23">
      <c r="A32" s="5" t="s">
        <v>39</v>
      </c>
      <c r="B32" s="6">
        <v>283</v>
      </c>
      <c r="C32" s="6">
        <v>850</v>
      </c>
      <c r="D32" s="6">
        <v>300</v>
      </c>
      <c r="E32" s="9">
        <v>6.8345048946650451</v>
      </c>
      <c r="F32" s="9"/>
      <c r="G32" s="9"/>
      <c r="H32" s="9"/>
      <c r="I32" s="7">
        <v>45.48</v>
      </c>
      <c r="J32" s="8">
        <v>1.74</v>
      </c>
      <c r="K32" s="8">
        <v>10.56</v>
      </c>
      <c r="L32" s="8"/>
      <c r="M32" s="8">
        <v>12.58</v>
      </c>
      <c r="N32" s="8">
        <v>0.22</v>
      </c>
      <c r="O32" s="8">
        <v>13.54</v>
      </c>
      <c r="P32" s="8">
        <v>11.06</v>
      </c>
      <c r="Q32" s="8">
        <v>1.72</v>
      </c>
      <c r="R32" s="8">
        <v>0.53</v>
      </c>
      <c r="S32" s="8"/>
      <c r="T32" s="8">
        <v>3.4000000000000002E-2</v>
      </c>
      <c r="U32">
        <f t="shared" si="0"/>
        <v>1123.1500000000001</v>
      </c>
      <c r="V32">
        <f t="shared" si="1"/>
        <v>3</v>
      </c>
      <c r="W32">
        <f t="shared" si="2"/>
        <v>6.8345048946650451</v>
      </c>
    </row>
    <row r="33" spans="1:23">
      <c r="A33" s="5" t="s">
        <v>41</v>
      </c>
      <c r="B33" s="6" t="s">
        <v>42</v>
      </c>
      <c r="C33" s="6">
        <v>950</v>
      </c>
      <c r="D33" s="6">
        <v>1000</v>
      </c>
      <c r="E33" s="9"/>
      <c r="F33" s="9"/>
      <c r="G33" s="9"/>
      <c r="H33" s="9"/>
      <c r="I33" s="7">
        <v>41.4</v>
      </c>
      <c r="J33" s="8">
        <v>2.63</v>
      </c>
      <c r="K33" s="8">
        <v>13.71</v>
      </c>
      <c r="L33" s="8"/>
      <c r="M33" s="8">
        <v>14.21</v>
      </c>
      <c r="N33" s="8">
        <v>0.22</v>
      </c>
      <c r="O33" s="8">
        <v>11.52</v>
      </c>
      <c r="P33" s="8">
        <v>9.98</v>
      </c>
      <c r="Q33" s="8">
        <v>2.4700000000000002</v>
      </c>
      <c r="R33" s="8">
        <v>0.79</v>
      </c>
      <c r="S33" s="8"/>
      <c r="T33" s="8"/>
      <c r="U33">
        <f t="shared" si="0"/>
        <v>1223.1500000000001</v>
      </c>
      <c r="V33">
        <f t="shared" si="1"/>
        <v>10</v>
      </c>
      <c r="W33" t="str">
        <f t="shared" si="2"/>
        <v/>
      </c>
    </row>
    <row r="34" spans="1:23">
      <c r="A34" s="5" t="s">
        <v>41</v>
      </c>
      <c r="B34" s="6" t="s">
        <v>43</v>
      </c>
      <c r="C34" s="6">
        <v>1050</v>
      </c>
      <c r="D34" s="6">
        <v>700</v>
      </c>
      <c r="E34" s="9"/>
      <c r="F34" s="9"/>
      <c r="G34" s="9"/>
      <c r="H34" s="9"/>
      <c r="I34" s="7">
        <v>40.11</v>
      </c>
      <c r="J34" s="8">
        <v>5.47</v>
      </c>
      <c r="K34" s="8">
        <v>14.56</v>
      </c>
      <c r="L34" s="8"/>
      <c r="M34" s="8">
        <v>10.49</v>
      </c>
      <c r="N34" s="8">
        <v>0.15</v>
      </c>
      <c r="O34" s="8">
        <v>13.25</v>
      </c>
      <c r="P34" s="8">
        <v>11.12</v>
      </c>
      <c r="Q34" s="8">
        <v>2.69</v>
      </c>
      <c r="R34" s="8">
        <v>0.76</v>
      </c>
      <c r="S34" s="8"/>
      <c r="T34" s="8"/>
      <c r="U34">
        <f t="shared" si="0"/>
        <v>1323.15</v>
      </c>
      <c r="V34">
        <f t="shared" si="1"/>
        <v>7</v>
      </c>
      <c r="W34" t="str">
        <f t="shared" si="2"/>
        <v/>
      </c>
    </row>
    <row r="35" spans="1:23">
      <c r="A35" s="5" t="s">
        <v>44</v>
      </c>
      <c r="B35" s="6">
        <v>1923</v>
      </c>
      <c r="C35" s="6">
        <v>1050</v>
      </c>
      <c r="D35" s="6">
        <v>2000</v>
      </c>
      <c r="E35" s="6"/>
      <c r="F35" s="6"/>
      <c r="G35" s="6"/>
      <c r="H35" s="6"/>
      <c r="I35" s="7">
        <v>42.57</v>
      </c>
      <c r="J35" s="8">
        <v>2.12</v>
      </c>
      <c r="K35" s="8">
        <v>14.24</v>
      </c>
      <c r="L35" s="8">
        <v>0.05</v>
      </c>
      <c r="M35" s="8">
        <v>8.3699999999999992</v>
      </c>
      <c r="N35" s="8">
        <v>0.1</v>
      </c>
      <c r="O35" s="8">
        <v>15.43</v>
      </c>
      <c r="P35" s="8">
        <v>10.29</v>
      </c>
      <c r="Q35" s="8">
        <v>2.61</v>
      </c>
      <c r="R35" s="8">
        <v>1.29</v>
      </c>
      <c r="S35" s="8">
        <v>0.19</v>
      </c>
      <c r="T35" s="8">
        <v>0.05</v>
      </c>
      <c r="U35">
        <f t="shared" si="0"/>
        <v>1323.15</v>
      </c>
      <c r="V35">
        <f t="shared" si="1"/>
        <v>20</v>
      </c>
      <c r="W35" t="str">
        <f t="shared" si="2"/>
        <v/>
      </c>
    </row>
    <row r="36" spans="1:23">
      <c r="A36" s="5" t="s">
        <v>45</v>
      </c>
      <c r="B36" s="6">
        <v>70</v>
      </c>
      <c r="C36" s="6">
        <v>870</v>
      </c>
      <c r="D36" s="6">
        <v>300</v>
      </c>
      <c r="E36" s="9">
        <v>7.0773959159851074</v>
      </c>
      <c r="F36" s="9"/>
      <c r="G36" s="9"/>
      <c r="H36" s="9"/>
      <c r="I36" s="7">
        <v>47.31</v>
      </c>
      <c r="J36" s="8">
        <v>1.7</v>
      </c>
      <c r="K36" s="8">
        <v>10.39</v>
      </c>
      <c r="L36" s="8">
        <v>0.03</v>
      </c>
      <c r="M36" s="8">
        <v>8.35</v>
      </c>
      <c r="N36" s="8">
        <v>0.13</v>
      </c>
      <c r="O36" s="8">
        <v>17.02</v>
      </c>
      <c r="P36" s="8">
        <v>11.03</v>
      </c>
      <c r="Q36" s="8">
        <v>1.86</v>
      </c>
      <c r="R36" s="8">
        <v>0.19</v>
      </c>
      <c r="S36" s="8"/>
      <c r="T36" s="8"/>
      <c r="U36">
        <f t="shared" si="0"/>
        <v>1143.1500000000001</v>
      </c>
      <c r="V36">
        <f t="shared" si="1"/>
        <v>3</v>
      </c>
      <c r="W36">
        <f t="shared" si="2"/>
        <v>7.0773959159851074</v>
      </c>
    </row>
    <row r="37" spans="1:23">
      <c r="A37" s="5" t="s">
        <v>46</v>
      </c>
      <c r="B37" s="6" t="s">
        <v>47</v>
      </c>
      <c r="C37" s="6">
        <v>1110</v>
      </c>
      <c r="D37" s="6">
        <v>1400</v>
      </c>
      <c r="E37" s="6"/>
      <c r="F37" s="6"/>
      <c r="G37" s="6"/>
      <c r="H37" s="6"/>
      <c r="I37" s="7">
        <v>43.4</v>
      </c>
      <c r="J37" s="8">
        <v>3.2</v>
      </c>
      <c r="K37" s="8">
        <v>12.7</v>
      </c>
      <c r="L37" s="8">
        <v>0.17</v>
      </c>
      <c r="M37" s="8">
        <v>9.1999999999999993</v>
      </c>
      <c r="N37" s="8"/>
      <c r="O37" s="8">
        <v>15.4</v>
      </c>
      <c r="P37" s="8">
        <v>10.1</v>
      </c>
      <c r="Q37" s="8">
        <v>2.9</v>
      </c>
      <c r="R37" s="8">
        <v>1.6</v>
      </c>
      <c r="S37" s="8"/>
      <c r="T37" s="8"/>
      <c r="U37">
        <f t="shared" si="0"/>
        <v>1383.15</v>
      </c>
      <c r="V37">
        <f t="shared" si="1"/>
        <v>14</v>
      </c>
      <c r="W37" t="str">
        <f t="shared" si="2"/>
        <v/>
      </c>
    </row>
    <row r="38" spans="1:23">
      <c r="A38" s="5" t="s">
        <v>46</v>
      </c>
      <c r="B38" s="6" t="s">
        <v>47</v>
      </c>
      <c r="C38" s="6">
        <v>1090</v>
      </c>
      <c r="D38" s="6">
        <v>1400</v>
      </c>
      <c r="E38" s="6"/>
      <c r="F38" s="6"/>
      <c r="G38" s="6"/>
      <c r="H38" s="6"/>
      <c r="I38" s="7">
        <v>43.5</v>
      </c>
      <c r="J38" s="8">
        <v>3.3</v>
      </c>
      <c r="K38" s="8">
        <v>12.1</v>
      </c>
      <c r="L38" s="8">
        <v>0.11</v>
      </c>
      <c r="M38" s="8">
        <v>8.6</v>
      </c>
      <c r="N38" s="8"/>
      <c r="O38" s="8">
        <v>15.2</v>
      </c>
      <c r="P38" s="8">
        <v>9.9</v>
      </c>
      <c r="Q38" s="8">
        <v>2.9</v>
      </c>
      <c r="R38" s="8">
        <v>1.5</v>
      </c>
      <c r="S38" s="8"/>
      <c r="T38" s="8"/>
      <c r="U38">
        <f t="shared" si="0"/>
        <v>1363.15</v>
      </c>
      <c r="V38">
        <f t="shared" si="1"/>
        <v>14</v>
      </c>
      <c r="W38" t="str">
        <f t="shared" si="2"/>
        <v/>
      </c>
    </row>
    <row r="39" spans="1:23">
      <c r="A39" s="5" t="s">
        <v>48</v>
      </c>
      <c r="B39" s="6" t="s">
        <v>47</v>
      </c>
      <c r="C39" s="6">
        <v>860</v>
      </c>
      <c r="D39" s="6">
        <v>225</v>
      </c>
      <c r="E39" s="9"/>
      <c r="F39" s="9"/>
      <c r="G39" s="9"/>
      <c r="H39" s="9"/>
      <c r="I39" s="7">
        <v>44.44</v>
      </c>
      <c r="J39" s="8">
        <v>1.89</v>
      </c>
      <c r="K39" s="8">
        <v>10.31</v>
      </c>
      <c r="L39" s="8"/>
      <c r="M39" s="8">
        <v>14.95</v>
      </c>
      <c r="N39" s="8">
        <v>0.26</v>
      </c>
      <c r="O39" s="8">
        <v>13.15</v>
      </c>
      <c r="P39" s="8">
        <v>10.56</v>
      </c>
      <c r="Q39" s="8">
        <v>1.89</v>
      </c>
      <c r="R39" s="8">
        <v>0.26</v>
      </c>
      <c r="S39" s="8"/>
      <c r="T39" s="8"/>
      <c r="U39">
        <f t="shared" si="0"/>
        <v>1133.1500000000001</v>
      </c>
      <c r="V39">
        <f t="shared" si="1"/>
        <v>2.25</v>
      </c>
      <c r="W39" t="str">
        <f t="shared" si="2"/>
        <v/>
      </c>
    </row>
    <row r="40" spans="1:23">
      <c r="A40" s="5" t="s">
        <v>48</v>
      </c>
      <c r="B40" s="6" t="s">
        <v>47</v>
      </c>
      <c r="C40" s="6">
        <v>850</v>
      </c>
      <c r="D40" s="6">
        <v>140</v>
      </c>
      <c r="E40" s="9"/>
      <c r="F40" s="9"/>
      <c r="G40" s="9"/>
      <c r="H40" s="9"/>
      <c r="I40" s="7">
        <v>46.04</v>
      </c>
      <c r="J40" s="8">
        <v>1.49</v>
      </c>
      <c r="K40" s="8">
        <v>8.58</v>
      </c>
      <c r="L40" s="8"/>
      <c r="M40" s="8">
        <v>11.6</v>
      </c>
      <c r="N40" s="8">
        <v>0.28999999999999998</v>
      </c>
      <c r="O40" s="8">
        <v>15.48</v>
      </c>
      <c r="P40" s="8">
        <v>11.36</v>
      </c>
      <c r="Q40" s="8">
        <v>1.94</v>
      </c>
      <c r="R40" s="8">
        <v>0.24</v>
      </c>
      <c r="S40" s="8"/>
      <c r="T40" s="8"/>
      <c r="U40">
        <f t="shared" si="0"/>
        <v>1123.1500000000001</v>
      </c>
      <c r="V40">
        <f t="shared" si="1"/>
        <v>1.4</v>
      </c>
      <c r="W40" t="str">
        <f t="shared" si="2"/>
        <v/>
      </c>
    </row>
    <row r="41" spans="1:23">
      <c r="A41" s="5" t="s">
        <v>48</v>
      </c>
      <c r="B41" s="6" t="s">
        <v>47</v>
      </c>
      <c r="C41" s="6">
        <v>850</v>
      </c>
      <c r="D41" s="6">
        <v>234</v>
      </c>
      <c r="E41" s="9"/>
      <c r="F41" s="9"/>
      <c r="G41" s="9"/>
      <c r="H41" s="9"/>
      <c r="I41" s="7">
        <v>45.59</v>
      </c>
      <c r="J41" s="8">
        <v>1.68</v>
      </c>
      <c r="K41" s="8">
        <v>9.48</v>
      </c>
      <c r="L41" s="8"/>
      <c r="M41" s="8">
        <v>14.21</v>
      </c>
      <c r="N41" s="8">
        <v>0.28000000000000003</v>
      </c>
      <c r="O41" s="8">
        <v>13.71</v>
      </c>
      <c r="P41" s="8">
        <v>11.32</v>
      </c>
      <c r="Q41" s="8">
        <v>1.79</v>
      </c>
      <c r="R41" s="8">
        <v>0.26</v>
      </c>
      <c r="S41" s="8"/>
      <c r="T41" s="8"/>
      <c r="U41">
        <f t="shared" si="0"/>
        <v>1123.1500000000001</v>
      </c>
      <c r="V41">
        <f t="shared" si="1"/>
        <v>2.34</v>
      </c>
      <c r="W41" t="str">
        <f t="shared" si="2"/>
        <v/>
      </c>
    </row>
    <row r="42" spans="1:23">
      <c r="A42" s="5" t="s">
        <v>49</v>
      </c>
      <c r="B42" s="6" t="s">
        <v>50</v>
      </c>
      <c r="C42" s="6">
        <v>1025</v>
      </c>
      <c r="D42" s="6">
        <v>1500</v>
      </c>
      <c r="E42" s="9"/>
      <c r="F42" s="9"/>
      <c r="G42" s="9"/>
      <c r="H42" s="9"/>
      <c r="I42" s="7">
        <v>41.77</v>
      </c>
      <c r="J42" s="8">
        <v>1.49</v>
      </c>
      <c r="K42" s="8">
        <v>14.5</v>
      </c>
      <c r="L42" s="8"/>
      <c r="M42" s="8">
        <v>11</v>
      </c>
      <c r="N42" s="8">
        <v>0.13</v>
      </c>
      <c r="O42" s="8">
        <v>14.52</v>
      </c>
      <c r="P42" s="8">
        <v>11.45</v>
      </c>
      <c r="Q42" s="8">
        <v>2.74</v>
      </c>
      <c r="R42" s="8">
        <v>0.5</v>
      </c>
      <c r="S42" s="8"/>
      <c r="T42" s="8"/>
      <c r="U42">
        <f t="shared" si="0"/>
        <v>1298.1500000000001</v>
      </c>
      <c r="V42">
        <f t="shared" si="1"/>
        <v>15</v>
      </c>
      <c r="W42" t="str">
        <f t="shared" si="2"/>
        <v/>
      </c>
    </row>
    <row r="43" spans="1:23">
      <c r="A43" s="5" t="s">
        <v>49</v>
      </c>
      <c r="B43" s="6" t="s">
        <v>51</v>
      </c>
      <c r="C43" s="6">
        <v>1050</v>
      </c>
      <c r="D43" s="6">
        <v>1500</v>
      </c>
      <c r="E43" s="9"/>
      <c r="F43" s="9"/>
      <c r="G43" s="9"/>
      <c r="H43" s="9"/>
      <c r="I43" s="7">
        <v>42.4</v>
      </c>
      <c r="J43" s="8">
        <v>1.39</v>
      </c>
      <c r="K43" s="8">
        <v>14.05</v>
      </c>
      <c r="L43" s="8"/>
      <c r="M43" s="8">
        <v>9.4</v>
      </c>
      <c r="N43" s="8">
        <v>0.13</v>
      </c>
      <c r="O43" s="8">
        <v>15.92</v>
      </c>
      <c r="P43" s="8">
        <v>11.45</v>
      </c>
      <c r="Q43" s="8">
        <v>2.84</v>
      </c>
      <c r="R43" s="8">
        <v>0.48</v>
      </c>
      <c r="S43" s="8"/>
      <c r="T43" s="8"/>
      <c r="U43">
        <f t="shared" si="0"/>
        <v>1323.15</v>
      </c>
      <c r="V43">
        <f t="shared" si="1"/>
        <v>15</v>
      </c>
      <c r="W43" t="str">
        <f t="shared" si="2"/>
        <v/>
      </c>
    </row>
    <row r="44" spans="1:23">
      <c r="A44" s="5" t="s">
        <v>49</v>
      </c>
      <c r="B44" s="6" t="s">
        <v>52</v>
      </c>
      <c r="C44" s="6">
        <v>1050</v>
      </c>
      <c r="D44" s="6">
        <v>2000</v>
      </c>
      <c r="E44" s="9"/>
      <c r="F44" s="9"/>
      <c r="G44" s="9"/>
      <c r="H44" s="9"/>
      <c r="I44" s="7">
        <v>41.66</v>
      </c>
      <c r="J44" s="8">
        <v>1.28</v>
      </c>
      <c r="K44" s="8">
        <v>14.91</v>
      </c>
      <c r="L44" s="8"/>
      <c r="M44" s="8">
        <v>10.54</v>
      </c>
      <c r="N44" s="8"/>
      <c r="O44" s="8">
        <v>14.7</v>
      </c>
      <c r="P44" s="8">
        <v>11.23</v>
      </c>
      <c r="Q44" s="8">
        <v>2.81</v>
      </c>
      <c r="R44" s="8">
        <v>0.53</v>
      </c>
      <c r="S44" s="8"/>
      <c r="T44" s="8"/>
      <c r="U44">
        <f t="shared" si="0"/>
        <v>1323.15</v>
      </c>
      <c r="V44">
        <f t="shared" si="1"/>
        <v>20</v>
      </c>
      <c r="W44" t="str">
        <f t="shared" si="2"/>
        <v/>
      </c>
    </row>
    <row r="45" spans="1:23">
      <c r="A45" s="5" t="s">
        <v>49</v>
      </c>
      <c r="B45" s="6" t="s">
        <v>53</v>
      </c>
      <c r="C45" s="6">
        <v>1000</v>
      </c>
      <c r="D45" s="6">
        <v>1000</v>
      </c>
      <c r="E45" s="9">
        <v>9.82</v>
      </c>
      <c r="F45" s="9"/>
      <c r="G45" s="9"/>
      <c r="H45" s="9"/>
      <c r="I45" s="7">
        <v>42.49</v>
      </c>
      <c r="J45" s="8">
        <v>1.49</v>
      </c>
      <c r="K45" s="8">
        <v>13.64</v>
      </c>
      <c r="L45" s="8"/>
      <c r="M45" s="8">
        <v>10.19</v>
      </c>
      <c r="N45" s="8">
        <v>7.0000000000000007E-2</v>
      </c>
      <c r="O45" s="8">
        <v>16.11</v>
      </c>
      <c r="P45" s="8">
        <v>11.76</v>
      </c>
      <c r="Q45" s="8">
        <v>2.73</v>
      </c>
      <c r="R45" s="8">
        <v>0.41</v>
      </c>
      <c r="S45" s="8"/>
      <c r="T45" s="8"/>
      <c r="U45">
        <f t="shared" si="0"/>
        <v>1273.1500000000001</v>
      </c>
      <c r="V45">
        <f t="shared" si="1"/>
        <v>10</v>
      </c>
      <c r="W45">
        <f t="shared" si="2"/>
        <v>9.82</v>
      </c>
    </row>
    <row r="46" spans="1:23">
      <c r="A46" s="5" t="s">
        <v>49</v>
      </c>
      <c r="B46" s="6" t="s">
        <v>54</v>
      </c>
      <c r="C46" s="6">
        <v>1075</v>
      </c>
      <c r="D46" s="6">
        <v>1000</v>
      </c>
      <c r="E46" s="9">
        <v>5.91</v>
      </c>
      <c r="F46" s="6"/>
      <c r="G46" s="6"/>
      <c r="H46" s="6"/>
      <c r="I46" s="7">
        <v>39.86</v>
      </c>
      <c r="J46" s="8">
        <v>2.4900000000000002</v>
      </c>
      <c r="K46" s="8">
        <v>15.1</v>
      </c>
      <c r="L46" s="8"/>
      <c r="M46" s="8">
        <v>11.91</v>
      </c>
      <c r="N46" s="8">
        <v>0.11</v>
      </c>
      <c r="O46" s="8">
        <v>13.72</v>
      </c>
      <c r="P46" s="8">
        <v>10.37</v>
      </c>
      <c r="Q46" s="8">
        <v>2.84</v>
      </c>
      <c r="R46" s="8">
        <v>0.34</v>
      </c>
      <c r="S46" s="8"/>
      <c r="T46" s="8"/>
      <c r="U46">
        <f t="shared" si="0"/>
        <v>1348.15</v>
      </c>
      <c r="V46">
        <f t="shared" si="1"/>
        <v>10</v>
      </c>
      <c r="W46">
        <f t="shared" si="2"/>
        <v>5.91</v>
      </c>
    </row>
    <row r="47" spans="1:23">
      <c r="A47" s="5" t="s">
        <v>55</v>
      </c>
      <c r="B47" s="6">
        <v>60</v>
      </c>
      <c r="C47" s="6">
        <v>900</v>
      </c>
      <c r="D47" s="6">
        <v>500</v>
      </c>
      <c r="E47" s="9"/>
      <c r="F47" s="9">
        <v>3.5754867302668476</v>
      </c>
      <c r="G47" s="9">
        <v>-8.19</v>
      </c>
      <c r="H47" s="9"/>
      <c r="I47" s="7">
        <v>41.41</v>
      </c>
      <c r="J47" s="8">
        <v>2.02</v>
      </c>
      <c r="K47" s="8">
        <v>14.57</v>
      </c>
      <c r="L47" s="8"/>
      <c r="M47" s="8">
        <v>10.81</v>
      </c>
      <c r="N47" s="8">
        <v>0.17</v>
      </c>
      <c r="O47" s="8">
        <v>13.75</v>
      </c>
      <c r="P47" s="8">
        <v>12.35</v>
      </c>
      <c r="Q47" s="8">
        <v>2.2599999999999998</v>
      </c>
      <c r="R47" s="8">
        <v>0.69</v>
      </c>
      <c r="S47" s="8"/>
      <c r="T47" s="8"/>
      <c r="U47">
        <f t="shared" si="0"/>
        <v>1173.1500000000001</v>
      </c>
      <c r="V47">
        <f t="shared" si="1"/>
        <v>5</v>
      </c>
      <c r="W47" t="str">
        <f t="shared" si="2"/>
        <v/>
      </c>
    </row>
    <row r="48" spans="1:23">
      <c r="A48" s="5" t="s">
        <v>55</v>
      </c>
      <c r="B48" s="6">
        <v>54</v>
      </c>
      <c r="C48" s="6">
        <v>950</v>
      </c>
      <c r="D48" s="6">
        <v>500</v>
      </c>
      <c r="E48" s="9">
        <v>9.19</v>
      </c>
      <c r="F48" s="9">
        <v>3.5830871460977551</v>
      </c>
      <c r="G48" s="9">
        <v>-7.34</v>
      </c>
      <c r="H48" s="9"/>
      <c r="I48" s="7">
        <v>41.08</v>
      </c>
      <c r="J48" s="8">
        <v>2.15</v>
      </c>
      <c r="K48" s="8">
        <v>13.28</v>
      </c>
      <c r="L48" s="8"/>
      <c r="M48" s="8">
        <v>9.9600000000000009</v>
      </c>
      <c r="N48" s="8">
        <v>0.12</v>
      </c>
      <c r="O48" s="8">
        <v>14.84</v>
      </c>
      <c r="P48" s="8">
        <v>12.31</v>
      </c>
      <c r="Q48" s="8">
        <v>2.2200000000000002</v>
      </c>
      <c r="R48" s="8">
        <v>0.66</v>
      </c>
      <c r="S48" s="8"/>
      <c r="T48" s="8"/>
      <c r="U48">
        <f t="shared" si="0"/>
        <v>1223.1500000000001</v>
      </c>
      <c r="V48">
        <f t="shared" si="1"/>
        <v>5</v>
      </c>
      <c r="W48">
        <f t="shared" si="2"/>
        <v>9.19</v>
      </c>
    </row>
    <row r="49" spans="1:23">
      <c r="A49" s="5" t="s">
        <v>55</v>
      </c>
      <c r="B49" s="6">
        <v>86</v>
      </c>
      <c r="C49" s="6">
        <v>1000</v>
      </c>
      <c r="D49" s="6">
        <v>492.9</v>
      </c>
      <c r="E49" s="9">
        <v>5.03</v>
      </c>
      <c r="F49" s="9"/>
      <c r="G49" s="9"/>
      <c r="H49" s="9"/>
      <c r="I49" s="7">
        <v>41.22</v>
      </c>
      <c r="J49" s="8">
        <v>4.5199999999999996</v>
      </c>
      <c r="K49" s="8">
        <v>13.59</v>
      </c>
      <c r="L49" s="8"/>
      <c r="M49" s="8">
        <v>13.87</v>
      </c>
      <c r="N49" s="8">
        <v>0.16</v>
      </c>
      <c r="O49" s="8">
        <v>10.68</v>
      </c>
      <c r="P49" s="8">
        <v>11.19</v>
      </c>
      <c r="Q49" s="8">
        <v>2.37</v>
      </c>
      <c r="R49" s="8">
        <v>0.76</v>
      </c>
      <c r="S49" s="8"/>
      <c r="T49" s="8"/>
      <c r="U49">
        <f t="shared" si="0"/>
        <v>1273.1500000000001</v>
      </c>
      <c r="V49">
        <f t="shared" si="1"/>
        <v>4.9289999999999994</v>
      </c>
      <c r="W49">
        <f t="shared" si="2"/>
        <v>5.03</v>
      </c>
    </row>
    <row r="50" spans="1:23">
      <c r="A50" s="5" t="s">
        <v>55</v>
      </c>
      <c r="B50" s="6">
        <v>87</v>
      </c>
      <c r="C50" s="6">
        <v>1000</v>
      </c>
      <c r="D50" s="6">
        <v>492.9</v>
      </c>
      <c r="E50" s="9">
        <v>4.0999999999999996</v>
      </c>
      <c r="F50" s="9">
        <v>-1.2597588779471192</v>
      </c>
      <c r="G50" s="9">
        <v>-11.41</v>
      </c>
      <c r="H50" s="9"/>
      <c r="I50" s="7">
        <v>40.04</v>
      </c>
      <c r="J50" s="8">
        <v>5.31</v>
      </c>
      <c r="K50" s="8">
        <v>13.42</v>
      </c>
      <c r="L50" s="8"/>
      <c r="M50" s="8">
        <v>14.62</v>
      </c>
      <c r="N50" s="8">
        <v>0.13</v>
      </c>
      <c r="O50" s="8">
        <v>11.09</v>
      </c>
      <c r="P50" s="8">
        <v>10.6</v>
      </c>
      <c r="Q50" s="8">
        <v>2.4300000000000002</v>
      </c>
      <c r="R50" s="8">
        <v>0.86</v>
      </c>
      <c r="S50" s="8"/>
      <c r="T50" s="8"/>
      <c r="U50">
        <f t="shared" si="0"/>
        <v>1273.1500000000001</v>
      </c>
      <c r="V50">
        <f t="shared" si="1"/>
        <v>4.9289999999999994</v>
      </c>
      <c r="W50">
        <f t="shared" si="2"/>
        <v>4.0999999999999996</v>
      </c>
    </row>
    <row r="51" spans="1:23">
      <c r="A51" s="5" t="s">
        <v>55</v>
      </c>
      <c r="B51" s="6">
        <v>102</v>
      </c>
      <c r="C51" s="6">
        <v>1000</v>
      </c>
      <c r="D51" s="6">
        <v>492.9</v>
      </c>
      <c r="E51" s="9">
        <v>4.2612720397534645</v>
      </c>
      <c r="F51" s="9">
        <v>-2.099758877947119</v>
      </c>
      <c r="G51" s="9">
        <v>-12.25</v>
      </c>
      <c r="H51" s="9"/>
      <c r="I51" s="7">
        <v>40.68</v>
      </c>
      <c r="J51" s="8">
        <v>5.34</v>
      </c>
      <c r="K51" s="8">
        <v>12.73</v>
      </c>
      <c r="L51" s="8"/>
      <c r="M51" s="8">
        <v>15.12</v>
      </c>
      <c r="N51" s="8">
        <v>0.15</v>
      </c>
      <c r="O51" s="8">
        <v>10.19</v>
      </c>
      <c r="P51" s="8">
        <v>11.01</v>
      </c>
      <c r="Q51" s="8">
        <v>2.23</v>
      </c>
      <c r="R51" s="8">
        <v>1.03</v>
      </c>
      <c r="S51" s="8"/>
      <c r="T51" s="8"/>
      <c r="U51">
        <f t="shared" si="0"/>
        <v>1273.1500000000001</v>
      </c>
      <c r="V51">
        <f t="shared" si="1"/>
        <v>4.9289999999999994</v>
      </c>
      <c r="W51">
        <f t="shared" si="2"/>
        <v>4.2612720397534645</v>
      </c>
    </row>
    <row r="52" spans="1:23">
      <c r="A52" s="5" t="s">
        <v>55</v>
      </c>
      <c r="B52" s="6">
        <v>61</v>
      </c>
      <c r="C52" s="6">
        <v>900</v>
      </c>
      <c r="D52" s="6">
        <v>500</v>
      </c>
      <c r="E52" s="9">
        <v>8.0114421755396421</v>
      </c>
      <c r="F52" s="9">
        <v>3.185486730266847</v>
      </c>
      <c r="G52" s="9">
        <v>-8.58</v>
      </c>
      <c r="H52" s="9"/>
      <c r="I52" s="7">
        <v>42.65</v>
      </c>
      <c r="J52" s="8">
        <v>1.81</v>
      </c>
      <c r="K52" s="8">
        <v>12.96</v>
      </c>
      <c r="L52" s="8"/>
      <c r="M52" s="8">
        <v>10.8</v>
      </c>
      <c r="N52" s="8">
        <v>0.2</v>
      </c>
      <c r="O52" s="8">
        <v>14.13</v>
      </c>
      <c r="P52" s="8">
        <v>12.06</v>
      </c>
      <c r="Q52" s="8">
        <v>2.17</v>
      </c>
      <c r="R52" s="8">
        <v>0.74</v>
      </c>
      <c r="S52" s="8"/>
      <c r="T52" s="8"/>
      <c r="U52">
        <f t="shared" si="0"/>
        <v>1173.1500000000001</v>
      </c>
      <c r="V52">
        <f t="shared" si="1"/>
        <v>5</v>
      </c>
      <c r="W52">
        <f t="shared" si="2"/>
        <v>8.0114421755396421</v>
      </c>
    </row>
    <row r="53" spans="1:23">
      <c r="A53" s="5" t="s">
        <v>55</v>
      </c>
      <c r="B53" s="6">
        <v>55</v>
      </c>
      <c r="C53" s="6">
        <v>950</v>
      </c>
      <c r="D53" s="6">
        <v>500</v>
      </c>
      <c r="E53" s="9">
        <v>6.56</v>
      </c>
      <c r="F53" s="9">
        <v>3.0330871460977553</v>
      </c>
      <c r="G53" s="9">
        <v>-7.89</v>
      </c>
      <c r="H53" s="9"/>
      <c r="I53" s="7">
        <v>41.46</v>
      </c>
      <c r="J53" s="8">
        <v>2.25</v>
      </c>
      <c r="K53" s="8">
        <v>13.57</v>
      </c>
      <c r="L53" s="8"/>
      <c r="M53" s="8">
        <v>10.36</v>
      </c>
      <c r="N53" s="8">
        <v>0.18</v>
      </c>
      <c r="O53" s="8">
        <v>14.69</v>
      </c>
      <c r="P53" s="8">
        <v>12.12</v>
      </c>
      <c r="Q53" s="8">
        <v>2.35</v>
      </c>
      <c r="R53" s="8">
        <v>0.65</v>
      </c>
      <c r="S53" s="8"/>
      <c r="T53" s="8"/>
      <c r="U53">
        <f t="shared" si="0"/>
        <v>1223.1500000000001</v>
      </c>
      <c r="V53">
        <f t="shared" si="1"/>
        <v>5</v>
      </c>
      <c r="W53">
        <f t="shared" si="2"/>
        <v>6.56</v>
      </c>
    </row>
    <row r="54" spans="1:23">
      <c r="A54" s="5" t="s">
        <v>55</v>
      </c>
      <c r="B54" s="6">
        <v>56</v>
      </c>
      <c r="C54" s="6">
        <v>950</v>
      </c>
      <c r="D54" s="6">
        <v>500</v>
      </c>
      <c r="E54" s="9">
        <v>6.4715109261268111</v>
      </c>
      <c r="F54" s="9">
        <v>2.4730871460977557</v>
      </c>
      <c r="G54" s="9">
        <v>-8.4499999999999993</v>
      </c>
      <c r="H54" s="9"/>
      <c r="I54" s="7">
        <v>42.97</v>
      </c>
      <c r="J54" s="8">
        <v>2.08</v>
      </c>
      <c r="K54" s="8">
        <v>12.3</v>
      </c>
      <c r="L54" s="8"/>
      <c r="M54" s="8">
        <v>10.17</v>
      </c>
      <c r="N54" s="8">
        <v>0.32</v>
      </c>
      <c r="O54" s="8">
        <v>15.09</v>
      </c>
      <c r="P54" s="8">
        <v>11.85</v>
      </c>
      <c r="Q54" s="8">
        <v>2.13</v>
      </c>
      <c r="R54" s="8">
        <v>0.7</v>
      </c>
      <c r="S54" s="8"/>
      <c r="T54" s="8"/>
      <c r="U54">
        <f t="shared" si="0"/>
        <v>1223.1500000000001</v>
      </c>
      <c r="V54">
        <f t="shared" si="1"/>
        <v>5</v>
      </c>
      <c r="W54">
        <f t="shared" si="2"/>
        <v>6.4715109261268111</v>
      </c>
    </row>
    <row r="55" spans="1:23">
      <c r="A55" s="5" t="s">
        <v>55</v>
      </c>
      <c r="B55" s="6">
        <v>98</v>
      </c>
      <c r="C55" s="6">
        <v>960</v>
      </c>
      <c r="D55" s="6">
        <v>500.3</v>
      </c>
      <c r="E55" s="9">
        <v>6.93</v>
      </c>
      <c r="F55" s="9">
        <v>-0.68720423161252242</v>
      </c>
      <c r="G55" s="9">
        <v>-11.45</v>
      </c>
      <c r="H55" s="9"/>
      <c r="I55" s="7">
        <v>40.130000000000003</v>
      </c>
      <c r="J55" s="8">
        <v>4</v>
      </c>
      <c r="K55" s="8">
        <v>13.61</v>
      </c>
      <c r="L55" s="8"/>
      <c r="M55" s="8">
        <v>13.89</v>
      </c>
      <c r="N55" s="8">
        <v>0.14000000000000001</v>
      </c>
      <c r="O55" s="8">
        <v>11.13</v>
      </c>
      <c r="P55" s="8">
        <v>11.6</v>
      </c>
      <c r="Q55" s="8">
        <v>2.46</v>
      </c>
      <c r="R55" s="8">
        <v>0.71</v>
      </c>
      <c r="S55" s="8"/>
      <c r="T55" s="8"/>
      <c r="U55">
        <f t="shared" si="0"/>
        <v>1233.1500000000001</v>
      </c>
      <c r="V55">
        <f t="shared" si="1"/>
        <v>5.0030000000000001</v>
      </c>
      <c r="W55">
        <f t="shared" si="2"/>
        <v>6.93</v>
      </c>
    </row>
    <row r="56" spans="1:23">
      <c r="A56" s="5" t="s">
        <v>55</v>
      </c>
      <c r="B56" s="6">
        <v>83</v>
      </c>
      <c r="C56" s="6">
        <v>1040</v>
      </c>
      <c r="D56" s="6">
        <v>489.3</v>
      </c>
      <c r="E56" s="9">
        <v>2.84</v>
      </c>
      <c r="F56" s="9">
        <v>-1.6958366983641042</v>
      </c>
      <c r="G56" s="9">
        <v>-11.27</v>
      </c>
      <c r="H56" s="9"/>
      <c r="I56" s="7">
        <v>39.24</v>
      </c>
      <c r="J56" s="8">
        <v>5.96</v>
      </c>
      <c r="K56" s="8">
        <v>13.87</v>
      </c>
      <c r="L56" s="8"/>
      <c r="M56" s="8">
        <v>12.74</v>
      </c>
      <c r="N56" s="8">
        <v>0.1</v>
      </c>
      <c r="O56" s="8">
        <v>12.04</v>
      </c>
      <c r="P56" s="8">
        <v>10.95</v>
      </c>
      <c r="Q56" s="8">
        <v>2.31</v>
      </c>
      <c r="R56" s="8">
        <v>0.78</v>
      </c>
      <c r="S56" s="8"/>
      <c r="T56" s="8"/>
      <c r="U56">
        <f t="shared" si="0"/>
        <v>1313.15</v>
      </c>
      <c r="V56">
        <f t="shared" si="1"/>
        <v>4.8929999999999998</v>
      </c>
      <c r="W56">
        <f t="shared" si="2"/>
        <v>2.84</v>
      </c>
    </row>
    <row r="57" spans="1:23">
      <c r="A57" s="5" t="s">
        <v>55</v>
      </c>
      <c r="B57" s="6">
        <v>100</v>
      </c>
      <c r="C57" s="6">
        <v>960</v>
      </c>
      <c r="D57" s="6">
        <v>500.3</v>
      </c>
      <c r="E57" s="9">
        <v>4.6799128726809158</v>
      </c>
      <c r="F57" s="9">
        <v>-1.947204231612524</v>
      </c>
      <c r="G57" s="9">
        <v>-12.71</v>
      </c>
      <c r="H57" s="9"/>
      <c r="I57" s="7">
        <v>40.53</v>
      </c>
      <c r="J57" s="8">
        <v>4.49</v>
      </c>
      <c r="K57" s="8">
        <v>12.8</v>
      </c>
      <c r="L57" s="8"/>
      <c r="M57" s="8">
        <v>16.920000000000002</v>
      </c>
      <c r="N57" s="8">
        <v>0.16</v>
      </c>
      <c r="O57" s="8">
        <v>9.7100000000000009</v>
      </c>
      <c r="P57" s="8">
        <v>10.36</v>
      </c>
      <c r="Q57" s="8">
        <v>2.27</v>
      </c>
      <c r="R57" s="8">
        <v>0.94</v>
      </c>
      <c r="S57" s="8"/>
      <c r="T57" s="8"/>
      <c r="U57">
        <f t="shared" si="0"/>
        <v>1233.1500000000001</v>
      </c>
      <c r="V57">
        <f t="shared" si="1"/>
        <v>5.0030000000000001</v>
      </c>
      <c r="W57">
        <f t="shared" si="2"/>
        <v>4.6799128726809158</v>
      </c>
    </row>
    <row r="58" spans="1:23">
      <c r="A58" s="5" t="s">
        <v>56</v>
      </c>
      <c r="B58" s="6" t="s">
        <v>57</v>
      </c>
      <c r="C58" s="6">
        <v>850</v>
      </c>
      <c r="D58" s="6">
        <v>200</v>
      </c>
      <c r="E58" s="9">
        <v>5.2445292472839355</v>
      </c>
      <c r="F58" s="9">
        <v>-0.09</v>
      </c>
      <c r="G58" s="9">
        <v>-12.896729504618524</v>
      </c>
      <c r="H58" s="9"/>
      <c r="I58" s="7">
        <v>43.2</v>
      </c>
      <c r="J58" s="8">
        <v>3.1</v>
      </c>
      <c r="K58" s="8">
        <v>10.5</v>
      </c>
      <c r="L58" s="8"/>
      <c r="M58" s="8">
        <v>15.1</v>
      </c>
      <c r="N58" s="8">
        <v>0.2</v>
      </c>
      <c r="O58" s="8">
        <v>11.9</v>
      </c>
      <c r="P58" s="8">
        <v>11.6</v>
      </c>
      <c r="Q58" s="8">
        <v>2</v>
      </c>
      <c r="R58" s="8">
        <v>0.8</v>
      </c>
      <c r="S58" s="8"/>
      <c r="T58" s="8"/>
      <c r="U58">
        <f t="shared" si="0"/>
        <v>1123.1500000000001</v>
      </c>
      <c r="V58">
        <f t="shared" si="1"/>
        <v>2</v>
      </c>
      <c r="W58">
        <f t="shared" si="2"/>
        <v>5.2445292472839355</v>
      </c>
    </row>
    <row r="59" spans="1:23">
      <c r="A59" s="5" t="s">
        <v>56</v>
      </c>
      <c r="B59" s="6" t="s">
        <v>58</v>
      </c>
      <c r="C59" s="6">
        <v>800</v>
      </c>
      <c r="D59" s="6">
        <v>200</v>
      </c>
      <c r="E59" s="9">
        <v>4.5999999999999996</v>
      </c>
      <c r="F59" s="9">
        <v>-0.09</v>
      </c>
      <c r="G59" s="9">
        <v>-13.907467352400202</v>
      </c>
      <c r="H59" s="9"/>
      <c r="I59" s="7">
        <v>44.6</v>
      </c>
      <c r="J59" s="8">
        <v>2.2999999999999998</v>
      </c>
      <c r="K59" s="8">
        <v>10.8</v>
      </c>
      <c r="L59" s="8"/>
      <c r="M59" s="8">
        <v>16</v>
      </c>
      <c r="N59" s="8">
        <v>0.3</v>
      </c>
      <c r="O59" s="8">
        <v>10.8</v>
      </c>
      <c r="P59" s="8">
        <v>11.3</v>
      </c>
      <c r="Q59" s="8">
        <v>1.8</v>
      </c>
      <c r="R59" s="8">
        <v>0.8</v>
      </c>
      <c r="S59" s="8"/>
      <c r="T59" s="8"/>
      <c r="U59">
        <f t="shared" si="0"/>
        <v>1073.1500000000001</v>
      </c>
      <c r="V59">
        <f t="shared" si="1"/>
        <v>2</v>
      </c>
      <c r="W59">
        <f t="shared" si="2"/>
        <v>4.5999999999999996</v>
      </c>
    </row>
    <row r="60" spans="1:23">
      <c r="A60" s="5" t="s">
        <v>59</v>
      </c>
      <c r="B60" s="6">
        <v>6</v>
      </c>
      <c r="C60" s="6">
        <v>1130</v>
      </c>
      <c r="D60" s="6">
        <v>1500</v>
      </c>
      <c r="E60" s="9">
        <v>4.6192233333333332</v>
      </c>
      <c r="F60" s="9"/>
      <c r="G60" s="9"/>
      <c r="H60" s="9"/>
      <c r="I60" s="7">
        <v>39.29</v>
      </c>
      <c r="J60" s="8">
        <v>6.2</v>
      </c>
      <c r="K60" s="8">
        <v>14.6</v>
      </c>
      <c r="L60" s="8"/>
      <c r="M60" s="8">
        <v>10.039999999999999</v>
      </c>
      <c r="N60" s="8">
        <v>0.16</v>
      </c>
      <c r="O60" s="8">
        <v>11.69</v>
      </c>
      <c r="P60" s="8">
        <v>10.84</v>
      </c>
      <c r="Q60" s="8">
        <v>2.59</v>
      </c>
      <c r="R60" s="8">
        <v>2.0299999999999998</v>
      </c>
      <c r="S60" s="8"/>
      <c r="T60" s="8"/>
      <c r="U60">
        <f t="shared" si="0"/>
        <v>1403.15</v>
      </c>
      <c r="V60">
        <f t="shared" si="1"/>
        <v>15</v>
      </c>
      <c r="W60">
        <f t="shared" si="2"/>
        <v>4.6192233333333332</v>
      </c>
    </row>
    <row r="61" spans="1:23">
      <c r="A61" s="5" t="s">
        <v>59</v>
      </c>
      <c r="B61" s="6">
        <v>7</v>
      </c>
      <c r="C61" s="6">
        <v>1100</v>
      </c>
      <c r="D61" s="6">
        <v>1500</v>
      </c>
      <c r="E61" s="9">
        <v>5.22</v>
      </c>
      <c r="F61" s="9"/>
      <c r="G61" s="9"/>
      <c r="H61" s="9"/>
      <c r="I61" s="7">
        <v>38.76</v>
      </c>
      <c r="J61" s="8">
        <v>5.45</v>
      </c>
      <c r="K61" s="8">
        <v>15.87</v>
      </c>
      <c r="L61" s="8"/>
      <c r="M61" s="8">
        <v>11.3</v>
      </c>
      <c r="N61" s="8">
        <v>0.21</v>
      </c>
      <c r="O61" s="8">
        <v>10.88</v>
      </c>
      <c r="P61" s="8">
        <v>10.66</v>
      </c>
      <c r="Q61" s="8">
        <v>2.66</v>
      </c>
      <c r="R61" s="8">
        <v>2.0099999999999998</v>
      </c>
      <c r="S61" s="8"/>
      <c r="T61" s="8"/>
      <c r="U61">
        <f t="shared" si="0"/>
        <v>1373.15</v>
      </c>
      <c r="V61">
        <f t="shared" si="1"/>
        <v>15</v>
      </c>
      <c r="W61">
        <f t="shared" si="2"/>
        <v>5.22</v>
      </c>
    </row>
    <row r="62" spans="1:23">
      <c r="A62" s="11" t="s">
        <v>60</v>
      </c>
      <c r="B62" s="6" t="s">
        <v>61</v>
      </c>
      <c r="C62" s="6">
        <v>945</v>
      </c>
      <c r="D62" s="6">
        <v>489</v>
      </c>
      <c r="E62" s="9">
        <v>5.9511834129090602</v>
      </c>
      <c r="F62" s="9"/>
      <c r="G62" s="9"/>
      <c r="H62" s="9"/>
      <c r="I62" s="8">
        <v>45.3</v>
      </c>
      <c r="J62" s="8">
        <v>1.78</v>
      </c>
      <c r="K62" s="8">
        <v>12.38</v>
      </c>
      <c r="L62" s="8">
        <v>0.16</v>
      </c>
      <c r="M62" s="8">
        <v>7.6</v>
      </c>
      <c r="N62" s="8">
        <v>7.0000000000000007E-2</v>
      </c>
      <c r="O62" s="8">
        <v>16.899999999999999</v>
      </c>
      <c r="P62" s="8">
        <v>11.3</v>
      </c>
      <c r="Q62" s="8">
        <v>2.4</v>
      </c>
      <c r="R62" s="8">
        <v>0.27</v>
      </c>
      <c r="S62" s="8"/>
      <c r="T62" s="8"/>
      <c r="U62">
        <f t="shared" si="0"/>
        <v>1218.1500000000001</v>
      </c>
      <c r="V62">
        <f t="shared" si="1"/>
        <v>4.8899999999999997</v>
      </c>
      <c r="W62">
        <f t="shared" si="2"/>
        <v>5.9511834129090602</v>
      </c>
    </row>
    <row r="63" spans="1:23">
      <c r="A63" s="11" t="s">
        <v>60</v>
      </c>
      <c r="B63" s="6" t="s">
        <v>62</v>
      </c>
      <c r="C63" s="6">
        <v>975</v>
      </c>
      <c r="D63" s="6">
        <v>500</v>
      </c>
      <c r="E63" s="9">
        <v>6.0490337539755075</v>
      </c>
      <c r="F63" s="9">
        <v>3</v>
      </c>
      <c r="G63" s="9">
        <v>-7.5275132319578901</v>
      </c>
      <c r="H63" s="9"/>
      <c r="I63" s="7">
        <v>44</v>
      </c>
      <c r="J63" s="8">
        <v>1.44</v>
      </c>
      <c r="K63" s="8">
        <v>11.96</v>
      </c>
      <c r="L63" s="8">
        <v>0.26</v>
      </c>
      <c r="M63" s="8">
        <v>8.6999999999999993</v>
      </c>
      <c r="N63" s="8">
        <v>0.13</v>
      </c>
      <c r="O63" s="8">
        <v>16.7</v>
      </c>
      <c r="P63" s="8">
        <v>11.43</v>
      </c>
      <c r="Q63" s="8">
        <v>2.2999999999999998</v>
      </c>
      <c r="R63" s="8">
        <v>0.27</v>
      </c>
      <c r="S63" s="8"/>
      <c r="T63" s="8"/>
      <c r="U63">
        <f t="shared" si="0"/>
        <v>1248.1500000000001</v>
      </c>
      <c r="V63">
        <f t="shared" si="1"/>
        <v>5</v>
      </c>
      <c r="W63">
        <f t="shared" si="2"/>
        <v>6.0490337539755075</v>
      </c>
    </row>
    <row r="64" spans="1:23">
      <c r="A64" s="11" t="s">
        <v>63</v>
      </c>
      <c r="B64" s="6">
        <v>2359</v>
      </c>
      <c r="C64" s="6">
        <v>1035</v>
      </c>
      <c r="D64" s="6">
        <v>900</v>
      </c>
      <c r="E64" s="9">
        <v>4.0999999999999996</v>
      </c>
      <c r="F64" s="9"/>
      <c r="G64" s="9"/>
      <c r="H64" s="9"/>
      <c r="I64" s="7">
        <v>40.4</v>
      </c>
      <c r="J64" s="8">
        <v>3.03</v>
      </c>
      <c r="K64" s="8">
        <v>15.3</v>
      </c>
      <c r="L64" s="8">
        <v>0.08</v>
      </c>
      <c r="M64" s="8">
        <v>12.1</v>
      </c>
      <c r="N64" s="8">
        <v>0.15</v>
      </c>
      <c r="O64" s="8">
        <v>13.6</v>
      </c>
      <c r="P64" s="8">
        <v>10.3</v>
      </c>
      <c r="Q64" s="8">
        <v>2.94</v>
      </c>
      <c r="R64" s="8">
        <v>0.34</v>
      </c>
      <c r="S64" s="8"/>
      <c r="T64" s="8"/>
      <c r="U64">
        <f t="shared" si="0"/>
        <v>1308.1500000000001</v>
      </c>
      <c r="V64">
        <f t="shared" si="1"/>
        <v>9</v>
      </c>
      <c r="W64">
        <f t="shared" si="2"/>
        <v>4.0999999999999996</v>
      </c>
    </row>
    <row r="65" spans="1:23">
      <c r="A65" s="11" t="s">
        <v>63</v>
      </c>
      <c r="B65" s="6">
        <v>2358</v>
      </c>
      <c r="C65" s="6">
        <v>995</v>
      </c>
      <c r="D65" s="6">
        <v>900</v>
      </c>
      <c r="E65" s="9">
        <v>5.9201801801801803</v>
      </c>
      <c r="F65" s="9"/>
      <c r="G65" s="9"/>
      <c r="H65" s="9"/>
      <c r="I65" s="7">
        <v>40.6</v>
      </c>
      <c r="J65" s="8">
        <v>2.67</v>
      </c>
      <c r="K65" s="8">
        <v>15</v>
      </c>
      <c r="L65" s="8">
        <v>0.08</v>
      </c>
      <c r="M65" s="8">
        <v>12.7</v>
      </c>
      <c r="N65" s="8">
        <v>0.18</v>
      </c>
      <c r="O65" s="8">
        <v>13</v>
      </c>
      <c r="P65" s="8">
        <v>10.1</v>
      </c>
      <c r="Q65" s="8">
        <v>2.78</v>
      </c>
      <c r="R65" s="8">
        <v>0.26</v>
      </c>
      <c r="S65" s="8"/>
      <c r="T65" s="8"/>
      <c r="U65">
        <f t="shared" si="0"/>
        <v>1268.1500000000001</v>
      </c>
      <c r="V65">
        <f t="shared" si="1"/>
        <v>9</v>
      </c>
      <c r="W65">
        <f t="shared" si="2"/>
        <v>5.9201801801801803</v>
      </c>
    </row>
    <row r="66" spans="1:23">
      <c r="A66" s="11" t="s">
        <v>64</v>
      </c>
      <c r="B66" s="12" t="s">
        <v>65</v>
      </c>
      <c r="C66" s="6">
        <v>990</v>
      </c>
      <c r="D66" s="6">
        <v>701</v>
      </c>
      <c r="E66" s="9">
        <v>5.21</v>
      </c>
      <c r="F66" s="9">
        <v>2.4245845100652348</v>
      </c>
      <c r="G66" s="9">
        <v>-7.8</v>
      </c>
      <c r="H66" s="9"/>
      <c r="I66" s="7">
        <v>41.8</v>
      </c>
      <c r="J66" s="8">
        <v>2.13</v>
      </c>
      <c r="K66" s="8">
        <v>13.8</v>
      </c>
      <c r="L66" s="8"/>
      <c r="M66" s="8">
        <v>11.1</v>
      </c>
      <c r="N66" s="8">
        <v>0.16</v>
      </c>
      <c r="O66" s="8">
        <v>14.8</v>
      </c>
      <c r="P66" s="8">
        <v>11</v>
      </c>
      <c r="Q66" s="8">
        <v>2.37</v>
      </c>
      <c r="R66" s="8">
        <v>0.44</v>
      </c>
      <c r="S66" s="8"/>
      <c r="T66" s="8"/>
      <c r="U66">
        <f t="shared" si="0"/>
        <v>1263.1500000000001</v>
      </c>
      <c r="V66">
        <f t="shared" si="1"/>
        <v>7.01</v>
      </c>
      <c r="W66">
        <f t="shared" si="2"/>
        <v>5.21</v>
      </c>
    </row>
    <row r="67" spans="1:23">
      <c r="A67" s="11" t="s">
        <v>64</v>
      </c>
      <c r="B67" s="12" t="s">
        <v>66</v>
      </c>
      <c r="C67" s="6">
        <v>990</v>
      </c>
      <c r="D67" s="6">
        <v>701</v>
      </c>
      <c r="E67" s="9">
        <v>5.23</v>
      </c>
      <c r="F67" s="9">
        <v>2.4245845100652348</v>
      </c>
      <c r="G67" s="9">
        <v>-7.8</v>
      </c>
      <c r="H67" s="9"/>
      <c r="I67" s="7">
        <v>42.18</v>
      </c>
      <c r="J67" s="8">
        <v>2</v>
      </c>
      <c r="K67" s="8">
        <v>13.73</v>
      </c>
      <c r="L67" s="8"/>
      <c r="M67" s="8">
        <v>11</v>
      </c>
      <c r="N67" s="8">
        <v>0.17</v>
      </c>
      <c r="O67" s="8">
        <v>14.74</v>
      </c>
      <c r="P67" s="8">
        <v>11.11</v>
      </c>
      <c r="Q67" s="8">
        <v>2.23</v>
      </c>
      <c r="R67" s="8">
        <v>0.41</v>
      </c>
      <c r="S67" s="8"/>
      <c r="T67" s="8"/>
      <c r="U67">
        <f t="shared" ref="U67:U73" si="3">C67+273.15</f>
        <v>1263.1500000000001</v>
      </c>
      <c r="V67">
        <f t="shared" ref="V67:V73" si="4">D67/100</f>
        <v>7.01</v>
      </c>
      <c r="W67">
        <f t="shared" ref="W67:W73" si="5">IF(E67&gt;0, E67, "")</f>
        <v>5.23</v>
      </c>
    </row>
    <row r="68" spans="1:23">
      <c r="A68" s="11" t="s">
        <v>67</v>
      </c>
      <c r="B68" s="6" t="s">
        <v>68</v>
      </c>
      <c r="C68" s="6">
        <v>975</v>
      </c>
      <c r="D68" s="6">
        <v>400</v>
      </c>
      <c r="E68" s="9">
        <v>6.4</v>
      </c>
      <c r="F68" s="9"/>
      <c r="G68" s="9"/>
      <c r="H68" s="9"/>
      <c r="I68" s="7">
        <v>41.940000000000005</v>
      </c>
      <c r="J68" s="8">
        <v>2.668333333333333</v>
      </c>
      <c r="K68" s="8">
        <v>12.515000000000001</v>
      </c>
      <c r="L68" s="8"/>
      <c r="M68" s="8">
        <v>12.040000000000001</v>
      </c>
      <c r="N68" s="8">
        <v>0.18666666666666665</v>
      </c>
      <c r="O68" s="8">
        <v>13.393333333333333</v>
      </c>
      <c r="P68" s="8">
        <v>10.723333333333331</v>
      </c>
      <c r="Q68" s="8">
        <v>2.4699999999999998</v>
      </c>
      <c r="R68" s="8">
        <v>0.29833333333333334</v>
      </c>
      <c r="S68" s="8"/>
      <c r="T68" s="8"/>
      <c r="U68">
        <f t="shared" si="3"/>
        <v>1248.1500000000001</v>
      </c>
      <c r="V68">
        <f t="shared" si="4"/>
        <v>4</v>
      </c>
      <c r="W68">
        <f t="shared" si="5"/>
        <v>6.4</v>
      </c>
    </row>
    <row r="69" spans="1:23">
      <c r="A69" s="11" t="s">
        <v>69</v>
      </c>
      <c r="B69" s="12" t="s">
        <v>70</v>
      </c>
      <c r="C69" s="6">
        <v>885</v>
      </c>
      <c r="D69" s="6">
        <v>200</v>
      </c>
      <c r="E69" s="9">
        <v>6.52</v>
      </c>
      <c r="F69" s="9"/>
      <c r="G69" s="9"/>
      <c r="H69" s="9"/>
      <c r="I69" s="7">
        <v>45.18</v>
      </c>
      <c r="J69" s="8">
        <v>1.5</v>
      </c>
      <c r="K69" s="8">
        <v>9.48</v>
      </c>
      <c r="L69" s="8"/>
      <c r="M69" s="8">
        <v>13.02</v>
      </c>
      <c r="N69" s="8">
        <v>0.21</v>
      </c>
      <c r="O69" s="8">
        <v>14.65</v>
      </c>
      <c r="P69" s="8">
        <v>10.31</v>
      </c>
      <c r="Q69" s="8">
        <v>1.92</v>
      </c>
      <c r="R69" s="8">
        <v>0.24</v>
      </c>
      <c r="S69" s="8"/>
      <c r="T69" s="8"/>
      <c r="U69">
        <f t="shared" si="3"/>
        <v>1158.1500000000001</v>
      </c>
      <c r="V69">
        <f t="shared" si="4"/>
        <v>2</v>
      </c>
      <c r="W69">
        <f t="shared" si="5"/>
        <v>6.52</v>
      </c>
    </row>
    <row r="70" spans="1:23">
      <c r="A70" s="11" t="s">
        <v>71</v>
      </c>
      <c r="B70" s="6" t="s">
        <v>72</v>
      </c>
      <c r="C70" s="6">
        <v>1000</v>
      </c>
      <c r="D70" s="6">
        <v>400</v>
      </c>
      <c r="E70" s="9">
        <v>2.72</v>
      </c>
      <c r="F70" s="9">
        <v>2.7</v>
      </c>
      <c r="G70" s="9">
        <v>-7.4838066877756946</v>
      </c>
      <c r="H70" s="9"/>
      <c r="I70" s="7">
        <v>39.940999999999995</v>
      </c>
      <c r="J70" s="8">
        <v>4.8660428571428573</v>
      </c>
      <c r="K70" s="8">
        <v>11.911857142857144</v>
      </c>
      <c r="L70" s="8">
        <v>5.7428571428571426E-2</v>
      </c>
      <c r="M70" s="8">
        <v>10.923071428571429</v>
      </c>
      <c r="N70" s="8">
        <v>0.15535714285714283</v>
      </c>
      <c r="O70" s="8">
        <v>14.150685714285716</v>
      </c>
      <c r="P70" s="8">
        <v>11.567000000000002</v>
      </c>
      <c r="Q70" s="8">
        <v>2.6360714285714288</v>
      </c>
      <c r="R70" s="8">
        <v>1.2059</v>
      </c>
      <c r="S70" s="8"/>
      <c r="T70" s="8"/>
      <c r="U70">
        <f t="shared" si="3"/>
        <v>1273.1500000000001</v>
      </c>
      <c r="V70">
        <f t="shared" si="4"/>
        <v>4</v>
      </c>
      <c r="W70">
        <f t="shared" si="5"/>
        <v>2.72</v>
      </c>
    </row>
    <row r="71" spans="1:23">
      <c r="A71" s="11" t="s">
        <v>71</v>
      </c>
      <c r="B71" s="6" t="s">
        <v>73</v>
      </c>
      <c r="C71" s="6">
        <v>1000</v>
      </c>
      <c r="D71" s="6">
        <v>400</v>
      </c>
      <c r="E71" s="9">
        <v>4.3</v>
      </c>
      <c r="F71" s="9">
        <v>3.2</v>
      </c>
      <c r="G71" s="9">
        <v>-6.9838066877756946</v>
      </c>
      <c r="H71" s="9"/>
      <c r="I71" s="7">
        <v>40.134433333333334</v>
      </c>
      <c r="J71" s="8">
        <v>4.3516000000000004</v>
      </c>
      <c r="K71" s="8">
        <v>11.744666666666667</v>
      </c>
      <c r="L71" s="8">
        <v>8.8366666666666663E-2</v>
      </c>
      <c r="M71" s="8">
        <v>10.639933333333333</v>
      </c>
      <c r="N71" s="8">
        <v>0.13593333333333332</v>
      </c>
      <c r="O71" s="8">
        <v>14.755166666666668</v>
      </c>
      <c r="P71" s="8">
        <v>11.637633333333333</v>
      </c>
      <c r="Q71" s="8">
        <v>2.6146999999999996</v>
      </c>
      <c r="R71" s="8">
        <v>1.2580333333333333</v>
      </c>
      <c r="S71" s="8"/>
      <c r="T71" s="8"/>
      <c r="U71">
        <f t="shared" si="3"/>
        <v>1273.1500000000001</v>
      </c>
      <c r="V71">
        <f t="shared" si="4"/>
        <v>4</v>
      </c>
      <c r="W71">
        <f t="shared" si="5"/>
        <v>4.3</v>
      </c>
    </row>
    <row r="72" spans="1:23">
      <c r="A72" s="11" t="s">
        <v>74</v>
      </c>
      <c r="B72" s="6" t="s">
        <v>75</v>
      </c>
      <c r="C72" s="6">
        <v>1060</v>
      </c>
      <c r="D72" s="6">
        <v>1000</v>
      </c>
      <c r="E72" s="6"/>
      <c r="F72" s="6"/>
      <c r="G72" s="6"/>
      <c r="H72" s="6"/>
      <c r="I72" s="7">
        <v>42.28</v>
      </c>
      <c r="J72" s="8">
        <v>1.94</v>
      </c>
      <c r="K72" s="8">
        <v>15.32</v>
      </c>
      <c r="L72" s="8">
        <v>0.15</v>
      </c>
      <c r="M72" s="8">
        <v>7.51</v>
      </c>
      <c r="N72" s="8">
        <v>0.11</v>
      </c>
      <c r="O72" s="8">
        <v>15.61</v>
      </c>
      <c r="P72" s="8">
        <v>11.15</v>
      </c>
      <c r="Q72" s="8">
        <v>2.4</v>
      </c>
      <c r="R72" s="8">
        <v>0.71</v>
      </c>
      <c r="S72" s="8"/>
      <c r="T72" s="8"/>
      <c r="U72">
        <f t="shared" si="3"/>
        <v>1333.15</v>
      </c>
      <c r="V72">
        <f t="shared" si="4"/>
        <v>10</v>
      </c>
      <c r="W72" t="str">
        <f t="shared" si="5"/>
        <v/>
      </c>
    </row>
    <row r="73" spans="1:23">
      <c r="A73" s="13" t="s">
        <v>74</v>
      </c>
      <c r="B73" s="14" t="s">
        <v>76</v>
      </c>
      <c r="C73" s="14">
        <v>1020</v>
      </c>
      <c r="D73" s="14">
        <v>1000</v>
      </c>
      <c r="E73" s="14"/>
      <c r="F73" s="14"/>
      <c r="G73" s="14"/>
      <c r="H73" s="14"/>
      <c r="I73" s="15">
        <v>41.59</v>
      </c>
      <c r="J73" s="16">
        <v>1.86</v>
      </c>
      <c r="K73" s="16">
        <v>15.72</v>
      </c>
      <c r="L73" s="16"/>
      <c r="M73" s="16">
        <v>10.32</v>
      </c>
      <c r="N73" s="16">
        <v>0.24</v>
      </c>
      <c r="O73" s="16">
        <v>14.02</v>
      </c>
      <c r="P73" s="16">
        <v>11.13</v>
      </c>
      <c r="Q73" s="16">
        <v>2.4700000000000002</v>
      </c>
      <c r="R73" s="16">
        <v>0.42</v>
      </c>
      <c r="S73" s="16"/>
      <c r="T73" s="16"/>
      <c r="U73">
        <f t="shared" si="3"/>
        <v>1293.1500000000001</v>
      </c>
      <c r="V73">
        <f t="shared" si="4"/>
        <v>10</v>
      </c>
      <c r="W73" t="str">
        <f t="shared" si="5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7808E-67B7-439E-9633-90C820A01161}">
  <dimension ref="A1:Z851"/>
  <sheetViews>
    <sheetView topLeftCell="P1" workbookViewId="0">
      <selection activeCell="Z2" sqref="Z2:Z851"/>
    </sheetView>
  </sheetViews>
  <sheetFormatPr defaultRowHeight="14.4"/>
  <cols>
    <col min="1" max="1" width="41.6640625" customWidth="1"/>
  </cols>
  <sheetData>
    <row r="1" spans="1:26" ht="15.6">
      <c r="A1" s="17" t="s">
        <v>87</v>
      </c>
      <c r="B1" s="18" t="s">
        <v>88</v>
      </c>
      <c r="C1" s="19" t="s">
        <v>89</v>
      </c>
      <c r="D1" s="19" t="s">
        <v>90</v>
      </c>
      <c r="E1" s="19" t="s">
        <v>91</v>
      </c>
      <c r="F1" s="19" t="s">
        <v>92</v>
      </c>
      <c r="G1" s="19" t="s">
        <v>93</v>
      </c>
      <c r="H1" s="19" t="s">
        <v>94</v>
      </c>
      <c r="I1" s="19" t="s">
        <v>95</v>
      </c>
      <c r="J1" s="19" t="s">
        <v>96</v>
      </c>
      <c r="K1" s="19" t="s">
        <v>97</v>
      </c>
      <c r="L1" s="19" t="s">
        <v>98</v>
      </c>
      <c r="M1" s="19" t="s">
        <v>99</v>
      </c>
      <c r="N1" s="18" t="s">
        <v>100</v>
      </c>
      <c r="O1" s="19" t="s">
        <v>101</v>
      </c>
      <c r="P1" s="19" t="s">
        <v>102</v>
      </c>
      <c r="Q1" s="19" t="s">
        <v>103</v>
      </c>
      <c r="R1" s="19" t="s">
        <v>104</v>
      </c>
      <c r="S1" s="19" t="s">
        <v>105</v>
      </c>
      <c r="T1" s="19" t="s">
        <v>106</v>
      </c>
      <c r="U1" s="19" t="s">
        <v>107</v>
      </c>
      <c r="V1" s="19" t="s">
        <v>108</v>
      </c>
      <c r="W1" s="19" t="s">
        <v>109</v>
      </c>
      <c r="X1" s="20" t="s">
        <v>110</v>
      </c>
      <c r="Y1" s="20" t="s">
        <v>111</v>
      </c>
      <c r="Z1" s="19" t="s">
        <v>1337</v>
      </c>
    </row>
    <row r="2" spans="1:26">
      <c r="A2" t="s">
        <v>112</v>
      </c>
      <c r="B2">
        <v>50.1</v>
      </c>
      <c r="C2">
        <v>1.54</v>
      </c>
      <c r="D2">
        <v>14.78</v>
      </c>
      <c r="E2">
        <v>11.35</v>
      </c>
      <c r="F2">
        <v>0.23</v>
      </c>
      <c r="G2">
        <v>7.52</v>
      </c>
      <c r="H2">
        <v>11.49</v>
      </c>
      <c r="I2">
        <v>2.4</v>
      </c>
      <c r="J2">
        <v>0.09</v>
      </c>
      <c r="N2">
        <v>50.42</v>
      </c>
      <c r="O2">
        <v>0.62</v>
      </c>
      <c r="P2">
        <v>6.72</v>
      </c>
      <c r="Q2">
        <v>7.21</v>
      </c>
      <c r="R2">
        <v>0.19</v>
      </c>
      <c r="S2">
        <v>15.55</v>
      </c>
      <c r="T2">
        <v>17.27</v>
      </c>
      <c r="U2">
        <v>0.61</v>
      </c>
      <c r="V2">
        <v>0.01</v>
      </c>
      <c r="X2">
        <v>0.20469999999999999</v>
      </c>
      <c r="Y2">
        <v>1448.15</v>
      </c>
      <c r="Z2">
        <f>X2*10</f>
        <v>2.0469999999999997</v>
      </c>
    </row>
    <row r="3" spans="1:26">
      <c r="A3" t="s">
        <v>113</v>
      </c>
      <c r="B3">
        <v>50.4</v>
      </c>
      <c r="C3">
        <v>1.19</v>
      </c>
      <c r="D3">
        <v>15.76</v>
      </c>
      <c r="E3">
        <v>9.52</v>
      </c>
      <c r="F3">
        <v>0.18</v>
      </c>
      <c r="G3">
        <v>7.98</v>
      </c>
      <c r="H3">
        <v>12.2</v>
      </c>
      <c r="I3">
        <v>2.2999999999999998</v>
      </c>
      <c r="J3">
        <v>7.0000000000000007E-2</v>
      </c>
      <c r="N3">
        <v>51.14</v>
      </c>
      <c r="O3">
        <v>0.61</v>
      </c>
      <c r="P3">
        <v>5.31</v>
      </c>
      <c r="Q3">
        <v>7.68</v>
      </c>
      <c r="R3">
        <v>0.15</v>
      </c>
      <c r="S3">
        <v>16.36</v>
      </c>
      <c r="T3">
        <v>16.34</v>
      </c>
      <c r="U3">
        <v>0.81</v>
      </c>
      <c r="V3">
        <v>0.04</v>
      </c>
      <c r="X3">
        <v>0.20369999999999999</v>
      </c>
      <c r="Y3">
        <v>1443.15</v>
      </c>
      <c r="Z3">
        <f t="shared" ref="Z3:Z66" si="0">X3*10</f>
        <v>2.0369999999999999</v>
      </c>
    </row>
    <row r="4" spans="1:26">
      <c r="A4" t="s">
        <v>114</v>
      </c>
      <c r="B4">
        <v>62.4</v>
      </c>
      <c r="C4">
        <v>0.38</v>
      </c>
      <c r="D4">
        <v>20.3</v>
      </c>
      <c r="E4">
        <v>2.4</v>
      </c>
      <c r="F4">
        <v>0.22</v>
      </c>
      <c r="G4">
        <v>0.14000000000000001</v>
      </c>
      <c r="H4">
        <v>0.4</v>
      </c>
      <c r="I4">
        <v>9.6</v>
      </c>
      <c r="J4">
        <v>4.2</v>
      </c>
      <c r="K4">
        <v>0</v>
      </c>
      <c r="L4">
        <v>0</v>
      </c>
      <c r="M4">
        <v>9.9</v>
      </c>
      <c r="N4">
        <v>47.4</v>
      </c>
      <c r="O4">
        <v>2.5099999999999998</v>
      </c>
      <c r="P4">
        <v>3.62</v>
      </c>
      <c r="Q4">
        <v>13.83</v>
      </c>
      <c r="R4">
        <v>1.78</v>
      </c>
      <c r="S4">
        <v>8.1300000000000008</v>
      </c>
      <c r="T4">
        <v>16.399999999999999</v>
      </c>
      <c r="U4">
        <v>4.37</v>
      </c>
      <c r="V4">
        <v>0.04</v>
      </c>
      <c r="W4">
        <v>0</v>
      </c>
      <c r="X4">
        <v>0.25</v>
      </c>
      <c r="Y4">
        <v>1048.1500000000001</v>
      </c>
      <c r="Z4">
        <f t="shared" si="0"/>
        <v>2.5</v>
      </c>
    </row>
    <row r="5" spans="1:26">
      <c r="A5" t="s">
        <v>115</v>
      </c>
      <c r="B5">
        <v>61</v>
      </c>
      <c r="C5">
        <v>0.4</v>
      </c>
      <c r="D5">
        <v>20.7</v>
      </c>
      <c r="E5">
        <v>2.5</v>
      </c>
      <c r="F5">
        <v>0.25</v>
      </c>
      <c r="G5">
        <v>0.08</v>
      </c>
      <c r="H5">
        <v>0.32</v>
      </c>
      <c r="I5">
        <v>10.6</v>
      </c>
      <c r="J5">
        <v>4.0999999999999996</v>
      </c>
      <c r="K5">
        <v>0</v>
      </c>
      <c r="L5">
        <v>0</v>
      </c>
      <c r="M5">
        <v>9.6</v>
      </c>
      <c r="N5">
        <v>46.1</v>
      </c>
      <c r="O5">
        <v>4.2300000000000004</v>
      </c>
      <c r="P5">
        <v>3.78</v>
      </c>
      <c r="Q5">
        <v>18.91</v>
      </c>
      <c r="R5">
        <v>1.79</v>
      </c>
      <c r="S5">
        <v>3.92</v>
      </c>
      <c r="T5">
        <v>16.72</v>
      </c>
      <c r="U5">
        <v>3.77</v>
      </c>
      <c r="V5">
        <v>0.03</v>
      </c>
      <c r="W5">
        <v>0</v>
      </c>
      <c r="X5">
        <v>0.2</v>
      </c>
      <c r="Y5">
        <v>1023.15</v>
      </c>
      <c r="Z5">
        <f t="shared" si="0"/>
        <v>2</v>
      </c>
    </row>
    <row r="6" spans="1:26">
      <c r="A6" t="s">
        <v>116</v>
      </c>
      <c r="B6">
        <v>61.5</v>
      </c>
      <c r="C6">
        <v>0.5</v>
      </c>
      <c r="D6">
        <v>20.2</v>
      </c>
      <c r="E6">
        <v>2.0699999999999998</v>
      </c>
      <c r="F6">
        <v>0.15</v>
      </c>
      <c r="G6">
        <v>0.22</v>
      </c>
      <c r="H6">
        <v>0.76</v>
      </c>
      <c r="I6">
        <v>9.1</v>
      </c>
      <c r="J6">
        <v>5.5</v>
      </c>
      <c r="K6">
        <v>0</v>
      </c>
      <c r="L6">
        <v>0</v>
      </c>
      <c r="M6">
        <v>3.9</v>
      </c>
      <c r="N6">
        <v>49.9</v>
      </c>
      <c r="O6">
        <v>1.3</v>
      </c>
      <c r="P6">
        <v>3.21</v>
      </c>
      <c r="Q6">
        <v>8.8000000000000007</v>
      </c>
      <c r="R6">
        <v>0.88</v>
      </c>
      <c r="S6">
        <v>12.8</v>
      </c>
      <c r="T6">
        <v>21.3</v>
      </c>
      <c r="U6">
        <v>1.73</v>
      </c>
      <c r="V6">
        <v>0</v>
      </c>
      <c r="W6">
        <v>0</v>
      </c>
      <c r="X6">
        <v>0.2</v>
      </c>
      <c r="Y6">
        <v>1160.1500000000001</v>
      </c>
      <c r="Z6">
        <f t="shared" si="0"/>
        <v>2</v>
      </c>
    </row>
    <row r="7" spans="1:26">
      <c r="A7" t="s">
        <v>117</v>
      </c>
      <c r="B7">
        <v>61.3</v>
      </c>
      <c r="C7">
        <v>0.44</v>
      </c>
      <c r="D7">
        <v>19.3</v>
      </c>
      <c r="E7">
        <v>2.5299999999999998</v>
      </c>
      <c r="F7">
        <v>0.16</v>
      </c>
      <c r="G7">
        <v>0.3</v>
      </c>
      <c r="H7">
        <v>0.82</v>
      </c>
      <c r="I7">
        <v>9.1999999999999993</v>
      </c>
      <c r="J7">
        <v>5.8</v>
      </c>
      <c r="K7">
        <v>0</v>
      </c>
      <c r="L7">
        <v>0</v>
      </c>
      <c r="M7">
        <v>1.9</v>
      </c>
      <c r="N7">
        <v>48.4</v>
      </c>
      <c r="O7">
        <v>1.9</v>
      </c>
      <c r="P7">
        <v>3.82</v>
      </c>
      <c r="Q7">
        <v>10.11</v>
      </c>
      <c r="R7">
        <v>0.75</v>
      </c>
      <c r="S7">
        <v>12.8</v>
      </c>
      <c r="T7">
        <v>20.7</v>
      </c>
      <c r="U7">
        <v>1.54</v>
      </c>
      <c r="V7">
        <v>0</v>
      </c>
      <c r="W7">
        <v>0</v>
      </c>
      <c r="X7">
        <v>0.1</v>
      </c>
      <c r="Y7">
        <v>1198.1500000000001</v>
      </c>
      <c r="Z7">
        <f t="shared" si="0"/>
        <v>1</v>
      </c>
    </row>
    <row r="8" spans="1:26">
      <c r="A8" t="s">
        <v>118</v>
      </c>
      <c r="B8">
        <v>49.4</v>
      </c>
      <c r="C8">
        <v>4.09</v>
      </c>
      <c r="D8">
        <v>15.8</v>
      </c>
      <c r="E8">
        <v>13.2</v>
      </c>
      <c r="F8">
        <v>0.13</v>
      </c>
      <c r="G8">
        <v>3.47</v>
      </c>
      <c r="H8">
        <v>6.4</v>
      </c>
      <c r="I8">
        <v>3.72</v>
      </c>
      <c r="J8">
        <v>1.24</v>
      </c>
      <c r="L8">
        <v>0.85</v>
      </c>
      <c r="N8">
        <v>47.3</v>
      </c>
      <c r="O8">
        <v>1.78</v>
      </c>
      <c r="P8">
        <v>8.86</v>
      </c>
      <c r="Q8">
        <v>14.1</v>
      </c>
      <c r="R8">
        <v>0.22</v>
      </c>
      <c r="S8">
        <v>12.9</v>
      </c>
      <c r="T8">
        <v>13.1</v>
      </c>
      <c r="U8">
        <v>1.1399999999999999</v>
      </c>
      <c r="W8">
        <v>0.03</v>
      </c>
      <c r="X8">
        <v>1.3</v>
      </c>
      <c r="Y8">
        <v>1433.15</v>
      </c>
      <c r="Z8">
        <f t="shared" si="0"/>
        <v>13</v>
      </c>
    </row>
    <row r="9" spans="1:26">
      <c r="A9" t="s">
        <v>119</v>
      </c>
      <c r="B9">
        <v>48.6</v>
      </c>
      <c r="C9">
        <v>3.49</v>
      </c>
      <c r="D9">
        <v>15.5</v>
      </c>
      <c r="E9">
        <v>14</v>
      </c>
      <c r="F9">
        <v>0.12</v>
      </c>
      <c r="G9">
        <v>2.96</v>
      </c>
      <c r="H9">
        <v>6.44</v>
      </c>
      <c r="I9">
        <v>3.14</v>
      </c>
      <c r="J9">
        <v>1.46</v>
      </c>
      <c r="L9">
        <v>1.38</v>
      </c>
      <c r="N9">
        <v>48.8</v>
      </c>
      <c r="O9">
        <v>1.4</v>
      </c>
      <c r="P9">
        <v>7.59</v>
      </c>
      <c r="Q9">
        <v>16.399999999999999</v>
      </c>
      <c r="R9">
        <v>0.22</v>
      </c>
      <c r="S9">
        <v>12.7</v>
      </c>
      <c r="T9">
        <v>12.3</v>
      </c>
      <c r="U9">
        <v>0.85</v>
      </c>
      <c r="W9">
        <v>0.02</v>
      </c>
      <c r="X9">
        <v>1.3</v>
      </c>
      <c r="Y9">
        <v>1403.15</v>
      </c>
      <c r="Z9">
        <f t="shared" si="0"/>
        <v>13</v>
      </c>
    </row>
    <row r="10" spans="1:26">
      <c r="A10" t="s">
        <v>120</v>
      </c>
      <c r="B10">
        <v>50.6</v>
      </c>
      <c r="C10">
        <v>4.18</v>
      </c>
      <c r="D10">
        <v>15.6</v>
      </c>
      <c r="E10">
        <v>11.7</v>
      </c>
      <c r="F10">
        <v>0.1</v>
      </c>
      <c r="G10">
        <v>3.37</v>
      </c>
      <c r="H10">
        <v>6.59</v>
      </c>
      <c r="I10">
        <v>3.93</v>
      </c>
      <c r="J10">
        <v>1.1000000000000001</v>
      </c>
      <c r="K10">
        <v>0.01</v>
      </c>
      <c r="L10">
        <v>1.34</v>
      </c>
      <c r="N10">
        <v>48.6</v>
      </c>
      <c r="O10">
        <v>1.87</v>
      </c>
      <c r="P10">
        <v>10.199999999999999</v>
      </c>
      <c r="Q10">
        <v>12</v>
      </c>
      <c r="R10">
        <v>0.16</v>
      </c>
      <c r="S10">
        <v>12.6</v>
      </c>
      <c r="T10">
        <v>14.3</v>
      </c>
      <c r="U10">
        <v>1.77</v>
      </c>
      <c r="W10">
        <v>0.03</v>
      </c>
      <c r="X10">
        <v>1.6</v>
      </c>
      <c r="Y10">
        <v>1473.15</v>
      </c>
      <c r="Z10">
        <f t="shared" si="0"/>
        <v>16</v>
      </c>
    </row>
    <row r="11" spans="1:26">
      <c r="A11" t="s">
        <v>121</v>
      </c>
      <c r="B11">
        <v>66.099999999999994</v>
      </c>
      <c r="C11">
        <v>2.14</v>
      </c>
      <c r="D11">
        <v>13.4</v>
      </c>
      <c r="E11">
        <v>5.81</v>
      </c>
      <c r="F11">
        <v>0.1</v>
      </c>
      <c r="G11">
        <v>1.63</v>
      </c>
      <c r="H11">
        <v>3.73</v>
      </c>
      <c r="I11">
        <v>2.2799999999999998</v>
      </c>
      <c r="J11">
        <v>2.88</v>
      </c>
      <c r="L11">
        <v>1.05</v>
      </c>
      <c r="N11">
        <v>51.4</v>
      </c>
      <c r="O11">
        <v>0.8</v>
      </c>
      <c r="P11">
        <v>1.75</v>
      </c>
      <c r="Q11">
        <v>10.9</v>
      </c>
      <c r="R11">
        <v>0.28999999999999998</v>
      </c>
      <c r="S11">
        <v>13.9</v>
      </c>
      <c r="T11">
        <v>19.8</v>
      </c>
      <c r="U11">
        <v>0.33</v>
      </c>
      <c r="W11">
        <v>0.01</v>
      </c>
      <c r="X11">
        <v>1E-4</v>
      </c>
      <c r="Y11">
        <v>1344.15</v>
      </c>
      <c r="Z11">
        <f t="shared" si="0"/>
        <v>1E-3</v>
      </c>
    </row>
    <row r="12" spans="1:26">
      <c r="A12" t="s">
        <v>122</v>
      </c>
      <c r="B12">
        <v>60.7</v>
      </c>
      <c r="C12">
        <v>2.34</v>
      </c>
      <c r="D12">
        <v>13.2</v>
      </c>
      <c r="E12">
        <v>7.25</v>
      </c>
      <c r="F12">
        <v>0.16</v>
      </c>
      <c r="G12">
        <v>2.98</v>
      </c>
      <c r="H12">
        <v>5.77</v>
      </c>
      <c r="I12">
        <v>2.79</v>
      </c>
      <c r="J12">
        <v>2.2000000000000002</v>
      </c>
      <c r="L12">
        <v>1.72</v>
      </c>
      <c r="N12">
        <v>52.5</v>
      </c>
      <c r="O12">
        <v>0.33</v>
      </c>
      <c r="P12">
        <v>1.58</v>
      </c>
      <c r="Q12">
        <v>9.89</v>
      </c>
      <c r="R12">
        <v>0.24</v>
      </c>
      <c r="S12">
        <v>13.29</v>
      </c>
      <c r="T12">
        <v>22.5</v>
      </c>
      <c r="U12">
        <v>0.37</v>
      </c>
      <c r="W12">
        <v>0.05</v>
      </c>
      <c r="X12">
        <v>1E-4</v>
      </c>
      <c r="Y12">
        <v>1358.15</v>
      </c>
      <c r="Z12">
        <f t="shared" si="0"/>
        <v>1E-3</v>
      </c>
    </row>
    <row r="13" spans="1:26">
      <c r="A13" t="s">
        <v>123</v>
      </c>
      <c r="B13">
        <v>51</v>
      </c>
      <c r="C13">
        <v>4.2699999999999996</v>
      </c>
      <c r="D13">
        <v>16.399999999999999</v>
      </c>
      <c r="E13">
        <v>12.6</v>
      </c>
      <c r="F13">
        <v>0.26</v>
      </c>
      <c r="G13">
        <v>4.22</v>
      </c>
      <c r="H13">
        <v>6.71</v>
      </c>
      <c r="I13">
        <v>3.57</v>
      </c>
      <c r="J13">
        <v>1.03</v>
      </c>
      <c r="K13">
        <v>0.14000000000000001</v>
      </c>
      <c r="L13">
        <v>0.87</v>
      </c>
      <c r="N13">
        <v>48.26</v>
      </c>
      <c r="O13">
        <v>1.35</v>
      </c>
      <c r="P13">
        <v>9.69</v>
      </c>
      <c r="Q13">
        <v>14.9</v>
      </c>
      <c r="R13">
        <v>0.25</v>
      </c>
      <c r="S13">
        <v>14.1</v>
      </c>
      <c r="T13">
        <v>9.52</v>
      </c>
      <c r="U13">
        <v>1.1399999999999999</v>
      </c>
      <c r="W13">
        <v>0.06</v>
      </c>
      <c r="X13">
        <v>1.6</v>
      </c>
      <c r="Y13">
        <v>1488.15</v>
      </c>
      <c r="Z13">
        <f t="shared" si="0"/>
        <v>16</v>
      </c>
    </row>
    <row r="14" spans="1:26">
      <c r="A14" t="s">
        <v>124</v>
      </c>
      <c r="B14">
        <v>47.1</v>
      </c>
      <c r="C14">
        <v>4.21</v>
      </c>
      <c r="D14">
        <v>12</v>
      </c>
      <c r="E14">
        <v>17.8</v>
      </c>
      <c r="F14">
        <v>0.18</v>
      </c>
      <c r="G14">
        <v>3.4</v>
      </c>
      <c r="H14">
        <v>7.28</v>
      </c>
      <c r="I14">
        <v>2.93</v>
      </c>
      <c r="J14">
        <v>2.02</v>
      </c>
      <c r="L14">
        <v>2.3199999999999998</v>
      </c>
      <c r="N14">
        <v>50.6</v>
      </c>
      <c r="O14">
        <v>0.83</v>
      </c>
      <c r="P14">
        <v>1.81</v>
      </c>
      <c r="Q14">
        <v>24.4</v>
      </c>
      <c r="R14">
        <v>0.33</v>
      </c>
      <c r="S14">
        <v>16.899999999999999</v>
      </c>
      <c r="T14">
        <v>4.1500000000000004</v>
      </c>
      <c r="U14">
        <v>0.17</v>
      </c>
      <c r="W14">
        <v>0.01</v>
      </c>
      <c r="X14">
        <v>0.7</v>
      </c>
      <c r="Y14">
        <v>1368.15</v>
      </c>
      <c r="Z14">
        <f t="shared" si="0"/>
        <v>7</v>
      </c>
    </row>
    <row r="15" spans="1:26">
      <c r="A15" t="s">
        <v>125</v>
      </c>
      <c r="B15">
        <v>50.2</v>
      </c>
      <c r="C15">
        <v>4.42</v>
      </c>
      <c r="D15">
        <v>11.5</v>
      </c>
      <c r="E15">
        <v>15.1</v>
      </c>
      <c r="F15">
        <v>0.19</v>
      </c>
      <c r="G15">
        <v>3.39</v>
      </c>
      <c r="H15">
        <v>7.06</v>
      </c>
      <c r="I15">
        <v>3.65</v>
      </c>
      <c r="J15">
        <v>1.69</v>
      </c>
      <c r="K15">
        <v>0.03</v>
      </c>
      <c r="L15">
        <v>1.42</v>
      </c>
      <c r="N15">
        <v>50.4</v>
      </c>
      <c r="O15">
        <v>0.9</v>
      </c>
      <c r="P15">
        <v>1.21</v>
      </c>
      <c r="Q15">
        <v>22.5</v>
      </c>
      <c r="R15">
        <v>0.31</v>
      </c>
      <c r="S15">
        <v>17.899999999999999</v>
      </c>
      <c r="T15">
        <v>4.8</v>
      </c>
      <c r="U15">
        <v>0.11</v>
      </c>
      <c r="W15">
        <v>0.05</v>
      </c>
      <c r="X15">
        <v>0.5</v>
      </c>
      <c r="Y15">
        <v>1373.15</v>
      </c>
      <c r="Z15">
        <f t="shared" si="0"/>
        <v>5</v>
      </c>
    </row>
    <row r="16" spans="1:26">
      <c r="A16" t="s">
        <v>126</v>
      </c>
      <c r="B16">
        <v>54.1</v>
      </c>
      <c r="C16">
        <v>3.26</v>
      </c>
      <c r="D16">
        <v>11.8</v>
      </c>
      <c r="E16">
        <v>13.2</v>
      </c>
      <c r="F16">
        <v>0.2</v>
      </c>
      <c r="G16">
        <v>2.83</v>
      </c>
      <c r="H16">
        <v>6.57</v>
      </c>
      <c r="I16">
        <v>2.83</v>
      </c>
      <c r="J16">
        <v>1.62</v>
      </c>
      <c r="K16">
        <v>0.03</v>
      </c>
      <c r="L16">
        <v>1.1499999999999999</v>
      </c>
      <c r="N16">
        <v>50.8</v>
      </c>
      <c r="O16">
        <v>0.7</v>
      </c>
      <c r="P16">
        <v>1.3</v>
      </c>
      <c r="Q16">
        <v>23.1</v>
      </c>
      <c r="R16">
        <v>0.33</v>
      </c>
      <c r="S16">
        <v>18.600000000000001</v>
      </c>
      <c r="T16">
        <v>3.2</v>
      </c>
      <c r="U16">
        <v>0.18</v>
      </c>
      <c r="V16">
        <v>0.01</v>
      </c>
      <c r="X16">
        <v>1E-4</v>
      </c>
      <c r="Y16">
        <v>1353.15</v>
      </c>
      <c r="Z16">
        <f t="shared" si="0"/>
        <v>1E-3</v>
      </c>
    </row>
    <row r="17" spans="1:26">
      <c r="A17" t="s">
        <v>127</v>
      </c>
      <c r="B17">
        <v>55.18</v>
      </c>
      <c r="C17">
        <v>2.33</v>
      </c>
      <c r="D17">
        <v>11.79</v>
      </c>
      <c r="E17">
        <v>15.58</v>
      </c>
      <c r="F17">
        <v>0.22</v>
      </c>
      <c r="G17">
        <v>1.39</v>
      </c>
      <c r="H17">
        <v>5.12</v>
      </c>
      <c r="I17">
        <v>4.68</v>
      </c>
      <c r="J17">
        <v>4.04</v>
      </c>
      <c r="L17">
        <v>1.73</v>
      </c>
      <c r="N17">
        <v>49.84</v>
      </c>
      <c r="O17">
        <v>0.79</v>
      </c>
      <c r="P17">
        <v>0.95</v>
      </c>
      <c r="Q17">
        <v>30.89</v>
      </c>
      <c r="R17">
        <v>0.59</v>
      </c>
      <c r="S17">
        <v>12.7</v>
      </c>
      <c r="T17">
        <v>4.42</v>
      </c>
      <c r="U17">
        <v>0.08</v>
      </c>
      <c r="W17">
        <v>0.01</v>
      </c>
      <c r="X17">
        <v>0.5</v>
      </c>
      <c r="Y17">
        <v>1347.15</v>
      </c>
      <c r="Z17">
        <f t="shared" si="0"/>
        <v>5</v>
      </c>
    </row>
    <row r="18" spans="1:26">
      <c r="A18" t="s">
        <v>128</v>
      </c>
      <c r="B18">
        <v>45.8</v>
      </c>
      <c r="C18">
        <v>4.16</v>
      </c>
      <c r="D18">
        <v>10.87</v>
      </c>
      <c r="E18">
        <v>20.170000000000002</v>
      </c>
      <c r="F18">
        <v>0.32</v>
      </c>
      <c r="G18">
        <v>3.25</v>
      </c>
      <c r="H18">
        <v>7.49</v>
      </c>
      <c r="I18">
        <v>2.69</v>
      </c>
      <c r="J18">
        <v>2.04</v>
      </c>
      <c r="L18">
        <v>2.84</v>
      </c>
      <c r="N18">
        <v>50.93</v>
      </c>
      <c r="O18">
        <v>0.83</v>
      </c>
      <c r="P18">
        <v>1.1499999999999999</v>
      </c>
      <c r="Q18">
        <v>26.25</v>
      </c>
      <c r="R18">
        <v>0.51</v>
      </c>
      <c r="S18">
        <v>16.41</v>
      </c>
      <c r="T18">
        <v>4.1900000000000004</v>
      </c>
      <c r="U18">
        <v>0.08</v>
      </c>
      <c r="W18">
        <v>0.01</v>
      </c>
      <c r="X18">
        <v>0.5</v>
      </c>
      <c r="Y18">
        <v>1351.15</v>
      </c>
      <c r="Z18">
        <f t="shared" si="0"/>
        <v>5</v>
      </c>
    </row>
    <row r="19" spans="1:26">
      <c r="A19" t="s">
        <v>129</v>
      </c>
      <c r="B19">
        <v>49.8</v>
      </c>
      <c r="C19">
        <v>3.06</v>
      </c>
      <c r="D19">
        <v>12.5</v>
      </c>
      <c r="E19">
        <v>17.100000000000001</v>
      </c>
      <c r="F19">
        <v>0.38</v>
      </c>
      <c r="G19">
        <v>3.09</v>
      </c>
      <c r="H19">
        <v>6.97</v>
      </c>
      <c r="I19">
        <v>3.11</v>
      </c>
      <c r="J19">
        <v>1.85</v>
      </c>
      <c r="L19">
        <v>0.7</v>
      </c>
      <c r="N19">
        <v>52</v>
      </c>
      <c r="O19">
        <v>0.61</v>
      </c>
      <c r="P19">
        <v>2.2400000000000002</v>
      </c>
      <c r="Q19">
        <v>24</v>
      </c>
      <c r="R19">
        <v>0.78</v>
      </c>
      <c r="S19">
        <v>16.899999999999999</v>
      </c>
      <c r="T19">
        <v>4.9400000000000004</v>
      </c>
      <c r="U19">
        <v>0.16</v>
      </c>
      <c r="X19">
        <v>0.8</v>
      </c>
      <c r="Y19">
        <v>1398.15</v>
      </c>
      <c r="Z19">
        <f t="shared" si="0"/>
        <v>8</v>
      </c>
    </row>
    <row r="20" spans="1:26">
      <c r="A20" t="s">
        <v>130</v>
      </c>
      <c r="B20">
        <v>57.2</v>
      </c>
      <c r="C20">
        <v>1.65</v>
      </c>
      <c r="D20">
        <v>13.8</v>
      </c>
      <c r="E20">
        <v>10.9</v>
      </c>
      <c r="F20">
        <v>0.23</v>
      </c>
      <c r="G20">
        <v>2.23</v>
      </c>
      <c r="H20">
        <v>5.67</v>
      </c>
      <c r="I20">
        <v>3.78</v>
      </c>
      <c r="J20">
        <v>3.02</v>
      </c>
      <c r="L20">
        <v>0.4</v>
      </c>
      <c r="N20">
        <v>50.9</v>
      </c>
      <c r="O20">
        <v>0.98</v>
      </c>
      <c r="P20">
        <v>2.35</v>
      </c>
      <c r="Q20">
        <v>17.899999999999999</v>
      </c>
      <c r="R20">
        <v>0.45</v>
      </c>
      <c r="S20">
        <v>15.8</v>
      </c>
      <c r="T20">
        <v>11.3</v>
      </c>
      <c r="U20">
        <v>0.24</v>
      </c>
      <c r="X20">
        <v>0.8</v>
      </c>
      <c r="Y20">
        <v>1398.15</v>
      </c>
      <c r="Z20">
        <f t="shared" si="0"/>
        <v>8</v>
      </c>
    </row>
    <row r="21" spans="1:26">
      <c r="A21" t="s">
        <v>131</v>
      </c>
      <c r="B21">
        <v>60.7</v>
      </c>
      <c r="C21">
        <v>1.1000000000000001</v>
      </c>
      <c r="D21">
        <v>15.3</v>
      </c>
      <c r="E21">
        <v>8.7100000000000009</v>
      </c>
      <c r="F21">
        <v>0.31</v>
      </c>
      <c r="G21">
        <v>1.1499999999999999</v>
      </c>
      <c r="H21">
        <v>5.97</v>
      </c>
      <c r="I21">
        <v>4.09</v>
      </c>
      <c r="J21">
        <v>2.1</v>
      </c>
      <c r="L21">
        <v>0.41</v>
      </c>
      <c r="N21">
        <v>51.4</v>
      </c>
      <c r="O21">
        <v>0.47</v>
      </c>
      <c r="P21">
        <v>1.48</v>
      </c>
      <c r="Q21">
        <v>25</v>
      </c>
      <c r="R21">
        <v>0.75</v>
      </c>
      <c r="S21">
        <v>16</v>
      </c>
      <c r="T21">
        <v>5.05</v>
      </c>
      <c r="U21">
        <v>0.06</v>
      </c>
      <c r="X21">
        <v>0.8</v>
      </c>
      <c r="Y21">
        <v>1348.15</v>
      </c>
      <c r="Z21">
        <f t="shared" si="0"/>
        <v>8</v>
      </c>
    </row>
    <row r="22" spans="1:26">
      <c r="A22" t="s">
        <v>132</v>
      </c>
      <c r="B22">
        <v>60.8</v>
      </c>
      <c r="C22">
        <v>0.89</v>
      </c>
      <c r="D22">
        <v>13.4</v>
      </c>
      <c r="E22">
        <v>10.199999999999999</v>
      </c>
      <c r="F22">
        <v>0.41</v>
      </c>
      <c r="G22">
        <v>2.14</v>
      </c>
      <c r="H22">
        <v>4.96</v>
      </c>
      <c r="I22">
        <v>3.98</v>
      </c>
      <c r="J22">
        <v>2.34</v>
      </c>
      <c r="L22">
        <v>0.46</v>
      </c>
      <c r="N22">
        <v>51.4</v>
      </c>
      <c r="O22">
        <v>0.56999999999999995</v>
      </c>
      <c r="P22">
        <v>1.54</v>
      </c>
      <c r="Q22">
        <v>23.8</v>
      </c>
      <c r="R22">
        <v>0.85</v>
      </c>
      <c r="S22">
        <v>16.899999999999999</v>
      </c>
      <c r="T22">
        <v>4.8</v>
      </c>
      <c r="U22">
        <v>0.08</v>
      </c>
      <c r="X22">
        <v>0.8</v>
      </c>
      <c r="Y22">
        <v>1348.15</v>
      </c>
      <c r="Z22">
        <f t="shared" si="0"/>
        <v>8</v>
      </c>
    </row>
    <row r="23" spans="1:26">
      <c r="A23" t="s">
        <v>133</v>
      </c>
      <c r="B23">
        <v>42.8</v>
      </c>
      <c r="C23">
        <v>5.63</v>
      </c>
      <c r="D23">
        <v>12.2</v>
      </c>
      <c r="E23">
        <v>20</v>
      </c>
      <c r="F23">
        <v>0.35</v>
      </c>
      <c r="G23">
        <v>3.63</v>
      </c>
      <c r="H23">
        <v>8.1999999999999993</v>
      </c>
      <c r="I23">
        <v>2.27</v>
      </c>
      <c r="J23">
        <v>2.06</v>
      </c>
      <c r="L23">
        <v>1.55</v>
      </c>
      <c r="N23">
        <v>48.8</v>
      </c>
      <c r="O23">
        <v>1.96</v>
      </c>
      <c r="P23">
        <v>6.5</v>
      </c>
      <c r="Q23">
        <v>15.1</v>
      </c>
      <c r="R23">
        <v>0.37</v>
      </c>
      <c r="S23">
        <v>12.9</v>
      </c>
      <c r="T23">
        <v>14.7</v>
      </c>
      <c r="U23">
        <v>0.56999999999999995</v>
      </c>
      <c r="X23">
        <v>0.8</v>
      </c>
      <c r="Y23">
        <v>1448.15</v>
      </c>
      <c r="Z23">
        <f t="shared" si="0"/>
        <v>8</v>
      </c>
    </row>
    <row r="24" spans="1:26">
      <c r="A24" t="s">
        <v>134</v>
      </c>
      <c r="B24">
        <v>66.2</v>
      </c>
      <c r="C24">
        <v>0.7</v>
      </c>
      <c r="D24">
        <v>14.7</v>
      </c>
      <c r="E24">
        <v>4.9400000000000004</v>
      </c>
      <c r="G24">
        <v>0.78</v>
      </c>
      <c r="H24">
        <v>1.98</v>
      </c>
      <c r="I24">
        <v>3.71</v>
      </c>
      <c r="J24">
        <v>5.19</v>
      </c>
      <c r="L24">
        <v>0.26</v>
      </c>
      <c r="N24">
        <v>51.5</v>
      </c>
      <c r="O24">
        <v>0.52</v>
      </c>
      <c r="P24">
        <v>1.98</v>
      </c>
      <c r="Q24">
        <v>11.2</v>
      </c>
      <c r="S24">
        <v>14.5</v>
      </c>
      <c r="T24">
        <v>19.3</v>
      </c>
      <c r="U24">
        <v>0.33</v>
      </c>
      <c r="X24">
        <v>1E-4</v>
      </c>
      <c r="Y24">
        <v>1333.15</v>
      </c>
      <c r="Z24">
        <f t="shared" si="0"/>
        <v>1E-3</v>
      </c>
    </row>
    <row r="25" spans="1:26">
      <c r="A25" t="s">
        <v>135</v>
      </c>
      <c r="B25">
        <v>60.6</v>
      </c>
      <c r="C25">
        <v>1</v>
      </c>
      <c r="D25">
        <v>16</v>
      </c>
      <c r="E25">
        <v>5.56</v>
      </c>
      <c r="F25">
        <v>0.14000000000000001</v>
      </c>
      <c r="G25">
        <v>1.8</v>
      </c>
      <c r="H25">
        <v>4.47</v>
      </c>
      <c r="I25">
        <v>3.61</v>
      </c>
      <c r="J25">
        <v>3.58</v>
      </c>
      <c r="L25">
        <v>0.18</v>
      </c>
      <c r="M25">
        <v>1.8</v>
      </c>
      <c r="N25">
        <v>52.3</v>
      </c>
      <c r="O25">
        <v>0.56999999999999995</v>
      </c>
      <c r="P25">
        <v>1.46</v>
      </c>
      <c r="Q25">
        <v>10.8</v>
      </c>
      <c r="R25">
        <v>0.51</v>
      </c>
      <c r="S25">
        <v>14.1</v>
      </c>
      <c r="T25">
        <v>19.5</v>
      </c>
      <c r="U25">
        <v>0.19</v>
      </c>
      <c r="X25">
        <v>0.2</v>
      </c>
      <c r="Y25">
        <v>1293.1500000000001</v>
      </c>
      <c r="Z25">
        <f t="shared" si="0"/>
        <v>2</v>
      </c>
    </row>
    <row r="26" spans="1:26">
      <c r="A26" t="s">
        <v>136</v>
      </c>
      <c r="B26">
        <v>59.9</v>
      </c>
      <c r="C26">
        <v>1.28</v>
      </c>
      <c r="D26">
        <v>15.2</v>
      </c>
      <c r="E26">
        <v>6.9</v>
      </c>
      <c r="F26">
        <v>0.25</v>
      </c>
      <c r="G26">
        <v>2.2400000000000002</v>
      </c>
      <c r="H26">
        <v>5.46</v>
      </c>
      <c r="I26">
        <v>3.58</v>
      </c>
      <c r="J26">
        <v>2.44</v>
      </c>
      <c r="L26">
        <v>0.38</v>
      </c>
      <c r="M26">
        <v>1.8</v>
      </c>
      <c r="N26">
        <v>51.9</v>
      </c>
      <c r="O26">
        <v>0.55000000000000004</v>
      </c>
      <c r="P26">
        <v>1.86</v>
      </c>
      <c r="Q26">
        <v>11.1</v>
      </c>
      <c r="R26">
        <v>0.55000000000000004</v>
      </c>
      <c r="S26">
        <v>14.6</v>
      </c>
      <c r="T26">
        <v>19.3</v>
      </c>
      <c r="U26">
        <v>0.39</v>
      </c>
      <c r="X26">
        <v>0.2</v>
      </c>
      <c r="Y26">
        <v>1333.15</v>
      </c>
      <c r="Z26">
        <f t="shared" si="0"/>
        <v>2</v>
      </c>
    </row>
    <row r="27" spans="1:26">
      <c r="A27" t="s">
        <v>137</v>
      </c>
      <c r="B27">
        <v>68.400000000000006</v>
      </c>
      <c r="C27">
        <v>1.21</v>
      </c>
      <c r="D27">
        <v>14.2</v>
      </c>
      <c r="E27">
        <v>2.13</v>
      </c>
      <c r="F27">
        <v>0.2</v>
      </c>
      <c r="G27">
        <v>0.85</v>
      </c>
      <c r="H27">
        <v>2.31</v>
      </c>
      <c r="I27">
        <v>3.73</v>
      </c>
      <c r="J27">
        <v>3.98</v>
      </c>
      <c r="L27">
        <v>0.18</v>
      </c>
      <c r="M27">
        <v>1.9</v>
      </c>
      <c r="N27">
        <v>51.8</v>
      </c>
      <c r="O27">
        <v>0.4</v>
      </c>
      <c r="P27">
        <v>1.84</v>
      </c>
      <c r="Q27">
        <v>9.7100000000000009</v>
      </c>
      <c r="R27">
        <v>0.49</v>
      </c>
      <c r="S27">
        <v>15.1</v>
      </c>
      <c r="T27">
        <v>19.8</v>
      </c>
      <c r="U27">
        <v>0.26</v>
      </c>
      <c r="X27">
        <v>0.2</v>
      </c>
      <c r="Y27">
        <v>1293.1500000000001</v>
      </c>
      <c r="Z27">
        <f t="shared" si="0"/>
        <v>2</v>
      </c>
    </row>
    <row r="28" spans="1:26">
      <c r="A28" t="s">
        <v>138</v>
      </c>
      <c r="B28">
        <v>55.7</v>
      </c>
      <c r="C28">
        <v>1.99</v>
      </c>
      <c r="D28">
        <v>15.8</v>
      </c>
      <c r="E28">
        <v>5.87</v>
      </c>
      <c r="F28">
        <v>0.19</v>
      </c>
      <c r="G28">
        <v>3.66</v>
      </c>
      <c r="H28">
        <v>7.44</v>
      </c>
      <c r="I28">
        <v>3.97</v>
      </c>
      <c r="J28">
        <v>1.42</v>
      </c>
      <c r="L28">
        <v>0.38</v>
      </c>
      <c r="M28">
        <v>1.8</v>
      </c>
      <c r="N28">
        <v>50.4</v>
      </c>
      <c r="O28">
        <v>1.55</v>
      </c>
      <c r="P28">
        <v>4.5</v>
      </c>
      <c r="Q28">
        <v>6.66</v>
      </c>
      <c r="R28">
        <v>0.4</v>
      </c>
      <c r="S28">
        <v>15.6</v>
      </c>
      <c r="T28">
        <v>19</v>
      </c>
      <c r="U28">
        <v>0.52</v>
      </c>
      <c r="X28">
        <v>0.2</v>
      </c>
      <c r="Y28">
        <v>1373.15</v>
      </c>
      <c r="Z28">
        <f t="shared" si="0"/>
        <v>2</v>
      </c>
    </row>
    <row r="29" spans="1:26">
      <c r="A29" t="s">
        <v>139</v>
      </c>
      <c r="B29">
        <v>56.3</v>
      </c>
      <c r="C29">
        <v>2.4300000000000002</v>
      </c>
      <c r="D29">
        <v>14</v>
      </c>
      <c r="E29">
        <v>6.87</v>
      </c>
      <c r="F29">
        <v>0.31</v>
      </c>
      <c r="G29">
        <v>4.1900000000000004</v>
      </c>
      <c r="H29">
        <v>7.49</v>
      </c>
      <c r="I29">
        <v>3.75</v>
      </c>
      <c r="J29">
        <v>1.49</v>
      </c>
      <c r="L29">
        <v>0.44</v>
      </c>
      <c r="M29">
        <v>1.8</v>
      </c>
      <c r="N29">
        <v>51</v>
      </c>
      <c r="O29">
        <v>1.85</v>
      </c>
      <c r="P29">
        <v>3.07</v>
      </c>
      <c r="Q29">
        <v>7.53</v>
      </c>
      <c r="R29">
        <v>0.55000000000000004</v>
      </c>
      <c r="S29">
        <v>16.5</v>
      </c>
      <c r="T29">
        <v>18.100000000000001</v>
      </c>
      <c r="U29">
        <v>0.36</v>
      </c>
      <c r="X29">
        <v>0.2</v>
      </c>
      <c r="Y29">
        <v>1393.15</v>
      </c>
      <c r="Z29">
        <f t="shared" si="0"/>
        <v>2</v>
      </c>
    </row>
    <row r="30" spans="1:26">
      <c r="A30" t="s">
        <v>140</v>
      </c>
      <c r="B30">
        <v>58.7</v>
      </c>
      <c r="C30">
        <v>1.1299999999999999</v>
      </c>
      <c r="D30">
        <v>16.5</v>
      </c>
      <c r="E30">
        <v>5.6</v>
      </c>
      <c r="F30">
        <v>0.14000000000000001</v>
      </c>
      <c r="G30">
        <v>1.56</v>
      </c>
      <c r="H30">
        <v>4.55</v>
      </c>
      <c r="I30">
        <v>3.88</v>
      </c>
      <c r="J30">
        <v>3.61</v>
      </c>
      <c r="L30">
        <v>0.25</v>
      </c>
      <c r="M30">
        <v>1.8</v>
      </c>
      <c r="N30">
        <v>51.4</v>
      </c>
      <c r="O30">
        <v>0.53</v>
      </c>
      <c r="P30">
        <v>1.77</v>
      </c>
      <c r="Q30">
        <v>10.199999999999999</v>
      </c>
      <c r="R30">
        <v>0.37</v>
      </c>
      <c r="S30">
        <v>14.6</v>
      </c>
      <c r="T30">
        <v>20</v>
      </c>
      <c r="U30">
        <v>0.28999999999999998</v>
      </c>
      <c r="X30">
        <v>0.2</v>
      </c>
      <c r="Y30">
        <v>1293.1500000000001</v>
      </c>
      <c r="Z30">
        <f t="shared" si="0"/>
        <v>2</v>
      </c>
    </row>
    <row r="31" spans="1:26">
      <c r="A31" t="s">
        <v>141</v>
      </c>
      <c r="B31">
        <v>58.8</v>
      </c>
      <c r="C31">
        <v>1.19</v>
      </c>
      <c r="D31">
        <v>16.2</v>
      </c>
      <c r="E31">
        <v>4.32</v>
      </c>
      <c r="F31">
        <v>0.2</v>
      </c>
      <c r="G31">
        <v>2.5</v>
      </c>
      <c r="H31">
        <v>4.8499999999999996</v>
      </c>
      <c r="I31">
        <v>3.91</v>
      </c>
      <c r="J31">
        <v>2.64</v>
      </c>
      <c r="L31">
        <v>0.25</v>
      </c>
      <c r="M31">
        <v>1.8</v>
      </c>
      <c r="N31">
        <v>51.8</v>
      </c>
      <c r="O31">
        <v>0.72</v>
      </c>
      <c r="P31">
        <v>2.06</v>
      </c>
      <c r="Q31">
        <v>8.1300000000000008</v>
      </c>
      <c r="R31">
        <v>0.4</v>
      </c>
      <c r="S31">
        <v>16.399999999999999</v>
      </c>
      <c r="T31">
        <v>19.3</v>
      </c>
      <c r="U31">
        <v>0.08</v>
      </c>
      <c r="X31">
        <v>0.2</v>
      </c>
      <c r="Y31">
        <v>1293.1500000000001</v>
      </c>
      <c r="Z31">
        <f t="shared" si="0"/>
        <v>2</v>
      </c>
    </row>
    <row r="32" spans="1:26">
      <c r="A32" t="s">
        <v>142</v>
      </c>
      <c r="B32">
        <v>52.3</v>
      </c>
      <c r="C32">
        <v>3.27</v>
      </c>
      <c r="D32">
        <v>12.3</v>
      </c>
      <c r="E32">
        <v>13.7</v>
      </c>
      <c r="F32">
        <v>0.34</v>
      </c>
      <c r="G32">
        <v>3.83</v>
      </c>
      <c r="H32">
        <v>8.61</v>
      </c>
      <c r="I32">
        <v>2.15</v>
      </c>
      <c r="J32">
        <v>1.46</v>
      </c>
      <c r="L32">
        <v>0.46</v>
      </c>
      <c r="N32">
        <v>51.2</v>
      </c>
      <c r="O32">
        <v>0.92</v>
      </c>
      <c r="P32">
        <v>1.95</v>
      </c>
      <c r="Q32">
        <v>11.9</v>
      </c>
      <c r="R32">
        <v>0.54</v>
      </c>
      <c r="S32">
        <v>14.3</v>
      </c>
      <c r="T32">
        <v>19.100000000000001</v>
      </c>
      <c r="U32">
        <v>0.22</v>
      </c>
      <c r="X32">
        <v>1E-4</v>
      </c>
      <c r="Y32">
        <v>1373.15</v>
      </c>
      <c r="Z32">
        <f t="shared" si="0"/>
        <v>1E-3</v>
      </c>
    </row>
    <row r="33" spans="1:26">
      <c r="A33" t="s">
        <v>143</v>
      </c>
      <c r="B33">
        <v>62.4</v>
      </c>
      <c r="C33">
        <v>1.88</v>
      </c>
      <c r="D33">
        <v>15.2</v>
      </c>
      <c r="E33">
        <v>4.29</v>
      </c>
      <c r="F33">
        <v>0.16</v>
      </c>
      <c r="G33">
        <v>1.1000000000000001</v>
      </c>
      <c r="H33">
        <v>3.08</v>
      </c>
      <c r="I33">
        <v>4.21</v>
      </c>
      <c r="J33">
        <v>4.6500000000000004</v>
      </c>
      <c r="L33">
        <v>0.52</v>
      </c>
      <c r="M33">
        <v>2</v>
      </c>
      <c r="N33">
        <v>49.9</v>
      </c>
      <c r="O33">
        <v>0.71</v>
      </c>
      <c r="P33">
        <v>4.1399999999999997</v>
      </c>
      <c r="Q33">
        <v>10.6</v>
      </c>
      <c r="R33">
        <v>0.21</v>
      </c>
      <c r="S33">
        <v>15.8</v>
      </c>
      <c r="T33">
        <v>15.9</v>
      </c>
      <c r="U33">
        <v>0.27</v>
      </c>
      <c r="X33">
        <v>0.5</v>
      </c>
      <c r="Y33">
        <v>1333.15</v>
      </c>
      <c r="Z33">
        <f t="shared" si="0"/>
        <v>5</v>
      </c>
    </row>
    <row r="34" spans="1:26">
      <c r="A34" t="s">
        <v>144</v>
      </c>
      <c r="B34">
        <v>57.2</v>
      </c>
      <c r="C34">
        <v>1.2</v>
      </c>
      <c r="D34">
        <v>15.7</v>
      </c>
      <c r="E34">
        <v>6.58</v>
      </c>
      <c r="F34">
        <v>0.19</v>
      </c>
      <c r="G34">
        <v>2.13</v>
      </c>
      <c r="H34">
        <v>5.31</v>
      </c>
      <c r="I34">
        <v>3.85</v>
      </c>
      <c r="J34">
        <v>2.5099999999999998</v>
      </c>
      <c r="L34">
        <v>0.27</v>
      </c>
      <c r="M34">
        <v>1.7</v>
      </c>
      <c r="N34">
        <v>50.4</v>
      </c>
      <c r="O34">
        <v>0.75</v>
      </c>
      <c r="P34">
        <v>3.38</v>
      </c>
      <c r="Q34">
        <v>11.6</v>
      </c>
      <c r="R34">
        <v>0.4</v>
      </c>
      <c r="S34">
        <v>14.1</v>
      </c>
      <c r="T34">
        <v>18.399999999999999</v>
      </c>
      <c r="U34">
        <v>0.33</v>
      </c>
      <c r="X34">
        <v>0.5</v>
      </c>
      <c r="Y34">
        <v>1333.15</v>
      </c>
      <c r="Z34">
        <f t="shared" si="0"/>
        <v>5</v>
      </c>
    </row>
    <row r="35" spans="1:26">
      <c r="A35" t="s">
        <v>145</v>
      </c>
      <c r="B35">
        <v>48.7</v>
      </c>
      <c r="C35">
        <v>0.69</v>
      </c>
      <c r="D35">
        <v>17.2</v>
      </c>
      <c r="E35">
        <v>9.69</v>
      </c>
      <c r="F35">
        <v>0.09</v>
      </c>
      <c r="G35">
        <v>8.51</v>
      </c>
      <c r="H35">
        <v>11.6</v>
      </c>
      <c r="I35">
        <v>2.63</v>
      </c>
      <c r="J35">
        <v>0.44</v>
      </c>
      <c r="L35">
        <v>0.12</v>
      </c>
      <c r="N35">
        <v>51.2</v>
      </c>
      <c r="O35">
        <v>0.33</v>
      </c>
      <c r="P35">
        <v>7.25</v>
      </c>
      <c r="Q35">
        <v>5.89</v>
      </c>
      <c r="R35">
        <v>0.16</v>
      </c>
      <c r="S35">
        <v>17.7</v>
      </c>
      <c r="T35">
        <v>17.5</v>
      </c>
      <c r="U35">
        <v>0.44</v>
      </c>
      <c r="X35">
        <v>0.8</v>
      </c>
      <c r="Y35">
        <v>1523.15</v>
      </c>
      <c r="Z35">
        <f t="shared" si="0"/>
        <v>8</v>
      </c>
    </row>
    <row r="36" spans="1:26">
      <c r="A36" t="s">
        <v>146</v>
      </c>
      <c r="B36">
        <v>48.2</v>
      </c>
      <c r="C36">
        <v>0.98</v>
      </c>
      <c r="D36">
        <v>16.7</v>
      </c>
      <c r="E36">
        <v>9.83</v>
      </c>
      <c r="F36">
        <v>0.17</v>
      </c>
      <c r="G36">
        <v>8.1300000000000008</v>
      </c>
      <c r="H36">
        <v>11.8</v>
      </c>
      <c r="I36">
        <v>2.64</v>
      </c>
      <c r="J36">
        <v>0.42</v>
      </c>
      <c r="L36">
        <v>0.23</v>
      </c>
      <c r="N36">
        <v>50.5</v>
      </c>
      <c r="O36">
        <v>0.55000000000000004</v>
      </c>
      <c r="P36">
        <v>7.06</v>
      </c>
      <c r="Q36">
        <v>5.25</v>
      </c>
      <c r="R36">
        <v>0.13</v>
      </c>
      <c r="S36">
        <v>16.5</v>
      </c>
      <c r="T36">
        <v>18.899999999999999</v>
      </c>
      <c r="U36">
        <v>0.33</v>
      </c>
      <c r="X36">
        <v>0.8</v>
      </c>
      <c r="Y36">
        <v>1473.15</v>
      </c>
      <c r="Z36">
        <f t="shared" si="0"/>
        <v>8</v>
      </c>
    </row>
    <row r="37" spans="1:26">
      <c r="A37" t="s">
        <v>147</v>
      </c>
      <c r="B37">
        <v>47.8</v>
      </c>
      <c r="C37">
        <v>1.21</v>
      </c>
      <c r="D37">
        <v>15.9</v>
      </c>
      <c r="E37">
        <v>11.3</v>
      </c>
      <c r="F37">
        <v>0.25</v>
      </c>
      <c r="G37">
        <v>7.17</v>
      </c>
      <c r="H37">
        <v>11.5</v>
      </c>
      <c r="I37">
        <v>2.77</v>
      </c>
      <c r="J37">
        <v>0.55000000000000004</v>
      </c>
      <c r="L37">
        <v>0.19</v>
      </c>
      <c r="N37">
        <v>50.2</v>
      </c>
      <c r="O37">
        <v>0.63</v>
      </c>
      <c r="P37">
        <v>6.75</v>
      </c>
      <c r="Q37">
        <v>6.36</v>
      </c>
      <c r="R37">
        <v>0.2</v>
      </c>
      <c r="S37">
        <v>15.6</v>
      </c>
      <c r="T37">
        <v>19.2</v>
      </c>
      <c r="U37">
        <v>0.26</v>
      </c>
      <c r="X37">
        <v>0.8</v>
      </c>
      <c r="Y37">
        <v>1473.15</v>
      </c>
      <c r="Z37">
        <f t="shared" si="0"/>
        <v>8</v>
      </c>
    </row>
    <row r="38" spans="1:26">
      <c r="A38" t="s">
        <v>148</v>
      </c>
      <c r="B38">
        <v>48.4</v>
      </c>
      <c r="C38">
        <v>1.1599999999999999</v>
      </c>
      <c r="D38">
        <v>15.6</v>
      </c>
      <c r="E38">
        <v>12.7</v>
      </c>
      <c r="F38">
        <v>0.3</v>
      </c>
      <c r="G38">
        <v>7.25</v>
      </c>
      <c r="H38">
        <v>10.8</v>
      </c>
      <c r="I38">
        <v>2.65</v>
      </c>
      <c r="J38">
        <v>0.54</v>
      </c>
      <c r="L38">
        <v>0.16</v>
      </c>
      <c r="N38">
        <v>50.7</v>
      </c>
      <c r="O38">
        <v>0.64</v>
      </c>
      <c r="P38">
        <v>6.1</v>
      </c>
      <c r="Q38">
        <v>7.5</v>
      </c>
      <c r="R38">
        <v>0.18</v>
      </c>
      <c r="S38">
        <v>16.5</v>
      </c>
      <c r="T38">
        <v>17.600000000000001</v>
      </c>
      <c r="U38">
        <v>0.36</v>
      </c>
      <c r="X38">
        <v>0.8</v>
      </c>
      <c r="Y38">
        <v>1473.15</v>
      </c>
      <c r="Z38">
        <f t="shared" si="0"/>
        <v>8</v>
      </c>
    </row>
    <row r="39" spans="1:26">
      <c r="A39" t="s">
        <v>149</v>
      </c>
      <c r="B39">
        <v>49</v>
      </c>
      <c r="C39">
        <v>2.13</v>
      </c>
      <c r="D39">
        <v>14.3</v>
      </c>
      <c r="E39">
        <v>14.6</v>
      </c>
      <c r="F39">
        <v>0.11</v>
      </c>
      <c r="G39">
        <v>5.12</v>
      </c>
      <c r="H39">
        <v>8.73</v>
      </c>
      <c r="I39">
        <v>3.11</v>
      </c>
      <c r="J39">
        <v>1.1399999999999999</v>
      </c>
      <c r="L39">
        <v>0.33</v>
      </c>
      <c r="N39">
        <v>52.1</v>
      </c>
      <c r="O39">
        <v>0.36</v>
      </c>
      <c r="P39">
        <v>2.75</v>
      </c>
      <c r="Q39">
        <v>13.8</v>
      </c>
      <c r="R39">
        <v>0.37</v>
      </c>
      <c r="S39">
        <v>18.100000000000001</v>
      </c>
      <c r="T39">
        <v>12.1</v>
      </c>
      <c r="U39">
        <v>0.38</v>
      </c>
      <c r="X39">
        <v>0.8</v>
      </c>
      <c r="Y39">
        <v>1423.15</v>
      </c>
      <c r="Z39">
        <f t="shared" si="0"/>
        <v>8</v>
      </c>
    </row>
    <row r="40" spans="1:26">
      <c r="A40" t="s">
        <v>150</v>
      </c>
      <c r="B40">
        <v>65.8</v>
      </c>
      <c r="C40">
        <v>1.1599999999999999</v>
      </c>
      <c r="D40">
        <v>14.9</v>
      </c>
      <c r="E40">
        <v>4.3099999999999996</v>
      </c>
      <c r="F40">
        <v>0.13</v>
      </c>
      <c r="G40">
        <v>1.72</v>
      </c>
      <c r="H40">
        <v>3.64</v>
      </c>
      <c r="I40">
        <v>3.76</v>
      </c>
      <c r="J40">
        <v>3.99</v>
      </c>
      <c r="L40">
        <v>0.53</v>
      </c>
      <c r="N40">
        <v>51.8</v>
      </c>
      <c r="O40">
        <v>0.55000000000000004</v>
      </c>
      <c r="P40">
        <v>2.0299999999999998</v>
      </c>
      <c r="Q40">
        <v>10.8</v>
      </c>
      <c r="R40">
        <v>0.57999999999999996</v>
      </c>
      <c r="S40">
        <v>14.4</v>
      </c>
      <c r="T40">
        <v>19.2</v>
      </c>
      <c r="U40">
        <v>0.26</v>
      </c>
      <c r="X40">
        <v>1E-4</v>
      </c>
      <c r="Y40">
        <v>1356.15</v>
      </c>
      <c r="Z40">
        <f t="shared" si="0"/>
        <v>1E-3</v>
      </c>
    </row>
    <row r="41" spans="1:26">
      <c r="A41" t="s">
        <v>151</v>
      </c>
      <c r="B41">
        <v>64.2</v>
      </c>
      <c r="C41">
        <v>1.23</v>
      </c>
      <c r="D41">
        <v>14.9</v>
      </c>
      <c r="E41">
        <v>4.2699999999999996</v>
      </c>
      <c r="F41">
        <v>0.21</v>
      </c>
      <c r="G41">
        <v>1.4</v>
      </c>
      <c r="H41">
        <v>3.61</v>
      </c>
      <c r="I41">
        <v>3.64</v>
      </c>
      <c r="J41">
        <v>4.4800000000000004</v>
      </c>
      <c r="L41">
        <v>0.47</v>
      </c>
      <c r="N41">
        <v>51.8</v>
      </c>
      <c r="O41">
        <v>0.52</v>
      </c>
      <c r="P41">
        <v>1.9</v>
      </c>
      <c r="Q41">
        <v>10.1</v>
      </c>
      <c r="R41">
        <v>0.49</v>
      </c>
      <c r="S41">
        <v>14.2</v>
      </c>
      <c r="T41">
        <v>20.100000000000001</v>
      </c>
      <c r="U41">
        <v>0.4</v>
      </c>
      <c r="X41">
        <v>1E-4</v>
      </c>
      <c r="Y41">
        <v>1356.15</v>
      </c>
      <c r="Z41">
        <f t="shared" si="0"/>
        <v>1E-3</v>
      </c>
    </row>
    <row r="42" spans="1:26">
      <c r="A42" t="s">
        <v>152</v>
      </c>
      <c r="B42">
        <v>47.8</v>
      </c>
      <c r="C42">
        <v>2.62</v>
      </c>
      <c r="D42">
        <v>14</v>
      </c>
      <c r="E42">
        <v>16.2</v>
      </c>
      <c r="F42">
        <v>0.32</v>
      </c>
      <c r="G42">
        <v>4.67</v>
      </c>
      <c r="H42">
        <v>7.85</v>
      </c>
      <c r="I42">
        <v>3.32</v>
      </c>
      <c r="J42">
        <v>1.5</v>
      </c>
      <c r="L42">
        <v>0.53</v>
      </c>
      <c r="N42">
        <v>51.3</v>
      </c>
      <c r="O42">
        <v>0.53</v>
      </c>
      <c r="P42">
        <v>3.75</v>
      </c>
      <c r="Q42">
        <v>17.100000000000001</v>
      </c>
      <c r="R42">
        <v>0.53</v>
      </c>
      <c r="S42">
        <v>20.2</v>
      </c>
      <c r="T42">
        <v>5.98</v>
      </c>
      <c r="U42">
        <v>0.13</v>
      </c>
      <c r="X42">
        <v>0.8</v>
      </c>
      <c r="Y42">
        <v>1423.15</v>
      </c>
      <c r="Z42">
        <f t="shared" si="0"/>
        <v>8</v>
      </c>
    </row>
    <row r="43" spans="1:26">
      <c r="A43" t="s">
        <v>153</v>
      </c>
      <c r="B43">
        <v>59.4</v>
      </c>
      <c r="C43">
        <v>1.44</v>
      </c>
      <c r="D43">
        <v>12.8</v>
      </c>
      <c r="E43">
        <v>11.6</v>
      </c>
      <c r="F43">
        <v>0.34</v>
      </c>
      <c r="G43">
        <v>1.83</v>
      </c>
      <c r="H43">
        <v>5.44</v>
      </c>
      <c r="I43">
        <v>3.56</v>
      </c>
      <c r="J43">
        <v>2.2599999999999998</v>
      </c>
      <c r="L43">
        <v>0.36</v>
      </c>
      <c r="N43">
        <v>50.7</v>
      </c>
      <c r="O43">
        <v>0.52</v>
      </c>
      <c r="P43">
        <v>1.95</v>
      </c>
      <c r="Q43">
        <v>24</v>
      </c>
      <c r="R43">
        <v>0.76</v>
      </c>
      <c r="S43">
        <v>16.3</v>
      </c>
      <c r="T43">
        <v>5.34</v>
      </c>
      <c r="U43">
        <v>0.13</v>
      </c>
      <c r="X43">
        <v>0.8</v>
      </c>
      <c r="Y43">
        <v>1398.15</v>
      </c>
      <c r="Z43">
        <f t="shared" si="0"/>
        <v>8</v>
      </c>
    </row>
    <row r="44" spans="1:26">
      <c r="A44" t="s">
        <v>154</v>
      </c>
      <c r="B44">
        <v>61.7</v>
      </c>
      <c r="C44">
        <v>1.45</v>
      </c>
      <c r="D44">
        <v>12.5</v>
      </c>
      <c r="E44">
        <v>10.199999999999999</v>
      </c>
      <c r="F44">
        <v>0.3</v>
      </c>
      <c r="G44">
        <v>1.0900000000000001</v>
      </c>
      <c r="H44">
        <v>4.2300000000000004</v>
      </c>
      <c r="I44">
        <v>3.72</v>
      </c>
      <c r="J44">
        <v>2.93</v>
      </c>
      <c r="L44">
        <v>0.64</v>
      </c>
      <c r="N44">
        <v>50.9</v>
      </c>
      <c r="O44">
        <v>0.46</v>
      </c>
      <c r="P44">
        <v>1.31</v>
      </c>
      <c r="Q44">
        <v>25.1</v>
      </c>
      <c r="R44">
        <v>1.03</v>
      </c>
      <c r="S44">
        <v>16.5</v>
      </c>
      <c r="T44">
        <v>4.45</v>
      </c>
      <c r="U44">
        <v>0.02</v>
      </c>
      <c r="X44">
        <v>0.8</v>
      </c>
      <c r="Y44">
        <v>1373.15</v>
      </c>
      <c r="Z44">
        <f t="shared" si="0"/>
        <v>8</v>
      </c>
    </row>
    <row r="45" spans="1:26">
      <c r="A45" t="s">
        <v>155</v>
      </c>
      <c r="B45">
        <v>49.1</v>
      </c>
      <c r="C45">
        <v>1.62</v>
      </c>
      <c r="D45">
        <v>16.2</v>
      </c>
      <c r="E45">
        <v>13.5</v>
      </c>
      <c r="F45">
        <v>0.25</v>
      </c>
      <c r="G45">
        <v>6.13</v>
      </c>
      <c r="H45">
        <v>8.3800000000000008</v>
      </c>
      <c r="I45">
        <v>3.22</v>
      </c>
      <c r="J45">
        <v>0.96</v>
      </c>
      <c r="L45">
        <v>0.23</v>
      </c>
      <c r="N45">
        <v>51.2</v>
      </c>
      <c r="O45">
        <v>0.64</v>
      </c>
      <c r="P45">
        <v>5.53</v>
      </c>
      <c r="Q45">
        <v>14.8</v>
      </c>
      <c r="R45">
        <v>0.46</v>
      </c>
      <c r="S45">
        <v>21.5</v>
      </c>
      <c r="T45">
        <v>5.66</v>
      </c>
      <c r="U45">
        <v>0.18</v>
      </c>
      <c r="X45">
        <v>0.8</v>
      </c>
      <c r="Y45">
        <v>1448.15</v>
      </c>
      <c r="Z45">
        <f t="shared" si="0"/>
        <v>8</v>
      </c>
    </row>
    <row r="46" spans="1:26">
      <c r="A46" t="s">
        <v>156</v>
      </c>
      <c r="B46">
        <v>48.3</v>
      </c>
      <c r="C46">
        <v>1.2</v>
      </c>
      <c r="D46">
        <v>14.9</v>
      </c>
      <c r="E46">
        <v>13.9</v>
      </c>
      <c r="F46">
        <v>0.36</v>
      </c>
      <c r="G46">
        <v>7.45</v>
      </c>
      <c r="H46">
        <v>9.23</v>
      </c>
      <c r="I46">
        <v>2.33</v>
      </c>
      <c r="J46">
        <v>1.02</v>
      </c>
      <c r="L46">
        <v>0.25</v>
      </c>
      <c r="N46">
        <v>52</v>
      </c>
      <c r="O46">
        <v>0.67</v>
      </c>
      <c r="P46">
        <v>5.18</v>
      </c>
      <c r="Q46">
        <v>10.7</v>
      </c>
      <c r="R46">
        <v>0.33</v>
      </c>
      <c r="S46">
        <v>18.899999999999999</v>
      </c>
      <c r="T46">
        <v>11.8</v>
      </c>
      <c r="U46">
        <v>0.06</v>
      </c>
      <c r="X46">
        <v>0.8</v>
      </c>
      <c r="Y46">
        <v>1448.15</v>
      </c>
      <c r="Z46">
        <f t="shared" si="0"/>
        <v>8</v>
      </c>
    </row>
    <row r="47" spans="1:26">
      <c r="A47" t="s">
        <v>157</v>
      </c>
      <c r="B47">
        <v>60.8</v>
      </c>
      <c r="C47">
        <v>1.2</v>
      </c>
      <c r="D47">
        <v>13.2</v>
      </c>
      <c r="E47">
        <v>10.1</v>
      </c>
      <c r="F47">
        <v>0.28000000000000003</v>
      </c>
      <c r="G47">
        <v>2.02</v>
      </c>
      <c r="H47">
        <v>4.8099999999999996</v>
      </c>
      <c r="I47">
        <v>3.5</v>
      </c>
      <c r="J47">
        <v>2.42</v>
      </c>
      <c r="L47">
        <v>0.53</v>
      </c>
      <c r="N47">
        <v>51.3</v>
      </c>
      <c r="O47">
        <v>0.43</v>
      </c>
      <c r="P47">
        <v>1.56</v>
      </c>
      <c r="Q47">
        <v>23.3</v>
      </c>
      <c r="R47">
        <v>0.72</v>
      </c>
      <c r="S47">
        <v>17.5</v>
      </c>
      <c r="T47">
        <v>4.53</v>
      </c>
      <c r="U47">
        <v>0.06</v>
      </c>
      <c r="X47">
        <v>0.8</v>
      </c>
      <c r="Y47">
        <v>1373.15</v>
      </c>
      <c r="Z47">
        <f t="shared" si="0"/>
        <v>8</v>
      </c>
    </row>
    <row r="48" spans="1:26">
      <c r="A48" t="s">
        <v>158</v>
      </c>
      <c r="B48">
        <v>47.6</v>
      </c>
      <c r="C48">
        <v>2.0699999999999998</v>
      </c>
      <c r="D48">
        <v>14.9</v>
      </c>
      <c r="E48">
        <v>15.7</v>
      </c>
      <c r="F48">
        <v>0.31</v>
      </c>
      <c r="G48">
        <v>5.7</v>
      </c>
      <c r="H48">
        <v>8.23</v>
      </c>
      <c r="I48">
        <v>3.02</v>
      </c>
      <c r="J48">
        <v>1.1599999999999999</v>
      </c>
      <c r="L48">
        <v>0.48</v>
      </c>
      <c r="N48">
        <v>51.9</v>
      </c>
      <c r="O48">
        <v>0.5</v>
      </c>
      <c r="P48">
        <v>4.57</v>
      </c>
      <c r="Q48">
        <v>16.8</v>
      </c>
      <c r="R48">
        <v>0.46</v>
      </c>
      <c r="S48">
        <v>20.9</v>
      </c>
      <c r="T48">
        <v>5.8</v>
      </c>
      <c r="U48">
        <v>0.18</v>
      </c>
      <c r="X48">
        <v>0.8</v>
      </c>
      <c r="Y48">
        <v>1423.15</v>
      </c>
      <c r="Z48">
        <f t="shared" si="0"/>
        <v>8</v>
      </c>
    </row>
    <row r="49" spans="1:26">
      <c r="A49" t="s">
        <v>159</v>
      </c>
      <c r="B49">
        <v>56.4</v>
      </c>
      <c r="C49">
        <v>1.96</v>
      </c>
      <c r="D49">
        <v>13.4</v>
      </c>
      <c r="E49">
        <v>11.8</v>
      </c>
      <c r="F49">
        <v>0.31</v>
      </c>
      <c r="G49">
        <v>2.0699999999999998</v>
      </c>
      <c r="H49">
        <v>5.76</v>
      </c>
      <c r="I49">
        <v>3.25</v>
      </c>
      <c r="J49">
        <v>3.29</v>
      </c>
      <c r="L49">
        <v>0.54</v>
      </c>
      <c r="N49">
        <v>49.6</v>
      </c>
      <c r="O49">
        <v>0.7</v>
      </c>
      <c r="P49">
        <v>3.63</v>
      </c>
      <c r="Q49">
        <v>18.3</v>
      </c>
      <c r="R49">
        <v>0.65</v>
      </c>
      <c r="S49">
        <v>15.3</v>
      </c>
      <c r="T49">
        <v>11.1</v>
      </c>
      <c r="U49">
        <v>0.33</v>
      </c>
      <c r="X49">
        <v>0.8</v>
      </c>
      <c r="Y49">
        <v>1398.15</v>
      </c>
      <c r="Z49">
        <f t="shared" si="0"/>
        <v>8</v>
      </c>
    </row>
    <row r="50" spans="1:26">
      <c r="A50" t="s">
        <v>160</v>
      </c>
      <c r="B50">
        <v>52.01</v>
      </c>
      <c r="C50">
        <v>0.94</v>
      </c>
      <c r="D50">
        <v>16.010000000000002</v>
      </c>
      <c r="E50">
        <v>3.64</v>
      </c>
      <c r="F50">
        <v>0.13</v>
      </c>
      <c r="G50">
        <v>2.9</v>
      </c>
      <c r="H50">
        <v>4.8</v>
      </c>
      <c r="I50">
        <v>5.51</v>
      </c>
      <c r="J50">
        <v>3.2</v>
      </c>
      <c r="M50">
        <v>5.36</v>
      </c>
      <c r="N50">
        <v>51.4</v>
      </c>
      <c r="O50">
        <v>0.7</v>
      </c>
      <c r="P50">
        <v>2.7</v>
      </c>
      <c r="Q50">
        <v>6</v>
      </c>
      <c r="R50">
        <v>0.08</v>
      </c>
      <c r="S50">
        <v>15.6</v>
      </c>
      <c r="T50">
        <v>22.34</v>
      </c>
      <c r="U50">
        <v>0.47</v>
      </c>
      <c r="X50">
        <v>0.221</v>
      </c>
      <c r="Y50">
        <v>1308.1500000000001</v>
      </c>
      <c r="Z50">
        <f t="shared" si="0"/>
        <v>2.21</v>
      </c>
    </row>
    <row r="51" spans="1:26">
      <c r="A51" t="s">
        <v>161</v>
      </c>
      <c r="B51">
        <v>53.3</v>
      </c>
      <c r="C51">
        <v>1.5</v>
      </c>
      <c r="D51">
        <v>16.809999999999999</v>
      </c>
      <c r="E51">
        <v>4.0999999999999996</v>
      </c>
      <c r="F51">
        <v>0.13</v>
      </c>
      <c r="G51">
        <v>3.34</v>
      </c>
      <c r="H51">
        <v>6.13</v>
      </c>
      <c r="I51">
        <v>5.4</v>
      </c>
      <c r="J51">
        <v>3.4</v>
      </c>
      <c r="M51">
        <v>3</v>
      </c>
      <c r="N51">
        <v>51.4</v>
      </c>
      <c r="O51">
        <v>0.86</v>
      </c>
      <c r="P51">
        <v>3</v>
      </c>
      <c r="Q51">
        <v>6.9</v>
      </c>
      <c r="R51">
        <v>0.1</v>
      </c>
      <c r="S51">
        <v>15.2</v>
      </c>
      <c r="T51">
        <v>22.4</v>
      </c>
      <c r="U51">
        <v>0.51</v>
      </c>
      <c r="X51">
        <v>6.8999999999999992E-2</v>
      </c>
      <c r="Y51">
        <v>1273.1500000000001</v>
      </c>
      <c r="Z51">
        <f t="shared" si="0"/>
        <v>0.69</v>
      </c>
    </row>
    <row r="52" spans="1:26">
      <c r="A52" t="s">
        <v>162</v>
      </c>
      <c r="B52">
        <v>56.69</v>
      </c>
      <c r="C52">
        <v>0.38</v>
      </c>
      <c r="D52">
        <v>16.850000000000001</v>
      </c>
      <c r="E52">
        <v>2.0699999999999998</v>
      </c>
      <c r="F52">
        <v>0.09</v>
      </c>
      <c r="G52">
        <v>1.56</v>
      </c>
      <c r="H52">
        <v>2.25</v>
      </c>
      <c r="I52">
        <v>5.56</v>
      </c>
      <c r="J52">
        <v>4.29</v>
      </c>
      <c r="M52">
        <v>3.43</v>
      </c>
      <c r="N52">
        <v>50.9</v>
      </c>
      <c r="O52">
        <v>1</v>
      </c>
      <c r="P52">
        <v>2.6</v>
      </c>
      <c r="Q52">
        <v>6.2</v>
      </c>
      <c r="R52">
        <v>0.11</v>
      </c>
      <c r="S52">
        <v>16</v>
      </c>
      <c r="T52">
        <v>22.3</v>
      </c>
      <c r="U52">
        <v>0.41</v>
      </c>
      <c r="X52">
        <v>9.3999999999999986E-2</v>
      </c>
      <c r="Y52">
        <v>1273.1500000000001</v>
      </c>
      <c r="Z52">
        <f t="shared" si="0"/>
        <v>0.93999999999999984</v>
      </c>
    </row>
    <row r="53" spans="1:26">
      <c r="A53" t="s">
        <v>163</v>
      </c>
      <c r="B53">
        <v>48.1</v>
      </c>
      <c r="C53">
        <v>0.56999999999999995</v>
      </c>
      <c r="D53">
        <v>18.7</v>
      </c>
      <c r="E53">
        <v>8.14</v>
      </c>
      <c r="F53">
        <v>0.21</v>
      </c>
      <c r="G53">
        <v>10.5</v>
      </c>
      <c r="H53">
        <v>11.9</v>
      </c>
      <c r="I53">
        <v>2.41</v>
      </c>
      <c r="J53">
        <v>0.08</v>
      </c>
      <c r="K53">
        <v>0.06</v>
      </c>
      <c r="L53">
        <v>0.13</v>
      </c>
      <c r="N53">
        <v>50.2</v>
      </c>
      <c r="O53">
        <v>0.35</v>
      </c>
      <c r="P53">
        <v>9.8000000000000007</v>
      </c>
      <c r="Q53">
        <v>4.7</v>
      </c>
      <c r="R53">
        <v>0.14000000000000001</v>
      </c>
      <c r="S53">
        <v>18.8</v>
      </c>
      <c r="T53">
        <v>16</v>
      </c>
      <c r="U53">
        <v>0.45</v>
      </c>
      <c r="W53">
        <v>0.13</v>
      </c>
      <c r="X53">
        <v>1.1000000000000001</v>
      </c>
      <c r="Y53">
        <v>1563.15</v>
      </c>
      <c r="Z53">
        <f t="shared" si="0"/>
        <v>11</v>
      </c>
    </row>
    <row r="54" spans="1:26">
      <c r="A54" t="s">
        <v>164</v>
      </c>
      <c r="B54">
        <v>48.6</v>
      </c>
      <c r="C54">
        <v>0.63</v>
      </c>
      <c r="D54">
        <v>18.8</v>
      </c>
      <c r="E54">
        <v>8.76</v>
      </c>
      <c r="F54">
        <v>0.16</v>
      </c>
      <c r="G54">
        <v>9.69</v>
      </c>
      <c r="H54">
        <v>11.5</v>
      </c>
      <c r="I54">
        <v>2.73</v>
      </c>
      <c r="J54">
        <v>0.1</v>
      </c>
      <c r="K54">
        <v>0.03</v>
      </c>
      <c r="L54">
        <v>0.03</v>
      </c>
      <c r="N54">
        <v>48.7</v>
      </c>
      <c r="O54">
        <v>0.37</v>
      </c>
      <c r="P54">
        <v>11.8</v>
      </c>
      <c r="Q54">
        <v>6.31</v>
      </c>
      <c r="R54">
        <v>0.11</v>
      </c>
      <c r="S54">
        <v>15.9</v>
      </c>
      <c r="T54">
        <v>15.4</v>
      </c>
      <c r="U54">
        <v>0.75</v>
      </c>
      <c r="W54">
        <v>0.08</v>
      </c>
      <c r="X54">
        <v>1.5</v>
      </c>
      <c r="Y54">
        <v>1618.15</v>
      </c>
      <c r="Z54">
        <f t="shared" si="0"/>
        <v>15</v>
      </c>
    </row>
    <row r="55" spans="1:26">
      <c r="A55" t="s">
        <v>165</v>
      </c>
      <c r="B55">
        <v>48.4</v>
      </c>
      <c r="C55">
        <v>0.66</v>
      </c>
      <c r="D55">
        <v>19.3</v>
      </c>
      <c r="E55">
        <v>8.93</v>
      </c>
      <c r="F55">
        <v>0.18</v>
      </c>
      <c r="G55">
        <v>8.7799999999999994</v>
      </c>
      <c r="H55">
        <v>10.9</v>
      </c>
      <c r="I55">
        <v>2.93</v>
      </c>
      <c r="J55">
        <v>0.1</v>
      </c>
      <c r="K55">
        <v>0.03</v>
      </c>
      <c r="L55">
        <v>0.03</v>
      </c>
      <c r="N55">
        <v>49.2</v>
      </c>
      <c r="O55">
        <v>0.31</v>
      </c>
      <c r="P55">
        <v>11.4</v>
      </c>
      <c r="Q55">
        <v>5.64</v>
      </c>
      <c r="R55">
        <v>0.11</v>
      </c>
      <c r="S55">
        <v>16.8</v>
      </c>
      <c r="T55">
        <v>15.3</v>
      </c>
      <c r="U55">
        <v>0.62</v>
      </c>
      <c r="W55">
        <v>0.12</v>
      </c>
      <c r="X55">
        <v>1.5</v>
      </c>
      <c r="Y55">
        <v>1588.15</v>
      </c>
      <c r="Z55">
        <f t="shared" si="0"/>
        <v>15</v>
      </c>
    </row>
    <row r="56" spans="1:26">
      <c r="A56" t="s">
        <v>166</v>
      </c>
      <c r="B56">
        <v>49</v>
      </c>
      <c r="C56">
        <v>0.88</v>
      </c>
      <c r="D56">
        <v>17.399999999999999</v>
      </c>
      <c r="E56">
        <v>11</v>
      </c>
      <c r="F56">
        <v>0.1</v>
      </c>
      <c r="G56">
        <v>8.34</v>
      </c>
      <c r="H56">
        <v>10.6</v>
      </c>
      <c r="I56">
        <v>2.89</v>
      </c>
      <c r="J56">
        <v>0.16</v>
      </c>
      <c r="N56">
        <v>51</v>
      </c>
      <c r="O56">
        <v>0.43</v>
      </c>
      <c r="P56">
        <v>7.02</v>
      </c>
      <c r="Q56">
        <v>6.56</v>
      </c>
      <c r="R56">
        <v>0.15</v>
      </c>
      <c r="S56">
        <v>19.8</v>
      </c>
      <c r="T56">
        <v>14.8</v>
      </c>
      <c r="U56">
        <v>0.38</v>
      </c>
      <c r="W56">
        <v>7.0000000000000007E-2</v>
      </c>
      <c r="X56">
        <v>1</v>
      </c>
      <c r="Y56">
        <v>1553.15</v>
      </c>
      <c r="Z56">
        <f t="shared" si="0"/>
        <v>10</v>
      </c>
    </row>
    <row r="57" spans="1:26">
      <c r="A57" t="s">
        <v>167</v>
      </c>
      <c r="B57">
        <v>48</v>
      </c>
      <c r="C57">
        <v>0.64</v>
      </c>
      <c r="D57">
        <v>17.899999999999999</v>
      </c>
      <c r="E57">
        <v>9.07</v>
      </c>
      <c r="F57">
        <v>0.16</v>
      </c>
      <c r="G57">
        <v>9.49</v>
      </c>
      <c r="H57">
        <v>10.1</v>
      </c>
      <c r="I57">
        <v>2.99</v>
      </c>
      <c r="J57">
        <v>0.14000000000000001</v>
      </c>
      <c r="K57">
        <v>0.03</v>
      </c>
      <c r="L57">
        <v>0.04</v>
      </c>
      <c r="N57">
        <v>51.5</v>
      </c>
      <c r="O57">
        <v>0.45</v>
      </c>
      <c r="P57">
        <v>8.1</v>
      </c>
      <c r="Q57">
        <v>6.96</v>
      </c>
      <c r="R57">
        <v>0.17</v>
      </c>
      <c r="S57">
        <v>20.3</v>
      </c>
      <c r="T57">
        <v>12.6</v>
      </c>
      <c r="U57">
        <v>0.56000000000000005</v>
      </c>
      <c r="W57">
        <v>0.09</v>
      </c>
      <c r="X57">
        <v>1.5</v>
      </c>
      <c r="Y57">
        <v>1613.15</v>
      </c>
      <c r="Z57">
        <f t="shared" si="0"/>
        <v>15</v>
      </c>
    </row>
    <row r="58" spans="1:26">
      <c r="A58" t="s">
        <v>168</v>
      </c>
      <c r="B58">
        <v>47.4</v>
      </c>
      <c r="C58">
        <v>0.8</v>
      </c>
      <c r="D58">
        <v>17.8</v>
      </c>
      <c r="E58">
        <v>9.99</v>
      </c>
      <c r="F58">
        <v>0.16</v>
      </c>
      <c r="G58">
        <v>9.32</v>
      </c>
      <c r="H58">
        <v>8.61</v>
      </c>
      <c r="I58">
        <v>4.4400000000000004</v>
      </c>
      <c r="J58">
        <v>0.21</v>
      </c>
      <c r="K58">
        <v>0.02</v>
      </c>
      <c r="L58">
        <v>0.13</v>
      </c>
      <c r="N58">
        <v>49.9</v>
      </c>
      <c r="O58">
        <v>0.4</v>
      </c>
      <c r="P58">
        <v>11</v>
      </c>
      <c r="Q58">
        <v>6.83</v>
      </c>
      <c r="R58">
        <v>0.18</v>
      </c>
      <c r="S58">
        <v>19.2</v>
      </c>
      <c r="T58">
        <v>11.7</v>
      </c>
      <c r="U58">
        <v>0.89</v>
      </c>
      <c r="X58">
        <v>1.5</v>
      </c>
      <c r="Y58">
        <v>1628.15</v>
      </c>
      <c r="Z58">
        <f t="shared" si="0"/>
        <v>15</v>
      </c>
    </row>
    <row r="59" spans="1:26">
      <c r="A59" t="s">
        <v>169</v>
      </c>
      <c r="B59">
        <v>49.9</v>
      </c>
      <c r="C59">
        <v>0.65</v>
      </c>
      <c r="D59">
        <v>17.399999999999999</v>
      </c>
      <c r="E59">
        <v>7.9</v>
      </c>
      <c r="F59">
        <v>0.1</v>
      </c>
      <c r="G59">
        <v>10.8</v>
      </c>
      <c r="H59">
        <v>11.5</v>
      </c>
      <c r="I59">
        <v>2.2999999999999998</v>
      </c>
      <c r="J59">
        <v>0.11</v>
      </c>
      <c r="L59">
        <v>0.15</v>
      </c>
      <c r="N59">
        <v>49.1</v>
      </c>
      <c r="O59">
        <v>0.41</v>
      </c>
      <c r="P59">
        <v>11.9</v>
      </c>
      <c r="Q59">
        <v>5</v>
      </c>
      <c r="R59">
        <v>0.14000000000000001</v>
      </c>
      <c r="S59">
        <v>17.600000000000001</v>
      </c>
      <c r="T59">
        <v>16.3</v>
      </c>
      <c r="U59">
        <v>0.45</v>
      </c>
      <c r="W59">
        <v>0.13</v>
      </c>
      <c r="X59">
        <v>1.1000000000000001</v>
      </c>
      <c r="Y59">
        <v>1566.15</v>
      </c>
      <c r="Z59">
        <f t="shared" si="0"/>
        <v>11</v>
      </c>
    </row>
    <row r="60" spans="1:26">
      <c r="A60" t="s">
        <v>170</v>
      </c>
      <c r="B60">
        <v>48.1</v>
      </c>
      <c r="C60">
        <v>0.89</v>
      </c>
      <c r="D60">
        <v>17.399999999999999</v>
      </c>
      <c r="E60">
        <v>10.7</v>
      </c>
      <c r="F60">
        <v>0.19</v>
      </c>
      <c r="G60">
        <v>8.33</v>
      </c>
      <c r="H60">
        <v>10.7</v>
      </c>
      <c r="I60">
        <v>3.12</v>
      </c>
      <c r="J60">
        <v>0.15</v>
      </c>
      <c r="K60">
        <v>0.04</v>
      </c>
      <c r="L60">
        <v>7.0000000000000007E-2</v>
      </c>
      <c r="N60">
        <v>51.3</v>
      </c>
      <c r="O60">
        <v>0.51</v>
      </c>
      <c r="P60">
        <v>7.1</v>
      </c>
      <c r="Q60">
        <v>5.97</v>
      </c>
      <c r="R60">
        <v>0.2</v>
      </c>
      <c r="S60">
        <v>18</v>
      </c>
      <c r="T60">
        <v>17.2</v>
      </c>
      <c r="U60">
        <v>0.43</v>
      </c>
      <c r="W60">
        <v>0.18</v>
      </c>
      <c r="X60">
        <v>1</v>
      </c>
      <c r="Y60">
        <v>1533.15</v>
      </c>
      <c r="Z60">
        <f t="shared" si="0"/>
        <v>10</v>
      </c>
    </row>
    <row r="61" spans="1:26">
      <c r="A61" t="s">
        <v>171</v>
      </c>
      <c r="B61">
        <v>47</v>
      </c>
      <c r="C61">
        <v>1.24</v>
      </c>
      <c r="D61">
        <v>16.3</v>
      </c>
      <c r="E61">
        <v>12.7</v>
      </c>
      <c r="F61">
        <v>0.23</v>
      </c>
      <c r="G61">
        <v>7.46</v>
      </c>
      <c r="H61">
        <v>10</v>
      </c>
      <c r="I61">
        <v>3.42</v>
      </c>
      <c r="J61">
        <v>0.19</v>
      </c>
      <c r="K61">
        <v>0.03</v>
      </c>
      <c r="L61">
        <v>0.13</v>
      </c>
      <c r="N61">
        <v>50.7</v>
      </c>
      <c r="O61">
        <v>0.54</v>
      </c>
      <c r="P61">
        <v>6.4</v>
      </c>
      <c r="Q61">
        <v>6.66</v>
      </c>
      <c r="R61">
        <v>0.22</v>
      </c>
      <c r="S61">
        <v>17.600000000000001</v>
      </c>
      <c r="T61">
        <v>17</v>
      </c>
      <c r="U61">
        <v>0.45</v>
      </c>
      <c r="W61">
        <v>0.14000000000000001</v>
      </c>
      <c r="X61">
        <v>1</v>
      </c>
      <c r="Y61">
        <v>1513.15</v>
      </c>
      <c r="Z61">
        <f t="shared" si="0"/>
        <v>10</v>
      </c>
    </row>
    <row r="62" spans="1:26">
      <c r="A62" t="s">
        <v>172</v>
      </c>
      <c r="B62">
        <v>48.6</v>
      </c>
      <c r="C62">
        <v>0.66</v>
      </c>
      <c r="D62">
        <v>19.7</v>
      </c>
      <c r="E62">
        <v>9.2100000000000009</v>
      </c>
      <c r="F62">
        <v>0.13</v>
      </c>
      <c r="G62">
        <v>8.24</v>
      </c>
      <c r="H62">
        <v>10.7</v>
      </c>
      <c r="I62">
        <v>2.93</v>
      </c>
      <c r="J62">
        <v>0.11</v>
      </c>
      <c r="L62">
        <v>0.03</v>
      </c>
      <c r="N62">
        <v>48.7</v>
      </c>
      <c r="O62">
        <v>0.36</v>
      </c>
      <c r="P62">
        <v>12.9</v>
      </c>
      <c r="Q62">
        <v>5.61</v>
      </c>
      <c r="R62">
        <v>0.15</v>
      </c>
      <c r="S62">
        <v>15.7</v>
      </c>
      <c r="T62">
        <v>16.899999999999999</v>
      </c>
      <c r="U62">
        <v>0.86</v>
      </c>
      <c r="W62">
        <v>0.1</v>
      </c>
      <c r="X62">
        <v>1.5</v>
      </c>
      <c r="Y62">
        <v>1578.15</v>
      </c>
      <c r="Z62">
        <f t="shared" si="0"/>
        <v>15</v>
      </c>
    </row>
    <row r="63" spans="1:26">
      <c r="A63" t="s">
        <v>173</v>
      </c>
      <c r="B63">
        <v>49</v>
      </c>
      <c r="C63">
        <v>0.73</v>
      </c>
      <c r="D63">
        <v>19.7</v>
      </c>
      <c r="E63">
        <v>9.8000000000000007</v>
      </c>
      <c r="F63">
        <v>0.13</v>
      </c>
      <c r="G63">
        <v>7.24</v>
      </c>
      <c r="H63">
        <v>9.6199999999999992</v>
      </c>
      <c r="I63">
        <v>3.72</v>
      </c>
      <c r="J63">
        <v>0.17</v>
      </c>
      <c r="L63">
        <v>0.03</v>
      </c>
      <c r="N63">
        <v>49.1</v>
      </c>
      <c r="O63">
        <v>0.45</v>
      </c>
      <c r="P63">
        <v>12.3</v>
      </c>
      <c r="Q63">
        <v>7.12</v>
      </c>
      <c r="R63">
        <v>0.16</v>
      </c>
      <c r="S63">
        <v>15.8</v>
      </c>
      <c r="T63">
        <v>15.5</v>
      </c>
      <c r="U63">
        <v>0.99</v>
      </c>
      <c r="W63">
        <v>0.04</v>
      </c>
      <c r="X63">
        <v>1.5</v>
      </c>
      <c r="Y63">
        <v>1563.15</v>
      </c>
      <c r="Z63">
        <f t="shared" si="0"/>
        <v>15</v>
      </c>
    </row>
    <row r="64" spans="1:26">
      <c r="A64" t="s">
        <v>174</v>
      </c>
      <c r="B64">
        <v>47.9</v>
      </c>
      <c r="C64">
        <v>1.53</v>
      </c>
      <c r="D64">
        <v>18.100000000000001</v>
      </c>
      <c r="E64">
        <v>13.8</v>
      </c>
      <c r="F64">
        <v>0.16</v>
      </c>
      <c r="G64">
        <v>5.31</v>
      </c>
      <c r="H64">
        <v>7.04</v>
      </c>
      <c r="I64">
        <v>5.65</v>
      </c>
      <c r="J64">
        <v>0.47</v>
      </c>
      <c r="L64">
        <v>0.24</v>
      </c>
      <c r="N64">
        <v>49.2</v>
      </c>
      <c r="O64">
        <v>0.66</v>
      </c>
      <c r="P64">
        <v>9.8000000000000007</v>
      </c>
      <c r="Q64">
        <v>10.6</v>
      </c>
      <c r="R64">
        <v>0.23</v>
      </c>
      <c r="S64">
        <v>16.3</v>
      </c>
      <c r="T64">
        <v>12.7</v>
      </c>
      <c r="U64">
        <v>1.01</v>
      </c>
      <c r="W64">
        <v>0.02</v>
      </c>
      <c r="X64">
        <v>1.5</v>
      </c>
      <c r="Y64">
        <v>1548.15</v>
      </c>
      <c r="Z64">
        <f t="shared" si="0"/>
        <v>15</v>
      </c>
    </row>
    <row r="65" spans="1:26">
      <c r="A65" t="s">
        <v>175</v>
      </c>
      <c r="B65">
        <v>47.2</v>
      </c>
      <c r="C65">
        <v>0.84</v>
      </c>
      <c r="D65">
        <v>19.3</v>
      </c>
      <c r="E65">
        <v>10.8</v>
      </c>
      <c r="F65">
        <v>0.16</v>
      </c>
      <c r="G65">
        <v>6.28</v>
      </c>
      <c r="H65">
        <v>8.61</v>
      </c>
      <c r="I65">
        <v>4.9800000000000004</v>
      </c>
      <c r="J65">
        <v>0.23</v>
      </c>
      <c r="L65">
        <v>0.11</v>
      </c>
      <c r="N65">
        <v>51.7</v>
      </c>
      <c r="O65">
        <v>0.28000000000000003</v>
      </c>
      <c r="P65">
        <v>8.3800000000000008</v>
      </c>
      <c r="Q65">
        <v>6.69</v>
      </c>
      <c r="R65">
        <v>0.15</v>
      </c>
      <c r="S65">
        <v>21.4</v>
      </c>
      <c r="T65">
        <v>11.7</v>
      </c>
      <c r="U65">
        <v>0.64</v>
      </c>
      <c r="W65">
        <v>0.05</v>
      </c>
      <c r="X65">
        <v>1.5</v>
      </c>
      <c r="Y65">
        <v>1598.15</v>
      </c>
      <c r="Z65">
        <f t="shared" si="0"/>
        <v>15</v>
      </c>
    </row>
    <row r="66" spans="1:26">
      <c r="A66" t="s">
        <v>176</v>
      </c>
      <c r="B66">
        <v>47.5</v>
      </c>
      <c r="C66">
        <v>0.55000000000000004</v>
      </c>
      <c r="D66">
        <v>16.899999999999999</v>
      </c>
      <c r="E66">
        <v>8.92</v>
      </c>
      <c r="F66">
        <v>0.12</v>
      </c>
      <c r="G66">
        <v>10.199999999999999</v>
      </c>
      <c r="H66">
        <v>11.8</v>
      </c>
      <c r="I66">
        <v>2.0099999999999998</v>
      </c>
      <c r="J66">
        <v>7.0000000000000007E-2</v>
      </c>
      <c r="N66">
        <v>50</v>
      </c>
      <c r="O66">
        <v>0.26</v>
      </c>
      <c r="P66">
        <v>9.86</v>
      </c>
      <c r="Q66">
        <v>5.53</v>
      </c>
      <c r="R66">
        <v>0.09</v>
      </c>
      <c r="S66">
        <v>17.8</v>
      </c>
      <c r="T66">
        <v>15.6</v>
      </c>
      <c r="U66">
        <v>0.59</v>
      </c>
      <c r="W66">
        <v>0.39</v>
      </c>
      <c r="X66">
        <v>1.5</v>
      </c>
      <c r="Y66">
        <v>1613.15</v>
      </c>
      <c r="Z66">
        <f t="shared" si="0"/>
        <v>15</v>
      </c>
    </row>
    <row r="67" spans="1:26">
      <c r="A67" t="s">
        <v>177</v>
      </c>
      <c r="B67">
        <v>49.4</v>
      </c>
      <c r="C67">
        <v>0.7</v>
      </c>
      <c r="D67">
        <v>17.3</v>
      </c>
      <c r="E67">
        <v>9.2200000000000006</v>
      </c>
      <c r="F67">
        <v>0.14000000000000001</v>
      </c>
      <c r="G67">
        <v>8.98</v>
      </c>
      <c r="H67">
        <v>12.43</v>
      </c>
      <c r="I67">
        <v>1.93</v>
      </c>
      <c r="J67">
        <v>0.08</v>
      </c>
      <c r="N67">
        <v>49.6</v>
      </c>
      <c r="O67">
        <v>0.54</v>
      </c>
      <c r="P67">
        <v>8.35</v>
      </c>
      <c r="Q67">
        <v>7.64</v>
      </c>
      <c r="R67">
        <v>0.15</v>
      </c>
      <c r="S67">
        <v>17.899999999999999</v>
      </c>
      <c r="T67">
        <v>15.9</v>
      </c>
      <c r="U67">
        <v>0.34</v>
      </c>
      <c r="W67">
        <v>0.3</v>
      </c>
      <c r="X67">
        <v>0.8</v>
      </c>
      <c r="Y67">
        <v>1523.15</v>
      </c>
      <c r="Z67">
        <f t="shared" ref="Z67:Z130" si="1">X67*10</f>
        <v>8</v>
      </c>
    </row>
    <row r="68" spans="1:26">
      <c r="A68" t="s">
        <v>178</v>
      </c>
      <c r="B68">
        <v>48.8</v>
      </c>
      <c r="C68">
        <v>0.62</v>
      </c>
      <c r="D68">
        <v>18.8</v>
      </c>
      <c r="E68">
        <v>9.9700000000000006</v>
      </c>
      <c r="F68">
        <v>0.1</v>
      </c>
      <c r="G68">
        <v>8.51</v>
      </c>
      <c r="H68">
        <v>10.9</v>
      </c>
      <c r="I68">
        <v>2.39</v>
      </c>
      <c r="J68">
        <v>0.08</v>
      </c>
      <c r="N68">
        <v>50.1</v>
      </c>
      <c r="O68">
        <v>0.28000000000000003</v>
      </c>
      <c r="P68">
        <v>8.8699999999999992</v>
      </c>
      <c r="Q68">
        <v>6.17</v>
      </c>
      <c r="R68">
        <v>0.09</v>
      </c>
      <c r="S68">
        <v>17.899999999999999</v>
      </c>
      <c r="T68">
        <v>15.8</v>
      </c>
      <c r="U68">
        <v>0.51</v>
      </c>
      <c r="W68">
        <v>0.19</v>
      </c>
      <c r="X68">
        <v>1.5</v>
      </c>
      <c r="Y68">
        <v>1603.15</v>
      </c>
      <c r="Z68">
        <f t="shared" si="1"/>
        <v>15</v>
      </c>
    </row>
    <row r="69" spans="1:26">
      <c r="A69" t="s">
        <v>179</v>
      </c>
      <c r="B69">
        <v>56.444800000000001</v>
      </c>
      <c r="C69">
        <v>0.34125100000000003</v>
      </c>
      <c r="D69">
        <v>19.193100000000001</v>
      </c>
      <c r="E69">
        <v>1.8446</v>
      </c>
      <c r="F69">
        <v>7.3784000000000002E-2</v>
      </c>
      <c r="G69">
        <v>0.101453</v>
      </c>
      <c r="H69">
        <v>2.4072</v>
      </c>
      <c r="I69">
        <v>4.94353</v>
      </c>
      <c r="J69">
        <v>6.8711399999999996</v>
      </c>
      <c r="M69">
        <v>7.77</v>
      </c>
      <c r="N69">
        <v>44.7</v>
      </c>
      <c r="O69">
        <v>2.2400000000000002</v>
      </c>
      <c r="P69">
        <v>7.38</v>
      </c>
      <c r="Q69">
        <v>14.27</v>
      </c>
      <c r="R69">
        <v>0.56999999999999995</v>
      </c>
      <c r="S69">
        <v>6.94</v>
      </c>
      <c r="T69">
        <v>22.66</v>
      </c>
      <c r="U69">
        <v>0.63</v>
      </c>
      <c r="V69">
        <v>0.48</v>
      </c>
      <c r="X69">
        <v>0.2</v>
      </c>
      <c r="Y69">
        <v>1153.1500000000001</v>
      </c>
      <c r="Z69">
        <f t="shared" si="1"/>
        <v>2</v>
      </c>
    </row>
    <row r="70" spans="1:26">
      <c r="A70" t="s">
        <v>180</v>
      </c>
      <c r="B70">
        <v>61.14</v>
      </c>
      <c r="C70">
        <v>0.45</v>
      </c>
      <c r="D70">
        <v>20.65</v>
      </c>
      <c r="E70">
        <v>1.94</v>
      </c>
      <c r="F70">
        <v>0.08</v>
      </c>
      <c r="G70">
        <v>0.14000000000000001</v>
      </c>
      <c r="H70">
        <v>2.2200000000000002</v>
      </c>
      <c r="I70">
        <v>5.99</v>
      </c>
      <c r="J70">
        <v>7.38</v>
      </c>
      <c r="N70">
        <v>44.02</v>
      </c>
      <c r="O70">
        <v>2.35</v>
      </c>
      <c r="P70">
        <v>8.11</v>
      </c>
      <c r="Q70">
        <v>15.01</v>
      </c>
      <c r="R70">
        <v>0.62</v>
      </c>
      <c r="S70">
        <v>6.3</v>
      </c>
      <c r="T70">
        <v>21.76</v>
      </c>
      <c r="U70">
        <v>0.79</v>
      </c>
      <c r="V70">
        <v>0.49</v>
      </c>
      <c r="X70">
        <v>0.2</v>
      </c>
      <c r="Y70">
        <v>1153.1500000000001</v>
      </c>
      <c r="Z70">
        <f t="shared" si="1"/>
        <v>2</v>
      </c>
    </row>
    <row r="71" spans="1:26">
      <c r="A71" t="s">
        <v>181</v>
      </c>
      <c r="B71">
        <v>56.968400000000003</v>
      </c>
      <c r="C71">
        <v>0.390768</v>
      </c>
      <c r="D71">
        <v>19.0825</v>
      </c>
      <c r="E71">
        <v>1.6282000000000001</v>
      </c>
      <c r="F71">
        <v>0.13955999999999999</v>
      </c>
      <c r="G71">
        <v>0.20468800000000001</v>
      </c>
      <c r="H71">
        <v>2.3632200000000001</v>
      </c>
      <c r="I71">
        <v>5.0241600000000002</v>
      </c>
      <c r="J71">
        <v>7.2571199999999996</v>
      </c>
      <c r="M71">
        <v>6.96</v>
      </c>
      <c r="N71">
        <v>44.22</v>
      </c>
      <c r="O71">
        <v>1.89</v>
      </c>
      <c r="P71">
        <v>8.18</v>
      </c>
      <c r="Q71">
        <v>11.9</v>
      </c>
      <c r="R71">
        <v>0.47</v>
      </c>
      <c r="S71">
        <v>8.77</v>
      </c>
      <c r="T71">
        <v>22.53</v>
      </c>
      <c r="U71">
        <v>0.73</v>
      </c>
      <c r="V71">
        <v>0.32</v>
      </c>
      <c r="X71">
        <v>0.2</v>
      </c>
      <c r="Y71">
        <v>1153.1500000000001</v>
      </c>
      <c r="Z71">
        <f t="shared" si="1"/>
        <v>2</v>
      </c>
    </row>
    <row r="72" spans="1:26">
      <c r="A72" t="s">
        <v>182</v>
      </c>
      <c r="B72">
        <v>60.95</v>
      </c>
      <c r="C72">
        <v>0.52</v>
      </c>
      <c r="D72">
        <v>20.309999999999999</v>
      </c>
      <c r="E72">
        <v>2.11</v>
      </c>
      <c r="F72">
        <v>7.0000000000000007E-2</v>
      </c>
      <c r="G72">
        <v>0.26</v>
      </c>
      <c r="H72">
        <v>0.21</v>
      </c>
      <c r="I72">
        <v>5.37</v>
      </c>
      <c r="J72">
        <v>8.1999999999999993</v>
      </c>
      <c r="N72">
        <v>44.03</v>
      </c>
      <c r="O72">
        <v>2.96</v>
      </c>
      <c r="P72">
        <v>7.67</v>
      </c>
      <c r="Q72">
        <v>12.62</v>
      </c>
      <c r="R72">
        <v>0.61</v>
      </c>
      <c r="S72">
        <v>7.9</v>
      </c>
      <c r="T72">
        <v>22.68</v>
      </c>
      <c r="U72">
        <v>0.83</v>
      </c>
      <c r="V72">
        <v>0.34</v>
      </c>
      <c r="X72">
        <v>0.2</v>
      </c>
      <c r="Y72">
        <v>1153.1500000000001</v>
      </c>
      <c r="Z72">
        <f t="shared" si="1"/>
        <v>2</v>
      </c>
    </row>
    <row r="73" spans="1:26">
      <c r="A73" t="s">
        <v>183</v>
      </c>
      <c r="B73">
        <v>56.352200000000003</v>
      </c>
      <c r="C73">
        <v>0.33880900000000003</v>
      </c>
      <c r="D73">
        <v>18.826799999999999</v>
      </c>
      <c r="E73">
        <v>1.41934</v>
      </c>
      <c r="F73">
        <v>6.4099000000000003E-2</v>
      </c>
      <c r="G73">
        <v>0.20145399999999999</v>
      </c>
      <c r="H73">
        <v>2.1244200000000002</v>
      </c>
      <c r="I73">
        <v>4.8806799999999999</v>
      </c>
      <c r="J73">
        <v>7.3713899999999999</v>
      </c>
      <c r="M73">
        <v>8.43</v>
      </c>
      <c r="N73">
        <v>42.56</v>
      </c>
      <c r="O73">
        <v>2.16</v>
      </c>
      <c r="P73">
        <v>8.67</v>
      </c>
      <c r="Q73">
        <v>12.24</v>
      </c>
      <c r="R73">
        <v>0.43</v>
      </c>
      <c r="S73">
        <v>8.73</v>
      </c>
      <c r="T73">
        <v>22.78</v>
      </c>
      <c r="U73">
        <v>0.8</v>
      </c>
      <c r="V73">
        <v>0.26</v>
      </c>
      <c r="X73">
        <v>0.2</v>
      </c>
      <c r="Y73">
        <v>1113.1500000000001</v>
      </c>
      <c r="Z73">
        <f t="shared" si="1"/>
        <v>2</v>
      </c>
    </row>
    <row r="74" spans="1:26">
      <c r="A74" t="s">
        <v>184</v>
      </c>
      <c r="B74">
        <v>61.69</v>
      </c>
      <c r="C74">
        <v>0.49</v>
      </c>
      <c r="D74">
        <v>20.36</v>
      </c>
      <c r="E74">
        <v>1.49</v>
      </c>
      <c r="F74">
        <v>0.11</v>
      </c>
      <c r="G74">
        <v>0.21</v>
      </c>
      <c r="H74">
        <v>1.99</v>
      </c>
      <c r="I74">
        <v>5.58</v>
      </c>
      <c r="J74">
        <v>8.09</v>
      </c>
      <c r="N74">
        <v>42.4</v>
      </c>
      <c r="O74">
        <v>2.29</v>
      </c>
      <c r="P74">
        <v>9.11</v>
      </c>
      <c r="Q74">
        <v>12.92</v>
      </c>
      <c r="R74">
        <v>0.55000000000000004</v>
      </c>
      <c r="S74">
        <v>8.14</v>
      </c>
      <c r="T74">
        <v>22.25</v>
      </c>
      <c r="U74">
        <v>0.99</v>
      </c>
      <c r="V74">
        <v>0.3</v>
      </c>
      <c r="X74">
        <v>0.2</v>
      </c>
      <c r="Y74">
        <v>1113.1500000000001</v>
      </c>
      <c r="Z74">
        <f t="shared" si="1"/>
        <v>2</v>
      </c>
    </row>
    <row r="75" spans="1:26">
      <c r="A75" t="s">
        <v>185</v>
      </c>
      <c r="B75">
        <v>57.186300000000003</v>
      </c>
      <c r="C75">
        <v>0.38484600000000002</v>
      </c>
      <c r="D75">
        <v>19.104900000000001</v>
      </c>
      <c r="E75">
        <v>1.2828200000000001</v>
      </c>
      <c r="F75">
        <v>8.2466999999999999E-2</v>
      </c>
      <c r="G75">
        <v>0.12828200000000001</v>
      </c>
      <c r="H75">
        <v>1.88758</v>
      </c>
      <c r="I75">
        <v>4.9021999999999997</v>
      </c>
      <c r="J75">
        <v>6.6889900000000004</v>
      </c>
      <c r="M75">
        <v>8.3699999999999992</v>
      </c>
      <c r="N75">
        <v>45.68</v>
      </c>
      <c r="O75">
        <v>1.58</v>
      </c>
      <c r="P75">
        <v>6.75</v>
      </c>
      <c r="Q75">
        <v>13.04</v>
      </c>
      <c r="R75">
        <v>0.6</v>
      </c>
      <c r="S75">
        <v>8.27</v>
      </c>
      <c r="T75">
        <v>22.92</v>
      </c>
      <c r="U75">
        <v>0.76</v>
      </c>
      <c r="V75">
        <v>0.27</v>
      </c>
      <c r="X75">
        <v>0.3</v>
      </c>
      <c r="Y75">
        <v>1113.1500000000001</v>
      </c>
      <c r="Z75">
        <f t="shared" si="1"/>
        <v>3</v>
      </c>
    </row>
    <row r="76" spans="1:26">
      <c r="A76" t="s">
        <v>186</v>
      </c>
      <c r="B76">
        <v>56.597299999999997</v>
      </c>
      <c r="C76">
        <v>0.42582199999999998</v>
      </c>
      <c r="D76">
        <v>19.199000000000002</v>
      </c>
      <c r="E76">
        <v>1.5366599999999999</v>
      </c>
      <c r="F76">
        <v>0.14811199999999999</v>
      </c>
      <c r="G76">
        <v>0.25919599999999998</v>
      </c>
      <c r="H76">
        <v>2.5734499999999998</v>
      </c>
      <c r="I76">
        <v>5.1191199999999997</v>
      </c>
      <c r="J76">
        <v>6.72058</v>
      </c>
      <c r="M76">
        <v>7.43</v>
      </c>
      <c r="N76">
        <v>44</v>
      </c>
      <c r="O76">
        <v>1.64</v>
      </c>
      <c r="P76">
        <v>7.66</v>
      </c>
      <c r="Q76">
        <v>11.08</v>
      </c>
      <c r="R76">
        <v>0.47</v>
      </c>
      <c r="S76">
        <v>9.69</v>
      </c>
      <c r="T76">
        <v>22.91</v>
      </c>
      <c r="U76">
        <v>0.74</v>
      </c>
      <c r="V76">
        <v>0.17</v>
      </c>
      <c r="X76">
        <v>0.3</v>
      </c>
      <c r="Y76">
        <v>1113.1500000000001</v>
      </c>
      <c r="Z76">
        <f t="shared" si="1"/>
        <v>3</v>
      </c>
    </row>
    <row r="77" spans="1:26">
      <c r="A77" t="s">
        <v>187</v>
      </c>
      <c r="B77">
        <v>61.68</v>
      </c>
      <c r="C77">
        <v>0.46</v>
      </c>
      <c r="D77">
        <v>20.09</v>
      </c>
      <c r="E77">
        <v>1.49</v>
      </c>
      <c r="F77">
        <v>0.15</v>
      </c>
      <c r="G77">
        <v>0.26</v>
      </c>
      <c r="H77">
        <v>2.16</v>
      </c>
      <c r="I77">
        <v>5.87</v>
      </c>
      <c r="J77">
        <v>7.84</v>
      </c>
      <c r="N77">
        <v>43.68</v>
      </c>
      <c r="O77">
        <v>2.0499999999999998</v>
      </c>
      <c r="P77">
        <v>9.02</v>
      </c>
      <c r="Q77">
        <v>12.09</v>
      </c>
      <c r="R77">
        <v>0.59</v>
      </c>
      <c r="S77">
        <v>8.31</v>
      </c>
      <c r="T77">
        <v>21.97</v>
      </c>
      <c r="U77">
        <v>1.07</v>
      </c>
      <c r="V77">
        <v>0.45</v>
      </c>
      <c r="X77">
        <v>0.3</v>
      </c>
      <c r="Y77">
        <v>1113.1500000000001</v>
      </c>
      <c r="Z77">
        <f t="shared" si="1"/>
        <v>3</v>
      </c>
    </row>
    <row r="78" spans="1:26">
      <c r="A78" t="s">
        <v>188</v>
      </c>
      <c r="B78">
        <v>56.585099999999997</v>
      </c>
      <c r="C78">
        <v>0.19128899999999999</v>
      </c>
      <c r="D78">
        <v>19.138000000000002</v>
      </c>
      <c r="E78">
        <v>1.22061</v>
      </c>
      <c r="F78">
        <v>0.11841699999999999</v>
      </c>
      <c r="G78">
        <v>0.11841699999999999</v>
      </c>
      <c r="H78">
        <v>2.0495299999999999</v>
      </c>
      <c r="I78">
        <v>4.9461899999999996</v>
      </c>
      <c r="J78">
        <v>6.7224399999999997</v>
      </c>
      <c r="M78">
        <v>8.91</v>
      </c>
      <c r="N78">
        <v>43.45</v>
      </c>
      <c r="O78">
        <v>1.52</v>
      </c>
      <c r="P78">
        <v>8.6999999999999993</v>
      </c>
      <c r="Q78">
        <v>12.48</v>
      </c>
      <c r="R78">
        <v>0.53</v>
      </c>
      <c r="S78">
        <v>8.67</v>
      </c>
      <c r="T78">
        <v>22.27</v>
      </c>
      <c r="U78">
        <v>1.08</v>
      </c>
      <c r="V78">
        <v>0.36</v>
      </c>
      <c r="X78">
        <v>0.3</v>
      </c>
      <c r="Y78">
        <v>1113.1500000000001</v>
      </c>
      <c r="Z78">
        <f t="shared" si="1"/>
        <v>3</v>
      </c>
    </row>
    <row r="79" spans="1:26">
      <c r="A79" t="s">
        <v>189</v>
      </c>
      <c r="B79">
        <v>61.94</v>
      </c>
      <c r="C79">
        <v>0.24</v>
      </c>
      <c r="D79">
        <v>20.91</v>
      </c>
      <c r="E79">
        <v>1.34</v>
      </c>
      <c r="F79">
        <v>0.11</v>
      </c>
      <c r="G79">
        <v>0.1</v>
      </c>
      <c r="H79">
        <v>1.47</v>
      </c>
      <c r="I79">
        <v>6.29</v>
      </c>
      <c r="J79">
        <v>7.61</v>
      </c>
      <c r="N79">
        <v>43.24</v>
      </c>
      <c r="O79">
        <v>1.73</v>
      </c>
      <c r="P79">
        <v>7.91</v>
      </c>
      <c r="Q79">
        <v>12.91</v>
      </c>
      <c r="R79">
        <v>0.73</v>
      </c>
      <c r="S79">
        <v>8.64</v>
      </c>
      <c r="T79">
        <v>22.14</v>
      </c>
      <c r="U79">
        <v>1.2</v>
      </c>
      <c r="V79">
        <v>0.18</v>
      </c>
      <c r="X79">
        <v>0.3</v>
      </c>
      <c r="Y79">
        <v>1113.1500000000001</v>
      </c>
      <c r="Z79">
        <f t="shared" si="1"/>
        <v>3</v>
      </c>
    </row>
    <row r="80" spans="1:26">
      <c r="A80" t="s">
        <v>190</v>
      </c>
      <c r="B80">
        <v>55.471899999999998</v>
      </c>
      <c r="C80">
        <v>0.53551400000000005</v>
      </c>
      <c r="D80">
        <v>18.8261</v>
      </c>
      <c r="E80">
        <v>2.4005800000000002</v>
      </c>
      <c r="F80">
        <v>0.120029</v>
      </c>
      <c r="G80">
        <v>0.24005799999999999</v>
      </c>
      <c r="H80">
        <v>3.4439099999999998</v>
      </c>
      <c r="I80">
        <v>4.7457599999999998</v>
      </c>
      <c r="J80">
        <v>6.5369599999999997</v>
      </c>
      <c r="M80">
        <v>7.67</v>
      </c>
      <c r="N80">
        <v>44.21</v>
      </c>
      <c r="O80">
        <v>2.2599999999999998</v>
      </c>
      <c r="P80">
        <v>7.41</v>
      </c>
      <c r="Q80">
        <v>12.34</v>
      </c>
      <c r="R80">
        <v>0.42</v>
      </c>
      <c r="S80">
        <v>8.51</v>
      </c>
      <c r="T80">
        <v>23.57</v>
      </c>
      <c r="U80">
        <v>0.5</v>
      </c>
      <c r="V80">
        <v>0.21</v>
      </c>
      <c r="X80">
        <v>0.3</v>
      </c>
      <c r="Y80">
        <v>1113.1500000000001</v>
      </c>
      <c r="Z80">
        <f t="shared" si="1"/>
        <v>3</v>
      </c>
    </row>
    <row r="81" spans="1:26">
      <c r="A81" t="s">
        <v>191</v>
      </c>
      <c r="B81">
        <v>62.68</v>
      </c>
      <c r="C81">
        <v>0.38</v>
      </c>
      <c r="D81">
        <v>20.34</v>
      </c>
      <c r="E81">
        <v>1.69</v>
      </c>
      <c r="F81">
        <v>0.05</v>
      </c>
      <c r="G81">
        <v>0.23</v>
      </c>
      <c r="H81">
        <v>2.67</v>
      </c>
      <c r="I81">
        <v>4.8</v>
      </c>
      <c r="J81">
        <v>7.12</v>
      </c>
      <c r="N81">
        <v>42.03</v>
      </c>
      <c r="O81">
        <v>1.29</v>
      </c>
      <c r="P81">
        <v>7.7</v>
      </c>
      <c r="Q81">
        <v>12.77</v>
      </c>
      <c r="R81">
        <v>0.48</v>
      </c>
      <c r="S81">
        <v>9.49</v>
      </c>
      <c r="T81">
        <v>23.1</v>
      </c>
      <c r="U81">
        <v>0.74</v>
      </c>
      <c r="V81">
        <v>0.14000000000000001</v>
      </c>
      <c r="X81">
        <v>0.2</v>
      </c>
      <c r="Y81">
        <v>1153.1500000000001</v>
      </c>
      <c r="Z81">
        <f t="shared" si="1"/>
        <v>2</v>
      </c>
    </row>
    <row r="82" spans="1:26">
      <c r="A82" t="s">
        <v>192</v>
      </c>
      <c r="B82">
        <v>62.34</v>
      </c>
      <c r="C82">
        <v>0.31</v>
      </c>
      <c r="D82">
        <v>20.73</v>
      </c>
      <c r="E82">
        <v>1.33</v>
      </c>
      <c r="F82">
        <v>0.06</v>
      </c>
      <c r="G82">
        <v>0.14000000000000001</v>
      </c>
      <c r="H82">
        <v>1.67</v>
      </c>
      <c r="I82">
        <v>5.64</v>
      </c>
      <c r="J82">
        <v>7.77</v>
      </c>
      <c r="N82">
        <v>42.44</v>
      </c>
      <c r="O82">
        <v>1.38</v>
      </c>
      <c r="P82">
        <v>8.51</v>
      </c>
      <c r="Q82">
        <v>13.14</v>
      </c>
      <c r="R82">
        <v>0.72</v>
      </c>
      <c r="S82">
        <v>8.01</v>
      </c>
      <c r="T82">
        <v>22.66</v>
      </c>
      <c r="U82">
        <v>1.26</v>
      </c>
      <c r="V82">
        <v>0.18</v>
      </c>
      <c r="X82">
        <v>0.2</v>
      </c>
      <c r="Y82">
        <v>1153.1500000000001</v>
      </c>
      <c r="Z82">
        <f t="shared" si="1"/>
        <v>2</v>
      </c>
    </row>
    <row r="83" spans="1:26">
      <c r="A83" t="s">
        <v>193</v>
      </c>
      <c r="B83">
        <v>62.44</v>
      </c>
      <c r="C83">
        <v>0.28000000000000003</v>
      </c>
      <c r="D83">
        <v>20.74</v>
      </c>
      <c r="E83">
        <v>1.26</v>
      </c>
      <c r="F83">
        <v>0.03</v>
      </c>
      <c r="G83">
        <v>0.03</v>
      </c>
      <c r="H83">
        <v>1.97</v>
      </c>
      <c r="I83">
        <v>5.46</v>
      </c>
      <c r="J83">
        <v>7.79</v>
      </c>
      <c r="N83">
        <v>46.4</v>
      </c>
      <c r="O83">
        <v>1.56</v>
      </c>
      <c r="P83">
        <v>7.86</v>
      </c>
      <c r="Q83">
        <v>12.98</v>
      </c>
      <c r="R83">
        <v>0.53</v>
      </c>
      <c r="S83">
        <v>7.7</v>
      </c>
      <c r="T83">
        <v>22.68</v>
      </c>
      <c r="U83">
        <v>0.52</v>
      </c>
      <c r="V83">
        <v>0.39</v>
      </c>
      <c r="X83">
        <v>0.2</v>
      </c>
      <c r="Y83">
        <v>1113.1500000000001</v>
      </c>
      <c r="Z83">
        <f t="shared" si="1"/>
        <v>2</v>
      </c>
    </row>
    <row r="84" spans="1:26">
      <c r="A84" t="s">
        <v>194</v>
      </c>
      <c r="B84">
        <v>62.54</v>
      </c>
      <c r="C84">
        <v>0.34</v>
      </c>
      <c r="D84">
        <v>20.399999999999999</v>
      </c>
      <c r="E84">
        <v>1.3</v>
      </c>
      <c r="F84">
        <v>0.11</v>
      </c>
      <c r="G84">
        <v>0.14000000000000001</v>
      </c>
      <c r="H84">
        <v>2.12</v>
      </c>
      <c r="I84">
        <v>5.01</v>
      </c>
      <c r="J84">
        <v>8.0399999999999991</v>
      </c>
      <c r="N84">
        <v>40.94</v>
      </c>
      <c r="O84">
        <v>2.2400000000000002</v>
      </c>
      <c r="P84">
        <v>9.7200000000000006</v>
      </c>
      <c r="Q84">
        <v>14.33</v>
      </c>
      <c r="R84">
        <v>0.57999999999999996</v>
      </c>
      <c r="S84">
        <v>7.63</v>
      </c>
      <c r="T84">
        <v>22.57</v>
      </c>
      <c r="U84">
        <v>1.08</v>
      </c>
      <c r="V84">
        <v>0.18</v>
      </c>
      <c r="X84">
        <v>0.2</v>
      </c>
      <c r="Y84">
        <v>1113.1500000000001</v>
      </c>
      <c r="Z84">
        <f t="shared" si="1"/>
        <v>2</v>
      </c>
    </row>
    <row r="85" spans="1:26">
      <c r="A85" t="s">
        <v>195</v>
      </c>
      <c r="B85">
        <v>56.207099999999997</v>
      </c>
      <c r="C85">
        <v>0.44337599999999999</v>
      </c>
      <c r="D85">
        <v>18.8065</v>
      </c>
      <c r="E85">
        <v>2.2445900000000001</v>
      </c>
      <c r="F85">
        <v>8.3132999999999999E-2</v>
      </c>
      <c r="G85">
        <v>0.157029</v>
      </c>
      <c r="H85">
        <v>2.76186</v>
      </c>
      <c r="I85">
        <v>5.1450100000000001</v>
      </c>
      <c r="J85">
        <v>6.5213200000000002</v>
      </c>
      <c r="M85">
        <v>7.63</v>
      </c>
      <c r="N85">
        <v>45.87</v>
      </c>
      <c r="O85">
        <v>1.83</v>
      </c>
      <c r="P85">
        <v>6.14</v>
      </c>
      <c r="Q85">
        <v>13.07</v>
      </c>
      <c r="R85">
        <v>0.54</v>
      </c>
      <c r="S85">
        <v>8.49</v>
      </c>
      <c r="T85">
        <v>23.34</v>
      </c>
      <c r="U85">
        <v>0.53</v>
      </c>
      <c r="V85">
        <v>0.22</v>
      </c>
      <c r="X85">
        <v>0.2</v>
      </c>
      <c r="Y85">
        <v>1113.1500000000001</v>
      </c>
      <c r="Z85">
        <f t="shared" si="1"/>
        <v>2</v>
      </c>
    </row>
    <row r="86" spans="1:26">
      <c r="A86" t="s">
        <v>196</v>
      </c>
      <c r="B86">
        <v>61.44</v>
      </c>
      <c r="C86">
        <v>0.57999999999999996</v>
      </c>
      <c r="D86">
        <v>20.16</v>
      </c>
      <c r="E86">
        <v>1.83</v>
      </c>
      <c r="F86">
        <v>0.16</v>
      </c>
      <c r="G86">
        <v>0.13</v>
      </c>
      <c r="H86">
        <v>2.35</v>
      </c>
      <c r="I86">
        <v>6.05</v>
      </c>
      <c r="J86">
        <v>7.3</v>
      </c>
      <c r="N86">
        <v>43.93</v>
      </c>
      <c r="O86">
        <v>2.21</v>
      </c>
      <c r="P86">
        <v>7.11</v>
      </c>
      <c r="Q86">
        <v>13.9</v>
      </c>
      <c r="R86">
        <v>0.59</v>
      </c>
      <c r="S86">
        <v>7.56</v>
      </c>
      <c r="T86">
        <v>22.78</v>
      </c>
      <c r="U86">
        <v>0.69</v>
      </c>
      <c r="V86">
        <v>0.21</v>
      </c>
      <c r="X86">
        <v>0.2</v>
      </c>
      <c r="Y86">
        <v>1113.1500000000001</v>
      </c>
      <c r="Z86">
        <f t="shared" si="1"/>
        <v>2</v>
      </c>
    </row>
    <row r="87" spans="1:26">
      <c r="A87" t="s">
        <v>197</v>
      </c>
      <c r="B87">
        <v>60.59</v>
      </c>
      <c r="C87">
        <v>0.76</v>
      </c>
      <c r="D87">
        <v>17.38</v>
      </c>
      <c r="E87">
        <v>3.2428059999999999</v>
      </c>
      <c r="F87">
        <v>0.06</v>
      </c>
      <c r="G87">
        <v>1.79</v>
      </c>
      <c r="H87">
        <v>4.3</v>
      </c>
      <c r="I87">
        <v>4.2699999999999996</v>
      </c>
      <c r="J87">
        <v>1.88</v>
      </c>
      <c r="K87">
        <v>0.04</v>
      </c>
      <c r="M87">
        <v>5.21</v>
      </c>
      <c r="N87">
        <v>51.06</v>
      </c>
      <c r="O87">
        <v>0.62</v>
      </c>
      <c r="P87">
        <v>3.16</v>
      </c>
      <c r="Q87">
        <v>6.18</v>
      </c>
      <c r="R87">
        <v>0.12</v>
      </c>
      <c r="S87">
        <v>15.78</v>
      </c>
      <c r="T87">
        <v>20.82</v>
      </c>
      <c r="U87">
        <v>0.27</v>
      </c>
      <c r="W87">
        <v>0.01</v>
      </c>
      <c r="X87">
        <v>0.1938</v>
      </c>
      <c r="Y87">
        <v>1223.1500000000001</v>
      </c>
      <c r="Z87">
        <f t="shared" si="1"/>
        <v>1.9379999999999999</v>
      </c>
    </row>
    <row r="88" spans="1:26">
      <c r="A88" t="s">
        <v>198</v>
      </c>
      <c r="B88">
        <v>64.58</v>
      </c>
      <c r="C88">
        <v>0.68</v>
      </c>
      <c r="D88">
        <v>16.98</v>
      </c>
      <c r="E88">
        <v>3.6287980000000002</v>
      </c>
      <c r="F88">
        <v>0.06</v>
      </c>
      <c r="G88">
        <v>1.65</v>
      </c>
      <c r="H88">
        <v>4.25</v>
      </c>
      <c r="I88">
        <v>4.6399999999999997</v>
      </c>
      <c r="J88">
        <v>2.2599999999999998</v>
      </c>
      <c r="K88">
        <v>0.03</v>
      </c>
      <c r="M88">
        <v>2.5299999999999998</v>
      </c>
      <c r="N88">
        <v>51.51</v>
      </c>
      <c r="O88">
        <v>0.7</v>
      </c>
      <c r="P88">
        <v>2.76</v>
      </c>
      <c r="Q88">
        <v>7.5</v>
      </c>
      <c r="R88">
        <v>0.2</v>
      </c>
      <c r="S88">
        <v>15.73</v>
      </c>
      <c r="T88">
        <v>20.49</v>
      </c>
      <c r="U88">
        <v>0.28999999999999998</v>
      </c>
      <c r="W88">
        <v>0.03</v>
      </c>
      <c r="X88">
        <v>5.4800000000000001E-2</v>
      </c>
      <c r="Y88">
        <v>1273.1500000000001</v>
      </c>
      <c r="Z88">
        <f t="shared" si="1"/>
        <v>0.54800000000000004</v>
      </c>
    </row>
    <row r="89" spans="1:26">
      <c r="A89" t="s">
        <v>199</v>
      </c>
      <c r="B89">
        <v>60.8</v>
      </c>
      <c r="C89">
        <v>0.65</v>
      </c>
      <c r="D89">
        <v>17.010000000000002</v>
      </c>
      <c r="E89">
        <v>3.2528260000000002</v>
      </c>
      <c r="F89">
        <v>0.05</v>
      </c>
      <c r="G89">
        <v>2.42</v>
      </c>
      <c r="H89">
        <v>5.03</v>
      </c>
      <c r="I89">
        <v>4.22</v>
      </c>
      <c r="J89">
        <v>1.79</v>
      </c>
      <c r="K89">
        <v>0.04</v>
      </c>
      <c r="M89">
        <v>4.87</v>
      </c>
      <c r="N89">
        <v>51.43</v>
      </c>
      <c r="O89">
        <v>0.66</v>
      </c>
      <c r="P89">
        <v>3.03</v>
      </c>
      <c r="Q89">
        <v>6.76</v>
      </c>
      <c r="R89">
        <v>0.15</v>
      </c>
      <c r="S89">
        <v>15.98</v>
      </c>
      <c r="T89">
        <v>20.98</v>
      </c>
      <c r="U89">
        <v>0.28999999999999998</v>
      </c>
      <c r="W89">
        <v>0.06</v>
      </c>
      <c r="X89">
        <v>0.17100000000000001</v>
      </c>
      <c r="Y89">
        <v>1248.1500000000001</v>
      </c>
      <c r="Z89">
        <f t="shared" si="1"/>
        <v>1.7100000000000002</v>
      </c>
    </row>
    <row r="90" spans="1:26">
      <c r="A90" t="s">
        <v>200</v>
      </c>
      <c r="B90">
        <v>60.17</v>
      </c>
      <c r="C90">
        <v>0.64</v>
      </c>
      <c r="D90">
        <v>16.68</v>
      </c>
      <c r="E90">
        <v>3.4847700000000001</v>
      </c>
      <c r="F90">
        <v>0.09</v>
      </c>
      <c r="G90">
        <v>2.14</v>
      </c>
      <c r="H90">
        <v>4.6399999999999997</v>
      </c>
      <c r="I90">
        <v>4.28</v>
      </c>
      <c r="J90">
        <v>1.8</v>
      </c>
      <c r="K90">
        <v>0.02</v>
      </c>
      <c r="M90">
        <v>5.24</v>
      </c>
      <c r="N90">
        <v>53.32</v>
      </c>
      <c r="O90">
        <v>0.48</v>
      </c>
      <c r="P90">
        <v>2.25</v>
      </c>
      <c r="Q90">
        <v>5.92</v>
      </c>
      <c r="R90">
        <v>0.15</v>
      </c>
      <c r="S90">
        <v>16.91</v>
      </c>
      <c r="T90">
        <v>20.73</v>
      </c>
      <c r="U90">
        <v>0.28000000000000003</v>
      </c>
      <c r="W90">
        <v>0.12</v>
      </c>
      <c r="X90">
        <v>0.2</v>
      </c>
      <c r="Y90">
        <v>1253.1500000000001</v>
      </c>
      <c r="Z90">
        <f t="shared" si="1"/>
        <v>2</v>
      </c>
    </row>
    <row r="91" spans="1:26">
      <c r="A91" t="s">
        <v>201</v>
      </c>
      <c r="B91">
        <v>60.22</v>
      </c>
      <c r="C91">
        <v>0.64</v>
      </c>
      <c r="D91">
        <v>16.440000000000001</v>
      </c>
      <c r="E91">
        <v>3.4227259999999999</v>
      </c>
      <c r="F91">
        <v>0.04</v>
      </c>
      <c r="G91">
        <v>2.0499999999999998</v>
      </c>
      <c r="H91">
        <v>4.62</v>
      </c>
      <c r="I91">
        <v>4.12</v>
      </c>
      <c r="J91">
        <v>1.79</v>
      </c>
      <c r="K91">
        <v>0.03</v>
      </c>
      <c r="M91">
        <v>5.8</v>
      </c>
      <c r="N91">
        <v>51.99</v>
      </c>
      <c r="O91">
        <v>0.61</v>
      </c>
      <c r="P91">
        <v>2.81</v>
      </c>
      <c r="Q91">
        <v>6.57</v>
      </c>
      <c r="R91">
        <v>0.14000000000000001</v>
      </c>
      <c r="S91">
        <v>16.350000000000001</v>
      </c>
      <c r="T91">
        <v>20.260000000000002</v>
      </c>
      <c r="U91">
        <v>0.28000000000000003</v>
      </c>
      <c r="W91">
        <v>0.21</v>
      </c>
      <c r="X91">
        <v>0.22800000000000001</v>
      </c>
      <c r="Y91">
        <v>1203.1500000000001</v>
      </c>
      <c r="Z91">
        <f t="shared" si="1"/>
        <v>2.2800000000000002</v>
      </c>
    </row>
    <row r="92" spans="1:26">
      <c r="A92" t="s">
        <v>202</v>
      </c>
      <c r="B92">
        <v>59.12</v>
      </c>
      <c r="C92">
        <v>0.74</v>
      </c>
      <c r="D92">
        <v>17.260000000000002</v>
      </c>
      <c r="E92">
        <v>3.3218040000000002</v>
      </c>
      <c r="F92">
        <v>0.06</v>
      </c>
      <c r="G92">
        <v>2.06</v>
      </c>
      <c r="H92">
        <v>4.34</v>
      </c>
      <c r="I92">
        <v>4.6399999999999997</v>
      </c>
      <c r="J92">
        <v>1.91</v>
      </c>
      <c r="M92">
        <v>4.53</v>
      </c>
      <c r="N92">
        <v>51.49</v>
      </c>
      <c r="O92">
        <v>0.6</v>
      </c>
      <c r="P92">
        <v>2.57</v>
      </c>
      <c r="Q92">
        <v>6.98</v>
      </c>
      <c r="R92">
        <v>0.22</v>
      </c>
      <c r="S92">
        <v>16.77</v>
      </c>
      <c r="T92">
        <v>19.420000000000002</v>
      </c>
      <c r="U92">
        <v>0.25</v>
      </c>
      <c r="W92">
        <v>0.24</v>
      </c>
      <c r="X92">
        <v>0.151</v>
      </c>
      <c r="Y92">
        <v>1248.1500000000001</v>
      </c>
      <c r="Z92">
        <f t="shared" si="1"/>
        <v>1.51</v>
      </c>
    </row>
    <row r="93" spans="1:26">
      <c r="A93" t="s">
        <v>203</v>
      </c>
      <c r="B93">
        <v>62.35</v>
      </c>
      <c r="C93">
        <v>0.73</v>
      </c>
      <c r="D93">
        <v>16.059999999999999</v>
      </c>
      <c r="E93">
        <v>3.6407820000000002</v>
      </c>
      <c r="F93">
        <v>0.11</v>
      </c>
      <c r="G93">
        <v>1.65</v>
      </c>
      <c r="H93">
        <v>4.22</v>
      </c>
      <c r="I93">
        <v>4.24</v>
      </c>
      <c r="J93">
        <v>2.23</v>
      </c>
      <c r="K93">
        <v>0.04</v>
      </c>
      <c r="M93">
        <v>3.91</v>
      </c>
      <c r="N93">
        <v>51.31</v>
      </c>
      <c r="O93">
        <v>0.48</v>
      </c>
      <c r="P93">
        <v>2.44</v>
      </c>
      <c r="Q93">
        <v>6.48</v>
      </c>
      <c r="R93">
        <v>0.17</v>
      </c>
      <c r="S93">
        <v>16.010000000000002</v>
      </c>
      <c r="T93">
        <v>20.97</v>
      </c>
      <c r="U93">
        <v>0.28000000000000003</v>
      </c>
      <c r="W93">
        <v>0.33</v>
      </c>
      <c r="X93">
        <v>0.1172</v>
      </c>
      <c r="Y93">
        <v>1273.1500000000001</v>
      </c>
      <c r="Z93">
        <f t="shared" si="1"/>
        <v>1.1719999999999999</v>
      </c>
    </row>
    <row r="94" spans="1:26">
      <c r="A94" t="s">
        <v>204</v>
      </c>
      <c r="B94">
        <v>49.95</v>
      </c>
      <c r="C94">
        <v>3.07</v>
      </c>
      <c r="D94">
        <v>15.19</v>
      </c>
      <c r="E94">
        <v>11.27</v>
      </c>
      <c r="G94">
        <v>5.8</v>
      </c>
      <c r="H94">
        <v>11.12</v>
      </c>
      <c r="I94">
        <v>2.7</v>
      </c>
      <c r="J94">
        <v>0.31</v>
      </c>
      <c r="M94">
        <v>0.8</v>
      </c>
      <c r="N94">
        <v>52.68</v>
      </c>
      <c r="O94">
        <v>1.06</v>
      </c>
      <c r="P94">
        <v>2.54</v>
      </c>
      <c r="Q94">
        <v>7.52</v>
      </c>
      <c r="S94">
        <v>17.3</v>
      </c>
      <c r="T94">
        <v>19.440000000000001</v>
      </c>
      <c r="U94">
        <v>0.26</v>
      </c>
      <c r="V94">
        <v>0.03</v>
      </c>
      <c r="X94">
        <v>0.2</v>
      </c>
      <c r="Y94">
        <v>1398.15</v>
      </c>
      <c r="Z94">
        <f t="shared" si="1"/>
        <v>2</v>
      </c>
    </row>
    <row r="95" spans="1:26">
      <c r="A95" t="s">
        <v>205</v>
      </c>
      <c r="B95">
        <v>49.95</v>
      </c>
      <c r="C95">
        <v>3.72</v>
      </c>
      <c r="D95">
        <v>14.59</v>
      </c>
      <c r="E95">
        <v>12.78</v>
      </c>
      <c r="G95">
        <v>5.14</v>
      </c>
      <c r="H95">
        <v>10.16</v>
      </c>
      <c r="I95">
        <v>2.95</v>
      </c>
      <c r="J95">
        <v>0.38</v>
      </c>
      <c r="M95">
        <v>0.6</v>
      </c>
      <c r="N95">
        <v>51.48</v>
      </c>
      <c r="O95">
        <v>1.75</v>
      </c>
      <c r="P95">
        <v>4.37</v>
      </c>
      <c r="Q95">
        <v>10.4</v>
      </c>
      <c r="S95">
        <v>14.44</v>
      </c>
      <c r="T95">
        <v>18.18</v>
      </c>
      <c r="U95">
        <v>0.4</v>
      </c>
      <c r="V95">
        <v>0.05</v>
      </c>
      <c r="X95">
        <v>0.2</v>
      </c>
      <c r="Y95">
        <v>1373.15</v>
      </c>
      <c r="Z95">
        <f t="shared" si="1"/>
        <v>2</v>
      </c>
    </row>
    <row r="96" spans="1:26">
      <c r="A96" t="s">
        <v>206</v>
      </c>
      <c r="B96">
        <v>48.79</v>
      </c>
      <c r="C96">
        <v>3.7</v>
      </c>
      <c r="D96">
        <v>13.84</v>
      </c>
      <c r="E96">
        <v>14.08</v>
      </c>
      <c r="G96">
        <v>4.93</v>
      </c>
      <c r="H96">
        <v>10.01</v>
      </c>
      <c r="I96">
        <v>2.97</v>
      </c>
      <c r="J96">
        <v>0.35</v>
      </c>
      <c r="M96">
        <v>1.9</v>
      </c>
      <c r="N96">
        <v>51.74</v>
      </c>
      <c r="O96">
        <v>1.47</v>
      </c>
      <c r="P96">
        <v>2.99</v>
      </c>
      <c r="Q96">
        <v>10.85</v>
      </c>
      <c r="S96">
        <v>15.17</v>
      </c>
      <c r="T96">
        <v>18.63</v>
      </c>
      <c r="U96">
        <v>0.25</v>
      </c>
      <c r="V96">
        <v>0.01</v>
      </c>
      <c r="X96">
        <v>0.2</v>
      </c>
      <c r="Y96">
        <v>1373.15</v>
      </c>
      <c r="Z96">
        <f t="shared" si="1"/>
        <v>2</v>
      </c>
    </row>
    <row r="97" spans="1:26">
      <c r="A97" t="s">
        <v>207</v>
      </c>
      <c r="B97">
        <v>48</v>
      </c>
      <c r="C97">
        <v>0.8</v>
      </c>
      <c r="D97">
        <v>16.5</v>
      </c>
      <c r="E97">
        <v>7.7</v>
      </c>
      <c r="G97">
        <v>12.5</v>
      </c>
      <c r="H97">
        <v>11.7</v>
      </c>
      <c r="I97">
        <v>2.6</v>
      </c>
      <c r="K97">
        <v>0.2</v>
      </c>
      <c r="N97">
        <v>51.12</v>
      </c>
      <c r="O97">
        <v>0.1</v>
      </c>
      <c r="P97">
        <v>8.07</v>
      </c>
      <c r="Q97">
        <v>3.57</v>
      </c>
      <c r="S97">
        <v>17.95</v>
      </c>
      <c r="T97">
        <v>17.260000000000002</v>
      </c>
      <c r="U97">
        <v>0.77</v>
      </c>
      <c r="W97">
        <v>1.1599999999999999</v>
      </c>
      <c r="X97">
        <v>1.5</v>
      </c>
      <c r="Y97">
        <v>1598.15</v>
      </c>
      <c r="Z97">
        <f t="shared" si="1"/>
        <v>15</v>
      </c>
    </row>
    <row r="98" spans="1:26">
      <c r="A98" t="s">
        <v>208</v>
      </c>
      <c r="B98">
        <v>48.3</v>
      </c>
      <c r="C98">
        <v>0.4</v>
      </c>
      <c r="D98">
        <v>15.4</v>
      </c>
      <c r="E98">
        <v>8</v>
      </c>
      <c r="G98">
        <v>14</v>
      </c>
      <c r="H98">
        <v>12.1</v>
      </c>
      <c r="I98">
        <v>1.5</v>
      </c>
      <c r="K98">
        <v>0.3</v>
      </c>
      <c r="N98">
        <v>51.58</v>
      </c>
      <c r="P98">
        <v>7.28</v>
      </c>
      <c r="Q98">
        <v>3.75</v>
      </c>
      <c r="S98">
        <v>19.55</v>
      </c>
      <c r="T98">
        <v>15.94</v>
      </c>
      <c r="U98">
        <v>0.7</v>
      </c>
      <c r="W98">
        <v>1.2</v>
      </c>
      <c r="X98">
        <v>1.5</v>
      </c>
      <c r="Y98">
        <v>1623.15</v>
      </c>
      <c r="Z98">
        <f t="shared" si="1"/>
        <v>15</v>
      </c>
    </row>
    <row r="99" spans="1:26">
      <c r="A99" t="s">
        <v>209</v>
      </c>
      <c r="B99">
        <v>49.9</v>
      </c>
      <c r="C99">
        <v>0.5</v>
      </c>
      <c r="D99">
        <v>17.100000000000001</v>
      </c>
      <c r="E99">
        <v>6.9</v>
      </c>
      <c r="G99">
        <v>10.6</v>
      </c>
      <c r="H99">
        <v>13</v>
      </c>
      <c r="I99">
        <v>1.8</v>
      </c>
      <c r="K99">
        <v>0.2</v>
      </c>
      <c r="N99">
        <v>52.16</v>
      </c>
      <c r="O99">
        <v>0.37</v>
      </c>
      <c r="P99">
        <v>6.3</v>
      </c>
      <c r="Q99">
        <v>3.2</v>
      </c>
      <c r="S99">
        <v>16.739999999999998</v>
      </c>
      <c r="T99">
        <v>19.100000000000001</v>
      </c>
      <c r="U99">
        <v>1.25</v>
      </c>
      <c r="W99">
        <v>0.88</v>
      </c>
      <c r="X99">
        <v>0.75</v>
      </c>
      <c r="Y99">
        <v>1523.15</v>
      </c>
      <c r="Z99">
        <f t="shared" si="1"/>
        <v>7.5</v>
      </c>
    </row>
    <row r="100" spans="1:26">
      <c r="A100" t="s">
        <v>210</v>
      </c>
      <c r="B100">
        <v>49.2</v>
      </c>
      <c r="C100">
        <v>0.6</v>
      </c>
      <c r="D100">
        <v>17.7</v>
      </c>
      <c r="E100">
        <v>6.9</v>
      </c>
      <c r="G100">
        <v>10.6</v>
      </c>
      <c r="H100">
        <v>12.5</v>
      </c>
      <c r="I100">
        <v>2.5</v>
      </c>
      <c r="K100">
        <v>0.2</v>
      </c>
      <c r="N100">
        <v>51.36</v>
      </c>
      <c r="O100">
        <v>0.3</v>
      </c>
      <c r="P100">
        <v>7.1</v>
      </c>
      <c r="Q100">
        <v>3.5</v>
      </c>
      <c r="S100">
        <v>16.399999999999999</v>
      </c>
      <c r="T100">
        <v>19.600000000000001</v>
      </c>
      <c r="U100">
        <v>0.9</v>
      </c>
      <c r="W100">
        <v>0.84</v>
      </c>
      <c r="X100">
        <v>1</v>
      </c>
      <c r="Y100">
        <v>1533.15</v>
      </c>
      <c r="Z100">
        <f t="shared" si="1"/>
        <v>10</v>
      </c>
    </row>
    <row r="101" spans="1:26">
      <c r="A101" t="s">
        <v>211</v>
      </c>
      <c r="B101">
        <v>49.5</v>
      </c>
      <c r="C101">
        <v>0.5</v>
      </c>
      <c r="D101">
        <v>16.100000000000001</v>
      </c>
      <c r="E101">
        <v>7.2</v>
      </c>
      <c r="G101">
        <v>12.2</v>
      </c>
      <c r="H101">
        <v>12.7</v>
      </c>
      <c r="I101">
        <v>1.6</v>
      </c>
      <c r="K101">
        <v>0.2</v>
      </c>
      <c r="N101">
        <v>51.82</v>
      </c>
      <c r="P101">
        <v>6.36</v>
      </c>
      <c r="Q101">
        <v>3.52</v>
      </c>
      <c r="S101">
        <v>18.8</v>
      </c>
      <c r="T101">
        <v>17.75</v>
      </c>
      <c r="U101">
        <v>0.4</v>
      </c>
      <c r="W101">
        <v>1.35</v>
      </c>
      <c r="X101">
        <v>1</v>
      </c>
      <c r="Y101">
        <v>1563.15</v>
      </c>
      <c r="Z101">
        <f t="shared" si="1"/>
        <v>10</v>
      </c>
    </row>
    <row r="102" spans="1:26">
      <c r="A102" t="s">
        <v>212</v>
      </c>
      <c r="B102">
        <v>49.6</v>
      </c>
      <c r="C102">
        <v>0.7</v>
      </c>
      <c r="D102">
        <v>16.100000000000001</v>
      </c>
      <c r="E102">
        <v>7.2</v>
      </c>
      <c r="G102">
        <v>11.3</v>
      </c>
      <c r="H102">
        <v>12.7</v>
      </c>
      <c r="I102">
        <v>2.1</v>
      </c>
      <c r="K102">
        <v>0.3</v>
      </c>
      <c r="N102">
        <v>51.93</v>
      </c>
      <c r="P102">
        <v>5.97</v>
      </c>
      <c r="Q102">
        <v>3.54</v>
      </c>
      <c r="S102">
        <v>18</v>
      </c>
      <c r="T102">
        <v>18.54</v>
      </c>
      <c r="U102">
        <v>0.42</v>
      </c>
      <c r="W102">
        <v>1.6</v>
      </c>
      <c r="X102">
        <v>1</v>
      </c>
      <c r="Y102">
        <v>1558.15</v>
      </c>
      <c r="Z102">
        <f t="shared" si="1"/>
        <v>10</v>
      </c>
    </row>
    <row r="103" spans="1:26">
      <c r="A103" t="s">
        <v>213</v>
      </c>
      <c r="B103">
        <v>50.4</v>
      </c>
      <c r="C103">
        <v>0.6</v>
      </c>
      <c r="D103">
        <v>16.2</v>
      </c>
      <c r="E103">
        <v>6.6</v>
      </c>
      <c r="G103">
        <v>10.7</v>
      </c>
      <c r="H103">
        <v>13.2</v>
      </c>
      <c r="I103">
        <v>2.1</v>
      </c>
      <c r="K103">
        <v>0.2</v>
      </c>
      <c r="N103">
        <v>51.9</v>
      </c>
      <c r="O103">
        <v>0.3</v>
      </c>
      <c r="P103">
        <v>6.11</v>
      </c>
      <c r="Q103">
        <v>3.24</v>
      </c>
      <c r="S103">
        <v>16.95</v>
      </c>
      <c r="T103">
        <v>19.600000000000001</v>
      </c>
      <c r="U103">
        <v>0.7</v>
      </c>
      <c r="W103">
        <v>1.2</v>
      </c>
      <c r="X103">
        <v>0.75</v>
      </c>
      <c r="Y103">
        <v>1533.15</v>
      </c>
      <c r="Z103">
        <f t="shared" si="1"/>
        <v>7.5</v>
      </c>
    </row>
    <row r="104" spans="1:26">
      <c r="A104" t="s">
        <v>214</v>
      </c>
      <c r="B104">
        <v>50</v>
      </c>
      <c r="C104">
        <v>0.5</v>
      </c>
      <c r="D104">
        <v>14.7</v>
      </c>
      <c r="E104">
        <v>7.5</v>
      </c>
      <c r="G104">
        <v>12.2</v>
      </c>
      <c r="H104">
        <v>13</v>
      </c>
      <c r="I104">
        <v>1.8</v>
      </c>
      <c r="K104">
        <v>0.3</v>
      </c>
      <c r="N104">
        <v>52.11</v>
      </c>
      <c r="P104">
        <v>5.63</v>
      </c>
      <c r="Q104">
        <v>3.69</v>
      </c>
      <c r="S104">
        <v>18.88</v>
      </c>
      <c r="T104">
        <v>17.77</v>
      </c>
      <c r="U104">
        <v>0.31</v>
      </c>
      <c r="W104">
        <v>1.61</v>
      </c>
      <c r="X104">
        <v>1</v>
      </c>
      <c r="Y104">
        <v>1573.15</v>
      </c>
      <c r="Z104">
        <f t="shared" si="1"/>
        <v>10</v>
      </c>
    </row>
    <row r="105" spans="1:26">
      <c r="A105" t="s">
        <v>215</v>
      </c>
      <c r="B105">
        <v>49.88</v>
      </c>
      <c r="C105">
        <v>1</v>
      </c>
      <c r="D105">
        <v>17.39</v>
      </c>
      <c r="E105">
        <v>6</v>
      </c>
      <c r="F105">
        <v>0.25</v>
      </c>
      <c r="G105">
        <v>5.3</v>
      </c>
      <c r="H105">
        <v>11.2</v>
      </c>
      <c r="I105">
        <v>2.5</v>
      </c>
      <c r="J105">
        <v>6</v>
      </c>
      <c r="K105">
        <v>0</v>
      </c>
      <c r="L105">
        <v>0.49</v>
      </c>
      <c r="N105">
        <v>48.52</v>
      </c>
      <c r="O105">
        <v>0.66</v>
      </c>
      <c r="P105">
        <v>6.93</v>
      </c>
      <c r="Q105">
        <v>5.54</v>
      </c>
      <c r="R105">
        <v>0.08</v>
      </c>
      <c r="S105">
        <v>14.58</v>
      </c>
      <c r="T105">
        <v>23.26</v>
      </c>
      <c r="U105">
        <v>0.22</v>
      </c>
      <c r="V105">
        <v>0</v>
      </c>
      <c r="W105">
        <v>0</v>
      </c>
      <c r="X105">
        <v>1E-4</v>
      </c>
      <c r="Y105">
        <v>1433.15</v>
      </c>
      <c r="Z105">
        <f t="shared" si="1"/>
        <v>1E-3</v>
      </c>
    </row>
    <row r="106" spans="1:26">
      <c r="A106" t="s">
        <v>215</v>
      </c>
      <c r="B106">
        <v>49.31</v>
      </c>
      <c r="C106">
        <v>0.82</v>
      </c>
      <c r="D106">
        <v>16.5</v>
      </c>
      <c r="E106">
        <v>8.1999999999999993</v>
      </c>
      <c r="F106">
        <v>0.26</v>
      </c>
      <c r="G106">
        <v>7.1</v>
      </c>
      <c r="H106">
        <v>9.5</v>
      </c>
      <c r="I106">
        <v>2.1</v>
      </c>
      <c r="J106">
        <v>5.7</v>
      </c>
      <c r="K106">
        <v>0</v>
      </c>
      <c r="L106">
        <v>0.49</v>
      </c>
      <c r="N106">
        <v>48.63</v>
      </c>
      <c r="O106">
        <v>0.62</v>
      </c>
      <c r="P106">
        <v>8.02</v>
      </c>
      <c r="Q106">
        <v>5.61</v>
      </c>
      <c r="R106">
        <v>0.15</v>
      </c>
      <c r="S106">
        <v>14.19</v>
      </c>
      <c r="T106">
        <v>22.59</v>
      </c>
      <c r="U106">
        <v>0.42</v>
      </c>
      <c r="V106">
        <v>0</v>
      </c>
      <c r="W106">
        <v>0</v>
      </c>
      <c r="X106">
        <v>0.1</v>
      </c>
      <c r="Y106">
        <v>1493.15</v>
      </c>
      <c r="Z106">
        <f t="shared" si="1"/>
        <v>1</v>
      </c>
    </row>
    <row r="107" spans="1:26">
      <c r="A107" t="s">
        <v>215</v>
      </c>
      <c r="B107">
        <v>49.42</v>
      </c>
      <c r="C107">
        <v>0.79</v>
      </c>
      <c r="D107">
        <v>17.91</v>
      </c>
      <c r="E107">
        <v>8.1</v>
      </c>
      <c r="F107">
        <v>0.2</v>
      </c>
      <c r="G107">
        <v>6.3</v>
      </c>
      <c r="H107">
        <v>7.8</v>
      </c>
      <c r="I107">
        <v>2.4</v>
      </c>
      <c r="J107">
        <v>6.6</v>
      </c>
      <c r="K107">
        <v>0</v>
      </c>
      <c r="L107">
        <v>0.46</v>
      </c>
      <c r="N107">
        <v>48.52</v>
      </c>
      <c r="O107">
        <v>0.61</v>
      </c>
      <c r="P107">
        <v>6.69</v>
      </c>
      <c r="Q107">
        <v>5.73</v>
      </c>
      <c r="R107">
        <v>0.11</v>
      </c>
      <c r="S107">
        <v>14.36</v>
      </c>
      <c r="T107">
        <v>22.45</v>
      </c>
      <c r="U107">
        <v>0.43</v>
      </c>
      <c r="V107">
        <v>0</v>
      </c>
      <c r="W107">
        <v>0</v>
      </c>
      <c r="X107">
        <v>0.1</v>
      </c>
      <c r="Y107">
        <v>1493.15</v>
      </c>
      <c r="Z107">
        <f t="shared" si="1"/>
        <v>1</v>
      </c>
    </row>
    <row r="108" spans="1:26">
      <c r="A108" t="s">
        <v>216</v>
      </c>
      <c r="B108">
        <v>50.6</v>
      </c>
      <c r="C108">
        <v>1.1200000000000001</v>
      </c>
      <c r="D108">
        <v>8.8000000000000007</v>
      </c>
      <c r="E108">
        <v>19.399999999999999</v>
      </c>
      <c r="F108">
        <v>0.46</v>
      </c>
      <c r="G108">
        <v>6.15</v>
      </c>
      <c r="H108">
        <v>10.6</v>
      </c>
      <c r="I108">
        <v>1.03</v>
      </c>
      <c r="J108">
        <v>0.18</v>
      </c>
      <c r="K108">
        <v>0.09</v>
      </c>
      <c r="L108">
        <v>0.97</v>
      </c>
      <c r="N108">
        <v>52.8</v>
      </c>
      <c r="O108">
        <v>0.15</v>
      </c>
      <c r="P108">
        <v>0.68</v>
      </c>
      <c r="Q108">
        <v>19.5</v>
      </c>
      <c r="R108">
        <v>0.59</v>
      </c>
      <c r="S108">
        <v>21.7</v>
      </c>
      <c r="T108">
        <v>3.84</v>
      </c>
      <c r="U108">
        <v>0.04</v>
      </c>
      <c r="W108">
        <v>0.35</v>
      </c>
      <c r="X108">
        <v>1E-4</v>
      </c>
      <c r="Y108">
        <v>1373.15</v>
      </c>
      <c r="Z108">
        <f t="shared" si="1"/>
        <v>1E-3</v>
      </c>
    </row>
    <row r="109" spans="1:26">
      <c r="A109" t="s">
        <v>217</v>
      </c>
      <c r="B109">
        <v>51.1</v>
      </c>
      <c r="C109">
        <v>1.32</v>
      </c>
      <c r="D109">
        <v>10.8</v>
      </c>
      <c r="E109">
        <v>18.2</v>
      </c>
      <c r="F109">
        <v>0.41</v>
      </c>
      <c r="G109">
        <v>3.83</v>
      </c>
      <c r="H109">
        <v>10.3</v>
      </c>
      <c r="I109">
        <v>1.45</v>
      </c>
      <c r="J109">
        <v>0.22</v>
      </c>
      <c r="K109">
        <v>0.05</v>
      </c>
      <c r="L109">
        <v>0.83</v>
      </c>
      <c r="N109">
        <v>52</v>
      </c>
      <c r="O109">
        <v>0.17</v>
      </c>
      <c r="P109">
        <v>1.1200000000000001</v>
      </c>
      <c r="Q109">
        <v>22.3</v>
      </c>
      <c r="R109">
        <v>0.61</v>
      </c>
      <c r="S109">
        <v>17.899999999999999</v>
      </c>
      <c r="T109">
        <v>5.82</v>
      </c>
      <c r="U109">
        <v>0.02</v>
      </c>
      <c r="W109">
        <v>0.18</v>
      </c>
      <c r="X109">
        <v>0.2</v>
      </c>
      <c r="Y109">
        <v>1233.1500000000001</v>
      </c>
      <c r="Z109">
        <f t="shared" si="1"/>
        <v>2</v>
      </c>
    </row>
    <row r="110" spans="1:26">
      <c r="A110" t="s">
        <v>218</v>
      </c>
      <c r="B110">
        <v>51.474800000000002</v>
      </c>
      <c r="C110">
        <v>1.0374000000000001</v>
      </c>
      <c r="D110">
        <v>8.28932</v>
      </c>
      <c r="E110">
        <v>18.870799999999999</v>
      </c>
      <c r="F110">
        <v>0.66195999999999999</v>
      </c>
      <c r="G110">
        <v>5.3845999999999998</v>
      </c>
      <c r="H110">
        <v>11.164400000000001</v>
      </c>
      <c r="I110">
        <v>0.86943999999999999</v>
      </c>
      <c r="J110">
        <v>0.1482</v>
      </c>
      <c r="K110">
        <v>5.9279999999999999E-2</v>
      </c>
      <c r="L110">
        <v>0.83979999999999999</v>
      </c>
      <c r="N110">
        <v>52.7</v>
      </c>
      <c r="O110">
        <v>0.13</v>
      </c>
      <c r="P110">
        <v>0.64</v>
      </c>
      <c r="Q110">
        <v>18.600000000000001</v>
      </c>
      <c r="R110">
        <v>0.85</v>
      </c>
      <c r="S110">
        <v>19.3</v>
      </c>
      <c r="T110">
        <v>7.11</v>
      </c>
      <c r="U110">
        <v>0.04</v>
      </c>
      <c r="W110">
        <v>0.33</v>
      </c>
      <c r="X110">
        <v>0.2</v>
      </c>
      <c r="Y110">
        <v>1330.15</v>
      </c>
      <c r="Z110">
        <f t="shared" si="1"/>
        <v>2</v>
      </c>
    </row>
    <row r="111" spans="1:26">
      <c r="A111" t="s">
        <v>219</v>
      </c>
      <c r="B111">
        <v>52.472000000000001</v>
      </c>
      <c r="C111">
        <v>0.92762999999999995</v>
      </c>
      <c r="D111">
        <v>11.5251</v>
      </c>
      <c r="E111">
        <v>14.1487</v>
      </c>
      <c r="F111">
        <v>0.33732000000000001</v>
      </c>
      <c r="G111">
        <v>2.8109999999999999</v>
      </c>
      <c r="H111">
        <v>8.6204000000000001</v>
      </c>
      <c r="I111">
        <v>1.1337699999999999</v>
      </c>
      <c r="J111">
        <v>0.24362</v>
      </c>
      <c r="K111">
        <v>9.3699999999999999E-3</v>
      </c>
      <c r="L111">
        <v>1.3586499999999999</v>
      </c>
      <c r="M111">
        <v>6.3</v>
      </c>
      <c r="N111">
        <v>51.9</v>
      </c>
      <c r="O111">
        <v>0.32</v>
      </c>
      <c r="P111">
        <v>1.32</v>
      </c>
      <c r="Q111">
        <v>14.6</v>
      </c>
      <c r="R111">
        <v>0.49</v>
      </c>
      <c r="S111">
        <v>13.8</v>
      </c>
      <c r="T111">
        <v>17</v>
      </c>
      <c r="U111">
        <v>0.12</v>
      </c>
      <c r="W111">
        <v>0.14000000000000001</v>
      </c>
      <c r="X111">
        <v>1E-4</v>
      </c>
      <c r="Y111">
        <v>1398.15</v>
      </c>
      <c r="Z111">
        <f t="shared" si="1"/>
        <v>1E-3</v>
      </c>
    </row>
    <row r="112" spans="1:26">
      <c r="A112" t="s">
        <v>220</v>
      </c>
      <c r="B112">
        <v>58.250500000000002</v>
      </c>
      <c r="C112">
        <v>0.62644999999999995</v>
      </c>
      <c r="D112">
        <v>13.3705</v>
      </c>
      <c r="E112">
        <v>9.8175000000000008</v>
      </c>
      <c r="F112">
        <v>0.26179999999999998</v>
      </c>
      <c r="G112">
        <v>1.84195</v>
      </c>
      <c r="H112">
        <v>6.8535500000000003</v>
      </c>
      <c r="I112">
        <v>1.7017</v>
      </c>
      <c r="J112">
        <v>0.38335000000000002</v>
      </c>
      <c r="K112">
        <v>9.3500000000000007E-3</v>
      </c>
      <c r="L112">
        <v>0.51424999999999998</v>
      </c>
      <c r="M112">
        <v>6.5</v>
      </c>
      <c r="N112">
        <v>50.1</v>
      </c>
      <c r="O112">
        <v>0.38</v>
      </c>
      <c r="P112">
        <v>2.13</v>
      </c>
      <c r="Q112">
        <v>19.2</v>
      </c>
      <c r="R112">
        <v>0.6</v>
      </c>
      <c r="S112">
        <v>12.7</v>
      </c>
      <c r="T112">
        <v>13.9</v>
      </c>
      <c r="U112">
        <v>0.09</v>
      </c>
      <c r="W112">
        <v>7.0000000000000007E-2</v>
      </c>
      <c r="X112">
        <v>1E-4</v>
      </c>
      <c r="Y112">
        <v>1443.15</v>
      </c>
      <c r="Z112">
        <f t="shared" si="1"/>
        <v>1E-3</v>
      </c>
    </row>
    <row r="113" spans="1:26">
      <c r="A113" t="s">
        <v>221</v>
      </c>
      <c r="B113">
        <v>49.61</v>
      </c>
      <c r="C113">
        <v>0.86</v>
      </c>
      <c r="D113">
        <v>17</v>
      </c>
      <c r="E113">
        <v>4.8600000000000003</v>
      </c>
      <c r="F113">
        <v>0.15</v>
      </c>
      <c r="G113">
        <v>6.18</v>
      </c>
      <c r="H113">
        <v>10.52</v>
      </c>
      <c r="I113">
        <v>2.61</v>
      </c>
      <c r="J113">
        <v>2.15</v>
      </c>
      <c r="K113">
        <v>0.04</v>
      </c>
      <c r="M113">
        <v>2</v>
      </c>
      <c r="N113">
        <v>52.1</v>
      </c>
      <c r="O113">
        <v>0.63</v>
      </c>
      <c r="P113">
        <v>6.33</v>
      </c>
      <c r="Q113">
        <v>4.62</v>
      </c>
      <c r="R113">
        <v>7.0000000000000007E-2</v>
      </c>
      <c r="S113">
        <v>14.3</v>
      </c>
      <c r="T113">
        <v>19.8</v>
      </c>
      <c r="U113">
        <v>0.52</v>
      </c>
      <c r="V113">
        <v>0.33</v>
      </c>
      <c r="W113">
        <v>0.17</v>
      </c>
      <c r="X113">
        <v>0.40500000000000003</v>
      </c>
      <c r="Y113">
        <v>1423.15</v>
      </c>
      <c r="Z113">
        <f t="shared" si="1"/>
        <v>4.0500000000000007</v>
      </c>
    </row>
    <row r="114" spans="1:26">
      <c r="A114" t="s">
        <v>222</v>
      </c>
      <c r="B114">
        <v>48.66</v>
      </c>
      <c r="C114">
        <v>0.85</v>
      </c>
      <c r="D114">
        <v>16.350000000000001</v>
      </c>
      <c r="E114">
        <v>6</v>
      </c>
      <c r="F114">
        <v>0.15</v>
      </c>
      <c r="G114">
        <v>6.2</v>
      </c>
      <c r="H114">
        <v>10.46</v>
      </c>
      <c r="I114">
        <v>2.48</v>
      </c>
      <c r="J114">
        <v>2.16</v>
      </c>
      <c r="K114">
        <v>0.03</v>
      </c>
      <c r="M114">
        <v>2.5</v>
      </c>
      <c r="N114">
        <v>51.3</v>
      </c>
      <c r="O114">
        <v>0.36</v>
      </c>
      <c r="P114">
        <v>3.63</v>
      </c>
      <c r="Q114">
        <v>5.13</v>
      </c>
      <c r="R114">
        <v>0.13</v>
      </c>
      <c r="S114">
        <v>15.9</v>
      </c>
      <c r="T114">
        <v>21.1</v>
      </c>
      <c r="U114">
        <v>0.26</v>
      </c>
      <c r="V114">
        <v>0.05</v>
      </c>
      <c r="W114">
        <v>0.14000000000000001</v>
      </c>
      <c r="X114">
        <v>0.40500000000000003</v>
      </c>
      <c r="Y114">
        <v>1423.15</v>
      </c>
      <c r="Z114">
        <f t="shared" si="1"/>
        <v>4.0500000000000007</v>
      </c>
    </row>
    <row r="115" spans="1:26">
      <c r="A115" t="s">
        <v>223</v>
      </c>
      <c r="B115">
        <v>47.64</v>
      </c>
      <c r="C115">
        <v>0.82</v>
      </c>
      <c r="D115">
        <v>15.16</v>
      </c>
      <c r="E115">
        <v>7.49</v>
      </c>
      <c r="F115">
        <v>0.18</v>
      </c>
      <c r="G115">
        <v>6.55</v>
      </c>
      <c r="H115">
        <v>11.51</v>
      </c>
      <c r="I115">
        <v>2.29</v>
      </c>
      <c r="J115">
        <v>1.83</v>
      </c>
      <c r="K115">
        <v>0.05</v>
      </c>
      <c r="M115">
        <v>2.7</v>
      </c>
      <c r="N115">
        <v>53.2</v>
      </c>
      <c r="O115">
        <v>0.38</v>
      </c>
      <c r="P115">
        <v>2.98</v>
      </c>
      <c r="Q115">
        <v>4.45</v>
      </c>
      <c r="R115">
        <v>0.03</v>
      </c>
      <c r="S115">
        <v>16.3</v>
      </c>
      <c r="T115">
        <v>23.6</v>
      </c>
      <c r="U115">
        <v>0.21</v>
      </c>
      <c r="V115">
        <v>7.0000000000000007E-2</v>
      </c>
      <c r="W115">
        <v>0.28000000000000003</v>
      </c>
      <c r="X115">
        <v>0.20899999999999999</v>
      </c>
      <c r="Y115">
        <v>1373.15</v>
      </c>
      <c r="Z115">
        <f t="shared" si="1"/>
        <v>2.09</v>
      </c>
    </row>
    <row r="116" spans="1:26">
      <c r="A116" t="s">
        <v>224</v>
      </c>
      <c r="B116">
        <v>47.73</v>
      </c>
      <c r="C116">
        <v>0.81</v>
      </c>
      <c r="D116">
        <v>15.26</v>
      </c>
      <c r="E116">
        <v>7.65</v>
      </c>
      <c r="F116">
        <v>0.18</v>
      </c>
      <c r="G116">
        <v>6.29</v>
      </c>
      <c r="H116">
        <v>10.73</v>
      </c>
      <c r="I116">
        <v>2.3199999999999998</v>
      </c>
      <c r="J116">
        <v>1.54</v>
      </c>
      <c r="K116">
        <v>0.02</v>
      </c>
      <c r="M116">
        <v>3.5</v>
      </c>
      <c r="N116">
        <v>53.7</v>
      </c>
      <c r="O116">
        <v>0.27</v>
      </c>
      <c r="P116">
        <v>2.54</v>
      </c>
      <c r="Q116">
        <v>3.94</v>
      </c>
      <c r="R116">
        <v>0.04</v>
      </c>
      <c r="S116">
        <v>16.3</v>
      </c>
      <c r="T116">
        <v>23.8</v>
      </c>
      <c r="U116">
        <v>0.17</v>
      </c>
      <c r="V116">
        <v>0.11</v>
      </c>
      <c r="W116">
        <v>0.33</v>
      </c>
      <c r="X116">
        <v>0.308</v>
      </c>
      <c r="Y116">
        <v>1373.15</v>
      </c>
      <c r="Z116">
        <f t="shared" si="1"/>
        <v>3.08</v>
      </c>
    </row>
    <row r="117" spans="1:26">
      <c r="A117" t="s">
        <v>225</v>
      </c>
      <c r="B117">
        <v>51.2</v>
      </c>
      <c r="C117">
        <v>1.05</v>
      </c>
      <c r="D117">
        <v>16.52</v>
      </c>
      <c r="E117">
        <v>7.86</v>
      </c>
      <c r="F117">
        <v>0.17</v>
      </c>
      <c r="G117">
        <v>4.8899999999999997</v>
      </c>
      <c r="H117">
        <v>9.39</v>
      </c>
      <c r="I117">
        <v>2.98</v>
      </c>
      <c r="J117">
        <v>2.54</v>
      </c>
      <c r="K117">
        <v>0.03</v>
      </c>
      <c r="M117">
        <v>2.4</v>
      </c>
      <c r="N117">
        <v>49.8</v>
      </c>
      <c r="O117">
        <v>0.69</v>
      </c>
      <c r="P117">
        <v>4.9400000000000004</v>
      </c>
      <c r="Q117">
        <v>6.3</v>
      </c>
      <c r="R117">
        <v>0.19</v>
      </c>
      <c r="S117">
        <v>15</v>
      </c>
      <c r="T117">
        <v>21.5</v>
      </c>
      <c r="U117">
        <v>0.37</v>
      </c>
      <c r="V117">
        <v>0.15</v>
      </c>
      <c r="W117">
        <v>0.17</v>
      </c>
      <c r="X117">
        <v>0.1</v>
      </c>
      <c r="Y117">
        <v>1373.15</v>
      </c>
      <c r="Z117">
        <f t="shared" si="1"/>
        <v>1</v>
      </c>
    </row>
    <row r="118" spans="1:26">
      <c r="A118" t="s">
        <v>226</v>
      </c>
      <c r="B118">
        <v>48.74</v>
      </c>
      <c r="C118">
        <v>0.81</v>
      </c>
      <c r="D118">
        <v>14.63</v>
      </c>
      <c r="E118">
        <v>7.25</v>
      </c>
      <c r="F118">
        <v>0.16</v>
      </c>
      <c r="G118">
        <v>7.14</v>
      </c>
      <c r="H118">
        <v>11.69</v>
      </c>
      <c r="I118">
        <v>2.2799999999999998</v>
      </c>
      <c r="J118">
        <v>1.76</v>
      </c>
      <c r="K118">
        <v>0.04</v>
      </c>
      <c r="M118">
        <v>3.6</v>
      </c>
      <c r="N118">
        <v>51.1</v>
      </c>
      <c r="O118">
        <v>0.48</v>
      </c>
      <c r="P118">
        <v>4.32</v>
      </c>
      <c r="Q118">
        <v>4.74</v>
      </c>
      <c r="R118">
        <v>0.1</v>
      </c>
      <c r="S118">
        <v>15.6</v>
      </c>
      <c r="T118">
        <v>22.5</v>
      </c>
      <c r="U118">
        <v>0.3</v>
      </c>
      <c r="V118">
        <v>0.08</v>
      </c>
      <c r="W118">
        <v>0.52</v>
      </c>
      <c r="X118">
        <v>0.2</v>
      </c>
      <c r="Y118">
        <v>1373.15</v>
      </c>
      <c r="Z118">
        <f t="shared" si="1"/>
        <v>2</v>
      </c>
    </row>
    <row r="119" spans="1:26">
      <c r="A119" t="s">
        <v>227</v>
      </c>
      <c r="B119">
        <v>49.36</v>
      </c>
      <c r="C119">
        <v>0.88</v>
      </c>
      <c r="D119">
        <v>15.41</v>
      </c>
      <c r="E119">
        <v>6.68</v>
      </c>
      <c r="F119">
        <v>0.12</v>
      </c>
      <c r="G119">
        <v>6.72</v>
      </c>
      <c r="H119">
        <v>10.94</v>
      </c>
      <c r="I119">
        <v>2.4300000000000002</v>
      </c>
      <c r="J119">
        <v>1.9</v>
      </c>
      <c r="K119">
        <v>0.02</v>
      </c>
      <c r="L119">
        <v>0.68</v>
      </c>
      <c r="M119">
        <v>2.6</v>
      </c>
      <c r="N119">
        <v>48.6</v>
      </c>
      <c r="O119">
        <v>0.67</v>
      </c>
      <c r="P119">
        <v>7.11</v>
      </c>
      <c r="Q119">
        <v>6.43</v>
      </c>
      <c r="R119">
        <v>0.12</v>
      </c>
      <c r="S119">
        <v>14</v>
      </c>
      <c r="T119">
        <v>21.3</v>
      </c>
      <c r="U119">
        <v>0.47</v>
      </c>
      <c r="V119">
        <v>0.16</v>
      </c>
      <c r="W119">
        <v>0.28000000000000003</v>
      </c>
      <c r="X119">
        <v>0.4</v>
      </c>
      <c r="Y119">
        <v>1423.15</v>
      </c>
      <c r="Z119">
        <f t="shared" si="1"/>
        <v>4</v>
      </c>
    </row>
    <row r="120" spans="1:26">
      <c r="A120" t="s">
        <v>228</v>
      </c>
      <c r="B120">
        <v>46.56</v>
      </c>
      <c r="C120">
        <v>0.68</v>
      </c>
      <c r="D120">
        <v>15.71</v>
      </c>
      <c r="E120">
        <v>6.69</v>
      </c>
      <c r="F120">
        <v>0.09</v>
      </c>
      <c r="G120">
        <v>7.47</v>
      </c>
      <c r="H120">
        <v>11.59</v>
      </c>
      <c r="I120">
        <v>2.2400000000000002</v>
      </c>
      <c r="J120">
        <v>1.8</v>
      </c>
      <c r="K120">
        <v>0.05</v>
      </c>
      <c r="L120">
        <v>0.56000000000000005</v>
      </c>
      <c r="M120">
        <v>2.8</v>
      </c>
      <c r="N120">
        <v>48.9</v>
      </c>
      <c r="O120">
        <v>0.45</v>
      </c>
      <c r="P120">
        <v>5.38</v>
      </c>
      <c r="Q120">
        <v>5.6</v>
      </c>
      <c r="R120">
        <v>0.12</v>
      </c>
      <c r="S120">
        <v>15.3</v>
      </c>
      <c r="T120">
        <v>21.9</v>
      </c>
      <c r="U120">
        <v>0.34</v>
      </c>
      <c r="V120">
        <v>0.09</v>
      </c>
      <c r="W120">
        <v>0.38</v>
      </c>
      <c r="X120">
        <v>0.4168</v>
      </c>
      <c r="Y120">
        <v>1448.15</v>
      </c>
      <c r="Z120">
        <f t="shared" si="1"/>
        <v>4.1680000000000001</v>
      </c>
    </row>
    <row r="121" spans="1:26">
      <c r="A121" t="s">
        <v>229</v>
      </c>
      <c r="B121">
        <v>47.31</v>
      </c>
      <c r="C121">
        <v>0.79</v>
      </c>
      <c r="D121">
        <v>16.54</v>
      </c>
      <c r="E121">
        <v>5.57</v>
      </c>
      <c r="F121">
        <v>0.11</v>
      </c>
      <c r="G121">
        <v>6.59</v>
      </c>
      <c r="H121">
        <v>10.44</v>
      </c>
      <c r="I121">
        <v>2.37</v>
      </c>
      <c r="J121">
        <v>1.97</v>
      </c>
      <c r="K121">
        <v>0.03</v>
      </c>
      <c r="L121">
        <v>0.71</v>
      </c>
      <c r="M121">
        <v>3.9</v>
      </c>
      <c r="N121">
        <v>50.2</v>
      </c>
      <c r="O121">
        <v>0.56999999999999995</v>
      </c>
      <c r="P121">
        <v>5.0199999999999996</v>
      </c>
      <c r="Q121">
        <v>4.5</v>
      </c>
      <c r="R121">
        <v>0.11</v>
      </c>
      <c r="S121">
        <v>15.6</v>
      </c>
      <c r="T121">
        <v>22.1</v>
      </c>
      <c r="U121">
        <v>0.28000000000000003</v>
      </c>
      <c r="V121">
        <v>0.11</v>
      </c>
      <c r="W121">
        <v>0.3</v>
      </c>
      <c r="X121">
        <v>0.40279999999999988</v>
      </c>
      <c r="Y121">
        <v>1398.15</v>
      </c>
      <c r="Z121">
        <f t="shared" si="1"/>
        <v>4.0279999999999987</v>
      </c>
    </row>
    <row r="122" spans="1:26">
      <c r="A122" t="s">
        <v>230</v>
      </c>
      <c r="B122">
        <v>50.17</v>
      </c>
      <c r="C122">
        <v>0.9</v>
      </c>
      <c r="D122">
        <v>17.989999999999998</v>
      </c>
      <c r="E122">
        <v>5.77</v>
      </c>
      <c r="F122">
        <v>0.17</v>
      </c>
      <c r="G122">
        <v>4.99</v>
      </c>
      <c r="H122">
        <v>9.16</v>
      </c>
      <c r="I122">
        <v>2.8</v>
      </c>
      <c r="J122">
        <v>2.41</v>
      </c>
      <c r="K122">
        <v>0.02</v>
      </c>
      <c r="L122">
        <v>0.79</v>
      </c>
      <c r="M122">
        <v>2.6</v>
      </c>
      <c r="N122">
        <v>49.5</v>
      </c>
      <c r="O122">
        <v>0.79</v>
      </c>
      <c r="P122">
        <v>7.57</v>
      </c>
      <c r="Q122">
        <v>6.52</v>
      </c>
      <c r="R122">
        <v>0.24</v>
      </c>
      <c r="S122">
        <v>14.4</v>
      </c>
      <c r="T122">
        <v>20.9</v>
      </c>
      <c r="U122">
        <v>0.54</v>
      </c>
      <c r="V122">
        <v>0.2</v>
      </c>
      <c r="W122">
        <v>0.11</v>
      </c>
      <c r="X122">
        <v>0.40429999999999999</v>
      </c>
      <c r="Y122">
        <v>1373.15</v>
      </c>
      <c r="Z122">
        <f t="shared" si="1"/>
        <v>4.0430000000000001</v>
      </c>
    </row>
    <row r="123" spans="1:26">
      <c r="A123" t="s">
        <v>231</v>
      </c>
      <c r="B123">
        <v>48.45</v>
      </c>
      <c r="C123">
        <v>0.79</v>
      </c>
      <c r="D123">
        <v>15.25</v>
      </c>
      <c r="E123">
        <v>6.17</v>
      </c>
      <c r="F123">
        <v>0.23</v>
      </c>
      <c r="G123">
        <v>6.58</v>
      </c>
      <c r="H123">
        <v>10.79</v>
      </c>
      <c r="I123">
        <v>2.29</v>
      </c>
      <c r="J123">
        <v>1.79</v>
      </c>
      <c r="K123">
        <v>0.04</v>
      </c>
      <c r="L123">
        <v>0.61</v>
      </c>
      <c r="M123">
        <v>4.3</v>
      </c>
      <c r="N123">
        <v>50.6</v>
      </c>
      <c r="O123">
        <v>0.56000000000000005</v>
      </c>
      <c r="P123">
        <v>4.5999999999999996</v>
      </c>
      <c r="Q123">
        <v>5.03</v>
      </c>
      <c r="R123">
        <v>0.13</v>
      </c>
      <c r="S123">
        <v>15.8</v>
      </c>
      <c r="T123">
        <v>22.8</v>
      </c>
      <c r="U123">
        <v>0.27</v>
      </c>
      <c r="V123">
        <v>0.06</v>
      </c>
      <c r="W123">
        <v>0.25</v>
      </c>
      <c r="X123">
        <v>0.40429999999999999</v>
      </c>
      <c r="Y123">
        <v>1373.15</v>
      </c>
      <c r="Z123">
        <f t="shared" si="1"/>
        <v>4.0430000000000001</v>
      </c>
    </row>
    <row r="124" spans="1:26">
      <c r="A124" t="s">
        <v>232</v>
      </c>
      <c r="B124">
        <v>49.14</v>
      </c>
      <c r="C124">
        <v>0.9</v>
      </c>
      <c r="D124">
        <v>18.09</v>
      </c>
      <c r="E124">
        <v>6.04</v>
      </c>
      <c r="F124">
        <v>0.16</v>
      </c>
      <c r="G124">
        <v>4.9000000000000004</v>
      </c>
      <c r="H124">
        <v>8.91</v>
      </c>
      <c r="I124">
        <v>2.75</v>
      </c>
      <c r="J124">
        <v>2.38</v>
      </c>
      <c r="M124">
        <v>2.9</v>
      </c>
      <c r="N124">
        <v>48.8</v>
      </c>
      <c r="O124">
        <v>0.83</v>
      </c>
      <c r="P124">
        <v>7.33</v>
      </c>
      <c r="Q124">
        <v>6.44</v>
      </c>
      <c r="R124">
        <v>0.19</v>
      </c>
      <c r="S124">
        <v>14.2</v>
      </c>
      <c r="T124">
        <v>21.4</v>
      </c>
      <c r="U124">
        <v>0.47</v>
      </c>
      <c r="V124">
        <v>0.24</v>
      </c>
      <c r="W124">
        <v>0.1</v>
      </c>
      <c r="X124">
        <v>0.40820000000000001</v>
      </c>
      <c r="Y124">
        <v>1348.15</v>
      </c>
      <c r="Z124">
        <f t="shared" si="1"/>
        <v>4.0819999999999999</v>
      </c>
    </row>
    <row r="125" spans="1:26">
      <c r="A125" t="s">
        <v>233</v>
      </c>
      <c r="B125">
        <v>48.72</v>
      </c>
      <c r="C125">
        <v>0.87</v>
      </c>
      <c r="D125">
        <v>17.54</v>
      </c>
      <c r="E125">
        <v>6.4</v>
      </c>
      <c r="F125">
        <v>0.16</v>
      </c>
      <c r="G125">
        <v>5.16</v>
      </c>
      <c r="H125">
        <v>9.27</v>
      </c>
      <c r="I125">
        <v>2.6</v>
      </c>
      <c r="J125">
        <v>2.1</v>
      </c>
      <c r="M125">
        <v>3.3</v>
      </c>
      <c r="N125">
        <v>49.9</v>
      </c>
      <c r="O125">
        <v>0.71</v>
      </c>
      <c r="P125">
        <v>6.39</v>
      </c>
      <c r="Q125">
        <v>6.37</v>
      </c>
      <c r="R125">
        <v>0.13</v>
      </c>
      <c r="S125">
        <v>14.9</v>
      </c>
      <c r="T125">
        <v>21.1</v>
      </c>
      <c r="U125">
        <v>0.43</v>
      </c>
      <c r="V125">
        <v>0.18</v>
      </c>
      <c r="W125">
        <v>0.09</v>
      </c>
      <c r="X125">
        <v>0.40820000000000001</v>
      </c>
      <c r="Y125">
        <v>1348.15</v>
      </c>
      <c r="Z125">
        <f t="shared" si="1"/>
        <v>4.0819999999999999</v>
      </c>
    </row>
    <row r="126" spans="1:26">
      <c r="A126" t="s">
        <v>234</v>
      </c>
      <c r="B126">
        <v>47.68</v>
      </c>
      <c r="C126">
        <v>0.8</v>
      </c>
      <c r="D126">
        <v>16.62</v>
      </c>
      <c r="E126">
        <v>6.56</v>
      </c>
      <c r="F126">
        <v>0.14000000000000001</v>
      </c>
      <c r="G126">
        <v>5.09</v>
      </c>
      <c r="H126">
        <v>9.66</v>
      </c>
      <c r="I126">
        <v>2.36</v>
      </c>
      <c r="J126">
        <v>1.43</v>
      </c>
      <c r="M126">
        <v>5</v>
      </c>
      <c r="N126">
        <v>49.6</v>
      </c>
      <c r="O126">
        <v>0.62</v>
      </c>
      <c r="P126">
        <v>5.28</v>
      </c>
      <c r="Q126">
        <v>5.52</v>
      </c>
      <c r="R126">
        <v>0.13</v>
      </c>
      <c r="S126">
        <v>15.2</v>
      </c>
      <c r="T126">
        <v>22.7</v>
      </c>
      <c r="U126">
        <v>0.33</v>
      </c>
      <c r="V126">
        <v>0.11</v>
      </c>
      <c r="W126">
        <v>0.17</v>
      </c>
      <c r="X126">
        <v>0.40820000000000001</v>
      </c>
      <c r="Y126">
        <v>1348.15</v>
      </c>
      <c r="Z126">
        <f t="shared" si="1"/>
        <v>4.0819999999999999</v>
      </c>
    </row>
    <row r="127" spans="1:26">
      <c r="A127" t="s">
        <v>235</v>
      </c>
      <c r="B127">
        <v>47.95</v>
      </c>
      <c r="C127">
        <v>0.83</v>
      </c>
      <c r="D127">
        <v>16.07</v>
      </c>
      <c r="E127">
        <v>6.56</v>
      </c>
      <c r="F127">
        <v>0.13</v>
      </c>
      <c r="G127">
        <v>5.34</v>
      </c>
      <c r="H127">
        <v>9.66</v>
      </c>
      <c r="I127">
        <v>2.2599999999999998</v>
      </c>
      <c r="J127">
        <v>1.44</v>
      </c>
      <c r="K127">
        <v>0.02</v>
      </c>
      <c r="M127">
        <v>5.2</v>
      </c>
      <c r="N127">
        <v>48.9</v>
      </c>
      <c r="O127">
        <v>0.84</v>
      </c>
      <c r="P127">
        <v>6.02</v>
      </c>
      <c r="Q127">
        <v>5.99</v>
      </c>
      <c r="R127">
        <v>0.16</v>
      </c>
      <c r="S127">
        <v>14.6</v>
      </c>
      <c r="T127">
        <v>22.7</v>
      </c>
      <c r="U127">
        <v>0.28000000000000003</v>
      </c>
      <c r="V127">
        <v>0.06</v>
      </c>
      <c r="W127">
        <v>0.15</v>
      </c>
      <c r="X127">
        <v>0.40820000000000001</v>
      </c>
      <c r="Y127">
        <v>1348.15</v>
      </c>
      <c r="Z127">
        <f t="shared" si="1"/>
        <v>4.0819999999999999</v>
      </c>
    </row>
    <row r="128" spans="1:26">
      <c r="A128" t="s">
        <v>236</v>
      </c>
      <c r="B128">
        <v>50.63</v>
      </c>
      <c r="C128">
        <v>1.01</v>
      </c>
      <c r="D128">
        <v>17.23</v>
      </c>
      <c r="E128">
        <v>7.77</v>
      </c>
      <c r="F128">
        <v>0.15</v>
      </c>
      <c r="G128">
        <v>4.1500000000000004</v>
      </c>
      <c r="H128">
        <v>7.53</v>
      </c>
      <c r="I128">
        <v>3.12</v>
      </c>
      <c r="J128">
        <v>3.11</v>
      </c>
      <c r="K128">
        <v>0.01</v>
      </c>
      <c r="L128">
        <v>0.99</v>
      </c>
      <c r="M128">
        <v>2.2000000000000002</v>
      </c>
      <c r="N128">
        <v>48.8</v>
      </c>
      <c r="O128">
        <v>0.73</v>
      </c>
      <c r="P128">
        <v>8.0500000000000007</v>
      </c>
      <c r="Q128">
        <v>7.83</v>
      </c>
      <c r="R128">
        <v>0.19</v>
      </c>
      <c r="S128">
        <v>13</v>
      </c>
      <c r="T128">
        <v>17.8</v>
      </c>
      <c r="U128">
        <v>0.83</v>
      </c>
      <c r="V128">
        <v>0.51</v>
      </c>
      <c r="W128">
        <v>0.09</v>
      </c>
      <c r="X128">
        <v>0.39939999999999998</v>
      </c>
      <c r="Y128">
        <v>1373.15</v>
      </c>
      <c r="Z128">
        <f t="shared" si="1"/>
        <v>3.9939999999999998</v>
      </c>
    </row>
    <row r="129" spans="1:26">
      <c r="A129" t="s">
        <v>237</v>
      </c>
      <c r="B129">
        <v>51.29</v>
      </c>
      <c r="C129">
        <v>0.99</v>
      </c>
      <c r="D129">
        <v>18.489999999999998</v>
      </c>
      <c r="E129">
        <v>7.06</v>
      </c>
      <c r="F129">
        <v>0.16</v>
      </c>
      <c r="G129">
        <v>3.17</v>
      </c>
      <c r="H129">
        <v>7.11</v>
      </c>
      <c r="I129">
        <v>3.32</v>
      </c>
      <c r="J129">
        <v>3.23</v>
      </c>
      <c r="M129">
        <v>2.5</v>
      </c>
      <c r="N129">
        <v>50.1</v>
      </c>
      <c r="O129">
        <v>0.69</v>
      </c>
      <c r="P129">
        <v>6.24</v>
      </c>
      <c r="Q129">
        <v>8.11</v>
      </c>
      <c r="R129">
        <v>0.2</v>
      </c>
      <c r="S129">
        <v>14.6</v>
      </c>
      <c r="T129">
        <v>19.7</v>
      </c>
      <c r="U129">
        <v>0.46</v>
      </c>
      <c r="V129">
        <v>0.17</v>
      </c>
      <c r="W129">
        <v>0.12</v>
      </c>
      <c r="X129">
        <v>0.3931</v>
      </c>
      <c r="Y129">
        <v>1323.15</v>
      </c>
      <c r="Z129">
        <f t="shared" si="1"/>
        <v>3.931</v>
      </c>
    </row>
    <row r="130" spans="1:26">
      <c r="A130" t="s">
        <v>238</v>
      </c>
      <c r="B130">
        <v>51.07</v>
      </c>
      <c r="C130">
        <v>1.1299999999999999</v>
      </c>
      <c r="D130">
        <v>15.84</v>
      </c>
      <c r="E130">
        <v>7.73</v>
      </c>
      <c r="F130">
        <v>0.19</v>
      </c>
      <c r="G130">
        <v>4.2</v>
      </c>
      <c r="H130">
        <v>8.6300000000000008</v>
      </c>
      <c r="I130">
        <v>3.02</v>
      </c>
      <c r="J130">
        <v>3.18</v>
      </c>
      <c r="K130">
        <v>0.03</v>
      </c>
      <c r="L130">
        <v>0.91</v>
      </c>
      <c r="M130">
        <v>1.2</v>
      </c>
      <c r="N130">
        <v>50.5</v>
      </c>
      <c r="O130">
        <v>0.77</v>
      </c>
      <c r="P130">
        <v>6.38</v>
      </c>
      <c r="Q130">
        <v>6.87</v>
      </c>
      <c r="R130">
        <v>0.12</v>
      </c>
      <c r="S130">
        <v>13.8</v>
      </c>
      <c r="T130">
        <v>19.899999999999999</v>
      </c>
      <c r="U130">
        <v>0.56000000000000005</v>
      </c>
      <c r="V130">
        <v>0.4</v>
      </c>
      <c r="W130">
        <v>0.04</v>
      </c>
      <c r="X130">
        <v>4.8399999999999999E-2</v>
      </c>
      <c r="Y130">
        <v>1373.15</v>
      </c>
      <c r="Z130">
        <f t="shared" si="1"/>
        <v>0.48399999999999999</v>
      </c>
    </row>
    <row r="131" spans="1:26">
      <c r="A131" t="s">
        <v>239</v>
      </c>
      <c r="B131">
        <v>55.9</v>
      </c>
      <c r="C131">
        <v>2.65</v>
      </c>
      <c r="D131">
        <v>12.37</v>
      </c>
      <c r="E131">
        <v>11.9</v>
      </c>
      <c r="F131">
        <v>0.21</v>
      </c>
      <c r="G131">
        <v>3.42</v>
      </c>
      <c r="H131">
        <v>8.02</v>
      </c>
      <c r="I131">
        <v>2.41</v>
      </c>
      <c r="J131">
        <v>0.99</v>
      </c>
      <c r="L131">
        <v>0.28000000000000003</v>
      </c>
      <c r="N131">
        <v>50.9</v>
      </c>
      <c r="O131">
        <v>0.46</v>
      </c>
      <c r="P131">
        <v>2.1800000000000002</v>
      </c>
      <c r="Q131">
        <v>14.77</v>
      </c>
      <c r="R131">
        <v>0.4</v>
      </c>
      <c r="S131">
        <v>19.11</v>
      </c>
      <c r="T131">
        <v>9.9499999999999993</v>
      </c>
      <c r="U131">
        <v>0.11</v>
      </c>
      <c r="X131">
        <v>1E-4</v>
      </c>
      <c r="Y131">
        <v>1423.15</v>
      </c>
      <c r="Z131">
        <f t="shared" ref="Z131:Z194" si="2">X131*10</f>
        <v>1E-3</v>
      </c>
    </row>
    <row r="132" spans="1:26">
      <c r="A132" t="s">
        <v>240</v>
      </c>
      <c r="B132">
        <v>48.7</v>
      </c>
      <c r="C132">
        <v>1.04</v>
      </c>
      <c r="D132">
        <v>17.82</v>
      </c>
      <c r="E132">
        <v>10.31</v>
      </c>
      <c r="F132">
        <v>0.16</v>
      </c>
      <c r="G132">
        <v>6.93</v>
      </c>
      <c r="H132">
        <v>9.3000000000000007</v>
      </c>
      <c r="I132">
        <v>3.14</v>
      </c>
      <c r="J132">
        <v>1.04</v>
      </c>
      <c r="L132">
        <v>0.21</v>
      </c>
      <c r="N132">
        <v>50.8</v>
      </c>
      <c r="O132">
        <v>0.56000000000000005</v>
      </c>
      <c r="P132">
        <v>8.0399999999999991</v>
      </c>
      <c r="Q132">
        <v>8.18</v>
      </c>
      <c r="R132">
        <v>0.18</v>
      </c>
      <c r="S132">
        <v>17.11</v>
      </c>
      <c r="T132">
        <v>15.21</v>
      </c>
      <c r="U132">
        <v>0.52</v>
      </c>
      <c r="X132">
        <v>1</v>
      </c>
      <c r="Y132">
        <v>1523.15</v>
      </c>
      <c r="Z132">
        <f t="shared" si="2"/>
        <v>10</v>
      </c>
    </row>
    <row r="133" spans="1:26">
      <c r="A133" t="s">
        <v>241</v>
      </c>
      <c r="B133">
        <v>50.2</v>
      </c>
      <c r="C133">
        <v>1.0900000000000001</v>
      </c>
      <c r="D133">
        <v>18.61</v>
      </c>
      <c r="E133">
        <v>10.46</v>
      </c>
      <c r="F133">
        <v>0.18</v>
      </c>
      <c r="G133">
        <v>5.68</v>
      </c>
      <c r="H133">
        <v>8.18</v>
      </c>
      <c r="I133">
        <v>3.32</v>
      </c>
      <c r="J133">
        <v>1.71</v>
      </c>
      <c r="L133">
        <v>0.22</v>
      </c>
      <c r="N133">
        <v>49.1</v>
      </c>
      <c r="O133">
        <v>1.08</v>
      </c>
      <c r="P133">
        <v>7.17</v>
      </c>
      <c r="Q133">
        <v>9.5399999999999991</v>
      </c>
      <c r="R133">
        <v>0.27</v>
      </c>
      <c r="S133">
        <v>15.82</v>
      </c>
      <c r="T133">
        <v>15.52</v>
      </c>
      <c r="U133">
        <v>0.53</v>
      </c>
      <c r="X133">
        <v>1</v>
      </c>
      <c r="Y133">
        <v>1498.15</v>
      </c>
      <c r="Z133">
        <f t="shared" si="2"/>
        <v>10</v>
      </c>
    </row>
    <row r="134" spans="1:26">
      <c r="A134" t="s">
        <v>242</v>
      </c>
      <c r="B134">
        <v>49.2</v>
      </c>
      <c r="C134">
        <v>0.9</v>
      </c>
      <c r="D134">
        <v>18.05</v>
      </c>
      <c r="E134">
        <v>9.91</v>
      </c>
      <c r="F134">
        <v>0.2</v>
      </c>
      <c r="G134">
        <v>7.96</v>
      </c>
      <c r="H134">
        <v>10.19</v>
      </c>
      <c r="I134">
        <v>2.67</v>
      </c>
      <c r="J134">
        <v>0.72</v>
      </c>
      <c r="L134">
        <v>0.18</v>
      </c>
      <c r="N134">
        <v>51.6</v>
      </c>
      <c r="O134">
        <v>0.56999999999999995</v>
      </c>
      <c r="P134">
        <v>6.23</v>
      </c>
      <c r="Q134">
        <v>7.63</v>
      </c>
      <c r="R134">
        <v>0.22</v>
      </c>
      <c r="S134">
        <v>18.38</v>
      </c>
      <c r="T134">
        <v>15.29</v>
      </c>
      <c r="U134">
        <v>0.37</v>
      </c>
      <c r="X134">
        <v>1</v>
      </c>
      <c r="Y134">
        <v>1548.15</v>
      </c>
      <c r="Z134">
        <f t="shared" si="2"/>
        <v>10</v>
      </c>
    </row>
    <row r="135" spans="1:26">
      <c r="A135" t="s">
        <v>243</v>
      </c>
      <c r="B135">
        <v>52.8</v>
      </c>
      <c r="C135">
        <v>0.99</v>
      </c>
      <c r="D135">
        <v>19.829999999999998</v>
      </c>
      <c r="E135">
        <v>9.0500000000000007</v>
      </c>
      <c r="F135">
        <v>0.14000000000000001</v>
      </c>
      <c r="G135">
        <v>4.5599999999999996</v>
      </c>
      <c r="H135">
        <v>6.45</v>
      </c>
      <c r="I135">
        <v>4.2</v>
      </c>
      <c r="J135">
        <v>2.33</v>
      </c>
      <c r="L135">
        <v>0.38</v>
      </c>
      <c r="N135">
        <v>49.4</v>
      </c>
      <c r="O135">
        <v>0.74</v>
      </c>
      <c r="P135">
        <v>7.29</v>
      </c>
      <c r="Q135">
        <v>9.83</v>
      </c>
      <c r="R135">
        <v>0.23</v>
      </c>
      <c r="S135">
        <v>15.22</v>
      </c>
      <c r="T135">
        <v>15.44</v>
      </c>
      <c r="U135">
        <v>0.76</v>
      </c>
      <c r="X135">
        <v>1.5</v>
      </c>
      <c r="Y135">
        <v>1548.15</v>
      </c>
      <c r="Z135">
        <f t="shared" si="2"/>
        <v>15</v>
      </c>
    </row>
    <row r="136" spans="1:26">
      <c r="A136" t="s">
        <v>244</v>
      </c>
      <c r="B136">
        <v>47.8</v>
      </c>
      <c r="C136">
        <v>1.19</v>
      </c>
      <c r="D136">
        <v>18.29</v>
      </c>
      <c r="E136">
        <v>10.36</v>
      </c>
      <c r="F136">
        <v>0.19</v>
      </c>
      <c r="G136">
        <v>5.84</v>
      </c>
      <c r="H136">
        <v>8.07</v>
      </c>
      <c r="I136">
        <v>3.5</v>
      </c>
      <c r="J136">
        <v>1.28</v>
      </c>
      <c r="L136">
        <v>0.3</v>
      </c>
      <c r="N136">
        <v>49.1</v>
      </c>
      <c r="O136">
        <v>0.48</v>
      </c>
      <c r="P136">
        <v>8.6</v>
      </c>
      <c r="Q136">
        <v>8.8000000000000007</v>
      </c>
      <c r="R136">
        <v>0.23</v>
      </c>
      <c r="S136">
        <v>17.38</v>
      </c>
      <c r="T136">
        <v>13.39</v>
      </c>
      <c r="U136">
        <v>0.61</v>
      </c>
      <c r="X136">
        <v>1.5</v>
      </c>
      <c r="Y136">
        <v>1598.15</v>
      </c>
      <c r="Z136">
        <f t="shared" si="2"/>
        <v>15</v>
      </c>
    </row>
    <row r="137" spans="1:26">
      <c r="A137" t="s">
        <v>245</v>
      </c>
      <c r="B137">
        <v>48.8</v>
      </c>
      <c r="C137">
        <v>0.91</v>
      </c>
      <c r="D137">
        <v>19.14</v>
      </c>
      <c r="E137">
        <v>9.48</v>
      </c>
      <c r="F137">
        <v>0.16</v>
      </c>
      <c r="G137">
        <v>6.76</v>
      </c>
      <c r="H137">
        <v>8.7799999999999994</v>
      </c>
      <c r="I137">
        <v>3.59</v>
      </c>
      <c r="J137">
        <v>0.99</v>
      </c>
      <c r="L137">
        <v>0.24</v>
      </c>
      <c r="N137">
        <v>50.4</v>
      </c>
      <c r="O137">
        <v>0.28999999999999998</v>
      </c>
      <c r="P137">
        <v>9.9600000000000009</v>
      </c>
      <c r="Q137">
        <v>6.47</v>
      </c>
      <c r="R137">
        <v>0.18</v>
      </c>
      <c r="S137">
        <v>17.5</v>
      </c>
      <c r="T137">
        <v>14.28</v>
      </c>
      <c r="U137">
        <v>0.68</v>
      </c>
      <c r="X137">
        <v>1.5</v>
      </c>
      <c r="Y137">
        <v>1648.15</v>
      </c>
      <c r="Z137">
        <f t="shared" si="2"/>
        <v>15</v>
      </c>
    </row>
    <row r="138" spans="1:26">
      <c r="A138" t="s">
        <v>246</v>
      </c>
      <c r="B138">
        <v>48.9</v>
      </c>
      <c r="C138">
        <v>0.68</v>
      </c>
      <c r="D138">
        <v>17.95</v>
      </c>
      <c r="E138">
        <v>8.94</v>
      </c>
      <c r="F138">
        <v>0.18</v>
      </c>
      <c r="G138">
        <v>8.8699999999999992</v>
      </c>
      <c r="H138">
        <v>9.7200000000000006</v>
      </c>
      <c r="I138">
        <v>2.85</v>
      </c>
      <c r="J138">
        <v>0.82</v>
      </c>
      <c r="L138">
        <v>0.14000000000000001</v>
      </c>
      <c r="N138">
        <v>48.5</v>
      </c>
      <c r="O138">
        <v>0.28999999999999998</v>
      </c>
      <c r="P138">
        <v>12.05</v>
      </c>
      <c r="Q138">
        <v>6.02</v>
      </c>
      <c r="R138">
        <v>0.17</v>
      </c>
      <c r="S138">
        <v>16.16</v>
      </c>
      <c r="T138">
        <v>14.1</v>
      </c>
      <c r="U138">
        <v>1</v>
      </c>
      <c r="X138">
        <v>2</v>
      </c>
      <c r="Y138">
        <v>1698.15</v>
      </c>
      <c r="Z138">
        <f t="shared" si="2"/>
        <v>20</v>
      </c>
    </row>
    <row r="139" spans="1:26">
      <c r="A139" t="s">
        <v>247</v>
      </c>
      <c r="B139">
        <v>49.1</v>
      </c>
      <c r="C139">
        <v>0.68</v>
      </c>
      <c r="D139">
        <v>17.809999999999999</v>
      </c>
      <c r="E139">
        <v>8.65</v>
      </c>
      <c r="F139">
        <v>0.16</v>
      </c>
      <c r="G139">
        <v>8.23</v>
      </c>
      <c r="H139">
        <v>9.3699999999999992</v>
      </c>
      <c r="I139">
        <v>3.1</v>
      </c>
      <c r="J139">
        <v>0.82</v>
      </c>
      <c r="L139">
        <v>0.16</v>
      </c>
      <c r="N139">
        <v>49.4</v>
      </c>
      <c r="O139">
        <v>0.34</v>
      </c>
      <c r="P139">
        <v>12.83</v>
      </c>
      <c r="Q139">
        <v>6.24</v>
      </c>
      <c r="R139">
        <v>0.16</v>
      </c>
      <c r="S139">
        <v>15.17</v>
      </c>
      <c r="T139">
        <v>14.8</v>
      </c>
      <c r="U139">
        <v>1.31</v>
      </c>
      <c r="X139">
        <v>2</v>
      </c>
      <c r="Y139">
        <v>1673.15</v>
      </c>
      <c r="Z139">
        <f t="shared" si="2"/>
        <v>20</v>
      </c>
    </row>
    <row r="140" spans="1:26">
      <c r="A140" t="s">
        <v>248</v>
      </c>
      <c r="B140">
        <v>47.5</v>
      </c>
      <c r="C140">
        <v>0.95</v>
      </c>
      <c r="D140">
        <v>20.03</v>
      </c>
      <c r="E140">
        <v>9.1199999999999992</v>
      </c>
      <c r="F140">
        <v>0.15</v>
      </c>
      <c r="G140">
        <v>5.63</v>
      </c>
      <c r="H140">
        <v>6.46</v>
      </c>
      <c r="I140">
        <v>3.76</v>
      </c>
      <c r="J140">
        <v>2.65</v>
      </c>
      <c r="L140">
        <v>1.1299999999999999</v>
      </c>
      <c r="N140">
        <v>48.6</v>
      </c>
      <c r="O140">
        <v>0.77</v>
      </c>
      <c r="P140">
        <v>7.33</v>
      </c>
      <c r="Q140">
        <v>10.14</v>
      </c>
      <c r="R140">
        <v>0.24</v>
      </c>
      <c r="S140">
        <v>15.21</v>
      </c>
      <c r="T140">
        <v>14.6</v>
      </c>
      <c r="U140">
        <v>0.74</v>
      </c>
      <c r="X140">
        <v>1.5</v>
      </c>
      <c r="Y140">
        <v>1523.15</v>
      </c>
      <c r="Z140">
        <f t="shared" si="2"/>
        <v>15</v>
      </c>
    </row>
    <row r="141" spans="1:26">
      <c r="A141" t="s">
        <v>249</v>
      </c>
      <c r="B141">
        <v>52</v>
      </c>
      <c r="C141">
        <v>0.99</v>
      </c>
      <c r="D141">
        <v>18.22</v>
      </c>
      <c r="E141">
        <v>7.69</v>
      </c>
      <c r="F141">
        <v>0.1</v>
      </c>
      <c r="G141">
        <v>4.25</v>
      </c>
      <c r="H141">
        <v>6.2</v>
      </c>
      <c r="I141">
        <v>4.82</v>
      </c>
      <c r="J141">
        <v>2.2999999999999998</v>
      </c>
      <c r="L141">
        <v>0.3</v>
      </c>
      <c r="N141">
        <v>48.6</v>
      </c>
      <c r="O141">
        <v>0.54</v>
      </c>
      <c r="P141">
        <v>10.96</v>
      </c>
      <c r="Q141">
        <v>7.26</v>
      </c>
      <c r="R141">
        <v>0.14000000000000001</v>
      </c>
      <c r="S141">
        <v>13.46</v>
      </c>
      <c r="T141">
        <v>14.92</v>
      </c>
      <c r="U141">
        <v>1.6</v>
      </c>
      <c r="X141">
        <v>2</v>
      </c>
      <c r="Y141">
        <v>1573.15</v>
      </c>
      <c r="Z141">
        <f t="shared" si="2"/>
        <v>20</v>
      </c>
    </row>
    <row r="142" spans="1:26">
      <c r="A142" t="s">
        <v>250</v>
      </c>
      <c r="B142">
        <v>50.4</v>
      </c>
      <c r="C142">
        <v>1.05</v>
      </c>
      <c r="D142">
        <v>18.27</v>
      </c>
      <c r="E142">
        <v>9.8699999999999992</v>
      </c>
      <c r="F142">
        <v>0.16</v>
      </c>
      <c r="G142">
        <v>5.8</v>
      </c>
      <c r="H142">
        <v>7.51</v>
      </c>
      <c r="I142">
        <v>3.91</v>
      </c>
      <c r="J142">
        <v>1.58</v>
      </c>
      <c r="L142">
        <v>0.24</v>
      </c>
      <c r="N142">
        <v>49.4</v>
      </c>
      <c r="O142">
        <v>0.53</v>
      </c>
      <c r="P142">
        <v>9.27</v>
      </c>
      <c r="Q142">
        <v>8.77</v>
      </c>
      <c r="R142">
        <v>0.21</v>
      </c>
      <c r="S142">
        <v>16.36</v>
      </c>
      <c r="T142">
        <v>13.84</v>
      </c>
      <c r="U142">
        <v>0.76</v>
      </c>
      <c r="X142">
        <v>1.5</v>
      </c>
      <c r="Y142">
        <v>1573.15</v>
      </c>
      <c r="Z142">
        <f t="shared" si="2"/>
        <v>15</v>
      </c>
    </row>
    <row r="143" spans="1:26">
      <c r="A143" t="s">
        <v>251</v>
      </c>
      <c r="B143">
        <v>48.6</v>
      </c>
      <c r="C143">
        <v>0.89</v>
      </c>
      <c r="D143">
        <v>17.68</v>
      </c>
      <c r="E143">
        <v>9.48</v>
      </c>
      <c r="F143">
        <v>0.18</v>
      </c>
      <c r="G143">
        <v>7.98</v>
      </c>
      <c r="H143">
        <v>9.52</v>
      </c>
      <c r="I143">
        <v>2.95</v>
      </c>
      <c r="J143">
        <v>0.81</v>
      </c>
      <c r="L143">
        <v>0.21</v>
      </c>
      <c r="N143">
        <v>50</v>
      </c>
      <c r="O143">
        <v>0.39</v>
      </c>
      <c r="P143">
        <v>9.8800000000000008</v>
      </c>
      <c r="Q143">
        <v>6.96</v>
      </c>
      <c r="R143">
        <v>0.2</v>
      </c>
      <c r="S143">
        <v>17.170000000000002</v>
      </c>
      <c r="T143">
        <v>14.08</v>
      </c>
      <c r="U143">
        <v>0.69</v>
      </c>
      <c r="X143">
        <v>1.5</v>
      </c>
      <c r="Y143">
        <v>1638.15</v>
      </c>
      <c r="Z143">
        <f t="shared" si="2"/>
        <v>15</v>
      </c>
    </row>
    <row r="144" spans="1:26">
      <c r="A144" t="s">
        <v>252</v>
      </c>
      <c r="B144">
        <v>50.2</v>
      </c>
      <c r="C144">
        <v>0.87</v>
      </c>
      <c r="D144">
        <v>18.61</v>
      </c>
      <c r="E144">
        <v>9.83</v>
      </c>
      <c r="F144">
        <v>0.18</v>
      </c>
      <c r="G144">
        <v>8.1199999999999992</v>
      </c>
      <c r="H144">
        <v>9.59</v>
      </c>
      <c r="I144">
        <v>2.91</v>
      </c>
      <c r="J144">
        <v>0.75</v>
      </c>
      <c r="L144">
        <v>0.17</v>
      </c>
      <c r="N144">
        <v>49.9</v>
      </c>
      <c r="O144">
        <v>0.34</v>
      </c>
      <c r="P144">
        <v>9.6</v>
      </c>
      <c r="Q144">
        <v>6.65</v>
      </c>
      <c r="R144">
        <v>0.19</v>
      </c>
      <c r="S144">
        <v>18.38</v>
      </c>
      <c r="T144">
        <v>13.15</v>
      </c>
      <c r="U144">
        <v>0.63</v>
      </c>
      <c r="X144">
        <v>1.5</v>
      </c>
      <c r="Y144">
        <v>1623.15</v>
      </c>
      <c r="Z144">
        <f t="shared" si="2"/>
        <v>15</v>
      </c>
    </row>
    <row r="145" spans="1:26">
      <c r="A145" t="s">
        <v>253</v>
      </c>
      <c r="B145">
        <v>50.4</v>
      </c>
      <c r="C145">
        <v>0.85</v>
      </c>
      <c r="D145">
        <v>17.86</v>
      </c>
      <c r="E145">
        <v>9.17</v>
      </c>
      <c r="F145">
        <v>0.15</v>
      </c>
      <c r="G145">
        <v>7.76</v>
      </c>
      <c r="H145">
        <v>9.2899999999999991</v>
      </c>
      <c r="I145">
        <v>3.03</v>
      </c>
      <c r="J145">
        <v>0.98</v>
      </c>
      <c r="L145">
        <v>0.21</v>
      </c>
      <c r="N145">
        <v>48.6</v>
      </c>
      <c r="O145">
        <v>0.46</v>
      </c>
      <c r="P145">
        <v>11.78</v>
      </c>
      <c r="Q145">
        <v>6.81</v>
      </c>
      <c r="R145">
        <v>0.16</v>
      </c>
      <c r="S145">
        <v>14.35</v>
      </c>
      <c r="T145">
        <v>14.9</v>
      </c>
      <c r="U145">
        <v>1.34</v>
      </c>
      <c r="X145">
        <v>2</v>
      </c>
      <c r="Y145">
        <v>1648.15</v>
      </c>
      <c r="Z145">
        <f t="shared" si="2"/>
        <v>20</v>
      </c>
    </row>
    <row r="146" spans="1:26">
      <c r="A146" t="s">
        <v>254</v>
      </c>
      <c r="B146">
        <v>48.3</v>
      </c>
      <c r="C146">
        <v>0.76</v>
      </c>
      <c r="D146">
        <v>17.329999999999998</v>
      </c>
      <c r="E146">
        <v>9.0500000000000007</v>
      </c>
      <c r="F146">
        <v>0.17</v>
      </c>
      <c r="G146">
        <v>8.9499999999999993</v>
      </c>
      <c r="H146">
        <v>9.91</v>
      </c>
      <c r="I146">
        <v>2.57</v>
      </c>
      <c r="J146">
        <v>0.71</v>
      </c>
      <c r="L146">
        <v>0.14000000000000001</v>
      </c>
      <c r="N146">
        <v>49.2</v>
      </c>
      <c r="O146">
        <v>0.32</v>
      </c>
      <c r="P146">
        <v>11.25</v>
      </c>
      <c r="Q146">
        <v>5.92</v>
      </c>
      <c r="R146">
        <v>0.17</v>
      </c>
      <c r="S146">
        <v>16.34</v>
      </c>
      <c r="T146">
        <v>13.95</v>
      </c>
      <c r="U146">
        <v>0.89</v>
      </c>
      <c r="X146">
        <v>2</v>
      </c>
      <c r="Y146">
        <v>1723.15</v>
      </c>
      <c r="Z146">
        <f t="shared" si="2"/>
        <v>20</v>
      </c>
    </row>
    <row r="147" spans="1:26">
      <c r="A147" t="s">
        <v>255</v>
      </c>
      <c r="B147">
        <v>51</v>
      </c>
      <c r="C147">
        <v>0.94</v>
      </c>
      <c r="D147">
        <v>17.68</v>
      </c>
      <c r="E147">
        <v>8.9</v>
      </c>
      <c r="F147">
        <v>0.12</v>
      </c>
      <c r="G147">
        <v>6.14</v>
      </c>
      <c r="H147">
        <v>8.18</v>
      </c>
      <c r="I147">
        <v>3.68</v>
      </c>
      <c r="J147">
        <v>1.38</v>
      </c>
      <c r="L147">
        <v>0.25</v>
      </c>
      <c r="N147">
        <v>50.2</v>
      </c>
      <c r="O147">
        <v>0.52</v>
      </c>
      <c r="P147">
        <v>11.52</v>
      </c>
      <c r="Q147">
        <v>7.03</v>
      </c>
      <c r="R147">
        <v>0.15</v>
      </c>
      <c r="S147">
        <v>14.22</v>
      </c>
      <c r="T147">
        <v>14.9</v>
      </c>
      <c r="U147">
        <v>1.6</v>
      </c>
      <c r="X147">
        <v>2</v>
      </c>
      <c r="Y147">
        <v>1623.15</v>
      </c>
      <c r="Z147">
        <f t="shared" si="2"/>
        <v>20</v>
      </c>
    </row>
    <row r="148" spans="1:26">
      <c r="A148" t="s">
        <v>256</v>
      </c>
      <c r="B148">
        <v>50.5</v>
      </c>
      <c r="C148">
        <v>0.93</v>
      </c>
      <c r="D148">
        <v>18.82</v>
      </c>
      <c r="E148">
        <v>9.36</v>
      </c>
      <c r="F148">
        <v>0.12</v>
      </c>
      <c r="G148">
        <v>4.88</v>
      </c>
      <c r="H148">
        <v>7.62</v>
      </c>
      <c r="I148">
        <v>4.2</v>
      </c>
      <c r="J148">
        <v>1.69</v>
      </c>
      <c r="L148">
        <v>0.44</v>
      </c>
      <c r="N148">
        <v>50.1</v>
      </c>
      <c r="O148">
        <v>0.53</v>
      </c>
      <c r="P148">
        <v>11.13</v>
      </c>
      <c r="Q148">
        <v>6.7</v>
      </c>
      <c r="R148">
        <v>0.15</v>
      </c>
      <c r="S148">
        <v>13.91</v>
      </c>
      <c r="T148">
        <v>15.51</v>
      </c>
      <c r="U148">
        <v>1.71</v>
      </c>
      <c r="X148">
        <v>2</v>
      </c>
      <c r="Y148">
        <v>1598.15</v>
      </c>
      <c r="Z148">
        <f t="shared" si="2"/>
        <v>20</v>
      </c>
    </row>
    <row r="149" spans="1:26">
      <c r="A149" t="s">
        <v>257</v>
      </c>
      <c r="B149">
        <v>42.03</v>
      </c>
      <c r="C149">
        <v>1.32</v>
      </c>
      <c r="D149">
        <v>12.81</v>
      </c>
      <c r="E149">
        <v>9.0500000000000007</v>
      </c>
      <c r="F149">
        <v>0.17</v>
      </c>
      <c r="G149">
        <v>12.54</v>
      </c>
      <c r="H149">
        <v>11.73</v>
      </c>
      <c r="I149">
        <v>3.1</v>
      </c>
      <c r="J149">
        <v>3.57</v>
      </c>
      <c r="K149">
        <v>0.18</v>
      </c>
      <c r="L149">
        <v>0.22</v>
      </c>
      <c r="N149">
        <v>49.88</v>
      </c>
      <c r="O149">
        <v>0.33</v>
      </c>
      <c r="P149">
        <v>8.1</v>
      </c>
      <c r="Q149">
        <v>3.21</v>
      </c>
      <c r="R149">
        <v>0.12</v>
      </c>
      <c r="S149">
        <v>16.04</v>
      </c>
      <c r="T149">
        <v>19.95</v>
      </c>
      <c r="U149">
        <v>0.83</v>
      </c>
      <c r="W149">
        <v>1.21</v>
      </c>
      <c r="X149">
        <v>2.4</v>
      </c>
      <c r="Y149">
        <v>1703.15</v>
      </c>
      <c r="Z149">
        <f t="shared" si="2"/>
        <v>24</v>
      </c>
    </row>
    <row r="150" spans="1:26">
      <c r="A150" t="s">
        <v>258</v>
      </c>
      <c r="B150">
        <v>43.23</v>
      </c>
      <c r="C150">
        <v>1.2</v>
      </c>
      <c r="D150">
        <v>13.61</v>
      </c>
      <c r="E150">
        <v>8.65</v>
      </c>
      <c r="F150">
        <v>0.17</v>
      </c>
      <c r="G150">
        <v>11.39</v>
      </c>
      <c r="H150">
        <v>11.03</v>
      </c>
      <c r="I150">
        <v>3.25</v>
      </c>
      <c r="J150">
        <v>2.92</v>
      </c>
      <c r="K150">
        <v>0.17</v>
      </c>
      <c r="L150">
        <v>0.74</v>
      </c>
      <c r="N150">
        <v>51.16</v>
      </c>
      <c r="O150">
        <v>0.37</v>
      </c>
      <c r="P150">
        <v>7.15</v>
      </c>
      <c r="Q150">
        <v>3.42</v>
      </c>
      <c r="R150">
        <v>0.05</v>
      </c>
      <c r="S150">
        <v>16.940000000000001</v>
      </c>
      <c r="T150">
        <v>19.03</v>
      </c>
      <c r="U150">
        <v>0.74</v>
      </c>
      <c r="W150">
        <v>1.32</v>
      </c>
      <c r="X150">
        <v>2</v>
      </c>
      <c r="Y150">
        <v>1713.15</v>
      </c>
      <c r="Z150">
        <f t="shared" si="2"/>
        <v>20</v>
      </c>
    </row>
    <row r="151" spans="1:26">
      <c r="A151" t="s">
        <v>259</v>
      </c>
      <c r="B151">
        <v>43.73</v>
      </c>
      <c r="C151">
        <v>1.41</v>
      </c>
      <c r="D151">
        <v>13.71</v>
      </c>
      <c r="E151">
        <v>8.52</v>
      </c>
      <c r="F151">
        <v>0.13</v>
      </c>
      <c r="G151">
        <v>12.92</v>
      </c>
      <c r="H151">
        <v>11.22</v>
      </c>
      <c r="I151">
        <v>2.62</v>
      </c>
      <c r="J151">
        <v>3.18</v>
      </c>
      <c r="K151">
        <v>0.17</v>
      </c>
      <c r="L151">
        <v>0.71</v>
      </c>
      <c r="N151">
        <v>51.42</v>
      </c>
      <c r="O151">
        <v>0.34</v>
      </c>
      <c r="P151">
        <v>7.71</v>
      </c>
      <c r="Q151">
        <v>3.42</v>
      </c>
      <c r="R151">
        <v>0.13</v>
      </c>
      <c r="S151">
        <v>17.239999999999998</v>
      </c>
      <c r="T151">
        <v>18.739999999999998</v>
      </c>
      <c r="U151">
        <v>0.91</v>
      </c>
      <c r="W151">
        <v>1.06</v>
      </c>
      <c r="X151">
        <v>2.8</v>
      </c>
      <c r="Y151">
        <v>1713.15</v>
      </c>
      <c r="Z151">
        <f t="shared" si="2"/>
        <v>28</v>
      </c>
    </row>
    <row r="152" spans="1:26">
      <c r="A152" t="s">
        <v>260</v>
      </c>
      <c r="B152">
        <v>40.159999999999997</v>
      </c>
      <c r="C152">
        <v>1.92</v>
      </c>
      <c r="D152">
        <v>12.98</v>
      </c>
      <c r="E152">
        <v>10.02</v>
      </c>
      <c r="F152">
        <v>0.15</v>
      </c>
      <c r="G152">
        <v>9.4600000000000009</v>
      </c>
      <c r="H152">
        <v>7.67</v>
      </c>
      <c r="I152">
        <v>3.93</v>
      </c>
      <c r="J152">
        <v>6.45</v>
      </c>
      <c r="K152">
        <v>0.03</v>
      </c>
      <c r="L152">
        <v>1.92</v>
      </c>
      <c r="N152">
        <v>49.96</v>
      </c>
      <c r="O152">
        <v>0.62</v>
      </c>
      <c r="P152">
        <v>10.38</v>
      </c>
      <c r="Q152">
        <v>2.87</v>
      </c>
      <c r="R152">
        <v>0.09</v>
      </c>
      <c r="S152">
        <v>15.06</v>
      </c>
      <c r="T152">
        <v>20.3</v>
      </c>
      <c r="U152">
        <v>1.1399999999999999</v>
      </c>
      <c r="W152">
        <v>0.52</v>
      </c>
      <c r="X152">
        <v>3.3</v>
      </c>
      <c r="Y152">
        <v>1723.15</v>
      </c>
      <c r="Z152">
        <f t="shared" si="2"/>
        <v>33</v>
      </c>
    </row>
    <row r="153" spans="1:26">
      <c r="A153" t="s">
        <v>261</v>
      </c>
      <c r="B153">
        <v>45.66</v>
      </c>
      <c r="C153">
        <v>1.1200000000000001</v>
      </c>
      <c r="D153">
        <v>16.02</v>
      </c>
      <c r="E153">
        <v>7.84</v>
      </c>
      <c r="F153">
        <v>0.13</v>
      </c>
      <c r="G153">
        <v>10.27</v>
      </c>
      <c r="H153">
        <v>9.25</v>
      </c>
      <c r="I153">
        <v>2.41</v>
      </c>
      <c r="J153">
        <v>2.2400000000000002</v>
      </c>
      <c r="K153">
        <v>0.1</v>
      </c>
      <c r="L153">
        <v>0.77</v>
      </c>
      <c r="N153">
        <v>51.28</v>
      </c>
      <c r="O153">
        <v>0.26</v>
      </c>
      <c r="P153">
        <v>8.1</v>
      </c>
      <c r="Q153">
        <v>4.6399999999999997</v>
      </c>
      <c r="R153">
        <v>7.0000000000000007E-2</v>
      </c>
      <c r="S153">
        <v>17.45</v>
      </c>
      <c r="T153">
        <v>17.149999999999999</v>
      </c>
      <c r="U153">
        <v>1.08</v>
      </c>
      <c r="W153">
        <v>0.43</v>
      </c>
      <c r="X153">
        <v>2</v>
      </c>
      <c r="Y153">
        <v>1623.15</v>
      </c>
      <c r="Z153">
        <f t="shared" si="2"/>
        <v>20</v>
      </c>
    </row>
    <row r="154" spans="1:26">
      <c r="A154" t="s">
        <v>262</v>
      </c>
      <c r="B154">
        <v>48.13</v>
      </c>
      <c r="C154">
        <v>1.31</v>
      </c>
      <c r="D154">
        <v>16.21</v>
      </c>
      <c r="E154">
        <v>7.74</v>
      </c>
      <c r="F154">
        <v>0.13</v>
      </c>
      <c r="G154">
        <v>7.66</v>
      </c>
      <c r="H154">
        <v>7.81</v>
      </c>
      <c r="I154">
        <v>2.9</v>
      </c>
      <c r="J154">
        <v>2.91</v>
      </c>
      <c r="K154">
        <v>0.09</v>
      </c>
      <c r="L154">
        <v>0.88</v>
      </c>
      <c r="N154">
        <v>52.31</v>
      </c>
      <c r="O154">
        <v>0.35</v>
      </c>
      <c r="P154">
        <v>7.84</v>
      </c>
      <c r="Q154">
        <v>5.42</v>
      </c>
      <c r="R154">
        <v>0.09</v>
      </c>
      <c r="S154">
        <v>16.82</v>
      </c>
      <c r="T154">
        <v>16.350000000000001</v>
      </c>
      <c r="U154">
        <v>1.31</v>
      </c>
      <c r="W154">
        <v>0.3</v>
      </c>
      <c r="X154">
        <v>3</v>
      </c>
      <c r="Y154">
        <v>1673.15</v>
      </c>
      <c r="Z154">
        <f t="shared" si="2"/>
        <v>30</v>
      </c>
    </row>
    <row r="155" spans="1:26">
      <c r="A155" t="s">
        <v>262</v>
      </c>
      <c r="B155">
        <v>48.13</v>
      </c>
      <c r="C155">
        <v>1.31</v>
      </c>
      <c r="D155">
        <v>16.21</v>
      </c>
      <c r="E155">
        <v>7.74</v>
      </c>
      <c r="F155">
        <v>0.13</v>
      </c>
      <c r="G155">
        <v>7.66</v>
      </c>
      <c r="H155">
        <v>7.81</v>
      </c>
      <c r="I155">
        <v>2.9</v>
      </c>
      <c r="J155">
        <v>2.91</v>
      </c>
      <c r="K155">
        <v>0.09</v>
      </c>
      <c r="L155">
        <v>0.88</v>
      </c>
      <c r="N155">
        <v>52.31</v>
      </c>
      <c r="O155">
        <v>0.35</v>
      </c>
      <c r="P155">
        <v>7.84</v>
      </c>
      <c r="Q155">
        <v>5.42</v>
      </c>
      <c r="R155">
        <v>0.09</v>
      </c>
      <c r="S155">
        <v>16.82</v>
      </c>
      <c r="T155">
        <v>16.350000000000001</v>
      </c>
      <c r="U155">
        <v>1.31</v>
      </c>
      <c r="W155">
        <v>0.3</v>
      </c>
      <c r="X155">
        <v>3</v>
      </c>
      <c r="Y155">
        <v>1673.15</v>
      </c>
      <c r="Z155">
        <f t="shared" si="2"/>
        <v>30</v>
      </c>
    </row>
    <row r="156" spans="1:26">
      <c r="A156" t="s">
        <v>263</v>
      </c>
      <c r="B156">
        <v>34.340000000000003</v>
      </c>
      <c r="C156">
        <v>9.31</v>
      </c>
      <c r="D156">
        <v>4.66</v>
      </c>
      <c r="E156">
        <v>17.34</v>
      </c>
      <c r="G156">
        <v>15.01</v>
      </c>
      <c r="H156">
        <v>10.73</v>
      </c>
      <c r="I156">
        <v>2.4300000000000002</v>
      </c>
      <c r="J156">
        <v>4.1500000000000004</v>
      </c>
      <c r="L156">
        <v>1.96</v>
      </c>
      <c r="N156">
        <v>53.12</v>
      </c>
      <c r="O156">
        <v>0.79</v>
      </c>
      <c r="P156">
        <v>4.5599999999999996</v>
      </c>
      <c r="Q156">
        <v>6.26</v>
      </c>
      <c r="S156">
        <v>19.88</v>
      </c>
      <c r="T156">
        <v>14.26</v>
      </c>
      <c r="U156">
        <v>1.19</v>
      </c>
      <c r="V156">
        <v>0.06</v>
      </c>
      <c r="X156">
        <v>3.5</v>
      </c>
      <c r="Y156">
        <v>1773.15</v>
      </c>
      <c r="Z156">
        <f t="shared" si="2"/>
        <v>35</v>
      </c>
    </row>
    <row r="157" spans="1:26">
      <c r="A157" t="s">
        <v>264</v>
      </c>
      <c r="B157">
        <v>36.9</v>
      </c>
      <c r="C157">
        <v>7.33</v>
      </c>
      <c r="D157">
        <v>4.26</v>
      </c>
      <c r="E157">
        <v>16.98</v>
      </c>
      <c r="G157">
        <v>17.260000000000002</v>
      </c>
      <c r="H157">
        <v>10.39</v>
      </c>
      <c r="I157">
        <v>2.15</v>
      </c>
      <c r="J157">
        <v>3.18</v>
      </c>
      <c r="L157">
        <v>1.4</v>
      </c>
      <c r="N157">
        <v>53.78</v>
      </c>
      <c r="O157">
        <v>0.56000000000000005</v>
      </c>
      <c r="P157">
        <v>3.71</v>
      </c>
      <c r="Q157">
        <v>6.03</v>
      </c>
      <c r="S157">
        <v>21.43</v>
      </c>
      <c r="T157">
        <v>13.04</v>
      </c>
      <c r="U157">
        <v>1.04</v>
      </c>
      <c r="X157">
        <v>3.5</v>
      </c>
      <c r="Y157">
        <v>1873.15</v>
      </c>
      <c r="Z157">
        <f t="shared" si="2"/>
        <v>35</v>
      </c>
    </row>
    <row r="158" spans="1:26">
      <c r="A158" t="s">
        <v>265</v>
      </c>
      <c r="B158">
        <v>47.8</v>
      </c>
      <c r="C158">
        <v>0.63</v>
      </c>
      <c r="D158">
        <v>15.5</v>
      </c>
      <c r="E158">
        <v>8.4</v>
      </c>
      <c r="F158">
        <v>0.22</v>
      </c>
      <c r="G158">
        <v>13.46</v>
      </c>
      <c r="H158">
        <v>12.5</v>
      </c>
      <c r="I158">
        <v>1.1499999999999999</v>
      </c>
      <c r="J158">
        <v>0.21</v>
      </c>
      <c r="K158">
        <v>0.21</v>
      </c>
      <c r="L158">
        <v>0.02</v>
      </c>
      <c r="N158">
        <v>51.9</v>
      </c>
      <c r="P158">
        <v>6.3</v>
      </c>
      <c r="Q158">
        <v>4.6100000000000003</v>
      </c>
      <c r="S158">
        <v>21.6</v>
      </c>
      <c r="T158">
        <v>13.8</v>
      </c>
      <c r="U158">
        <v>0.3</v>
      </c>
      <c r="W158">
        <v>1.5</v>
      </c>
      <c r="X158">
        <v>1.5</v>
      </c>
      <c r="Y158">
        <v>1673.15</v>
      </c>
      <c r="Z158">
        <f t="shared" si="2"/>
        <v>15</v>
      </c>
    </row>
    <row r="159" spans="1:26">
      <c r="A159" t="s">
        <v>266</v>
      </c>
      <c r="B159">
        <v>50</v>
      </c>
      <c r="C159">
        <v>0.54</v>
      </c>
      <c r="D159">
        <v>15.8</v>
      </c>
      <c r="E159">
        <v>7.3</v>
      </c>
      <c r="F159">
        <v>0.15</v>
      </c>
      <c r="G159">
        <v>11.62</v>
      </c>
      <c r="H159">
        <v>13.1</v>
      </c>
      <c r="I159">
        <v>1.18</v>
      </c>
      <c r="K159">
        <v>0.38</v>
      </c>
      <c r="N159">
        <v>53</v>
      </c>
      <c r="O159">
        <v>0.11</v>
      </c>
      <c r="P159">
        <v>4.5</v>
      </c>
      <c r="Q159">
        <v>5.0999999999999996</v>
      </c>
      <c r="R159">
        <v>0.2</v>
      </c>
      <c r="S159">
        <v>24.7</v>
      </c>
      <c r="T159">
        <v>10.9</v>
      </c>
      <c r="U159">
        <v>0.16</v>
      </c>
      <c r="W159">
        <v>1.5</v>
      </c>
      <c r="X159">
        <v>1</v>
      </c>
      <c r="Y159">
        <v>1587.15</v>
      </c>
      <c r="Z159">
        <f t="shared" si="2"/>
        <v>10</v>
      </c>
    </row>
    <row r="160" spans="1:26">
      <c r="A160" t="s">
        <v>267</v>
      </c>
      <c r="B160">
        <v>50.6</v>
      </c>
      <c r="C160">
        <v>0.73</v>
      </c>
      <c r="D160">
        <v>17.100000000000001</v>
      </c>
      <c r="E160">
        <v>8.3699999999999992</v>
      </c>
      <c r="G160">
        <v>9.1999999999999993</v>
      </c>
      <c r="H160">
        <v>11.8</v>
      </c>
      <c r="I160">
        <v>2.0499999999999998</v>
      </c>
      <c r="K160">
        <v>0.15</v>
      </c>
      <c r="N160">
        <v>52.3</v>
      </c>
      <c r="O160">
        <v>0.21</v>
      </c>
      <c r="P160">
        <v>5.5</v>
      </c>
      <c r="Q160">
        <v>5.3</v>
      </c>
      <c r="S160">
        <v>19.899999999999999</v>
      </c>
      <c r="T160">
        <v>16</v>
      </c>
      <c r="U160">
        <v>0.26</v>
      </c>
      <c r="W160">
        <v>1</v>
      </c>
      <c r="X160">
        <v>1</v>
      </c>
      <c r="Y160">
        <v>1593.15</v>
      </c>
      <c r="Z160">
        <f t="shared" si="2"/>
        <v>10</v>
      </c>
    </row>
    <row r="161" spans="1:26">
      <c r="A161" t="s">
        <v>268</v>
      </c>
      <c r="B161">
        <v>50.7</v>
      </c>
      <c r="C161">
        <v>0.68</v>
      </c>
      <c r="D161">
        <v>15.8</v>
      </c>
      <c r="E161">
        <v>8</v>
      </c>
      <c r="G161">
        <v>10.3</v>
      </c>
      <c r="H161">
        <v>12.34</v>
      </c>
      <c r="I161">
        <v>1.86</v>
      </c>
      <c r="K161">
        <v>0.25</v>
      </c>
      <c r="N161">
        <v>52.9</v>
      </c>
      <c r="O161">
        <v>0.16</v>
      </c>
      <c r="P161">
        <v>4.5999999999999996</v>
      </c>
      <c r="Q161">
        <v>5</v>
      </c>
      <c r="S161">
        <v>20.9</v>
      </c>
      <c r="T161">
        <v>15.1</v>
      </c>
      <c r="U161">
        <v>0.32</v>
      </c>
      <c r="W161">
        <v>1.1000000000000001</v>
      </c>
      <c r="X161">
        <v>1</v>
      </c>
      <c r="Y161">
        <v>1611.15</v>
      </c>
      <c r="Z161">
        <f t="shared" si="2"/>
        <v>10</v>
      </c>
    </row>
    <row r="162" spans="1:26">
      <c r="A162" t="s">
        <v>269</v>
      </c>
      <c r="B162">
        <v>49.2</v>
      </c>
      <c r="C162">
        <v>0.46</v>
      </c>
      <c r="D162">
        <v>15.9</v>
      </c>
      <c r="E162">
        <v>8.41</v>
      </c>
      <c r="F162">
        <v>0.1</v>
      </c>
      <c r="G162">
        <v>11.6</v>
      </c>
      <c r="H162">
        <v>12.1</v>
      </c>
      <c r="I162">
        <v>1.65</v>
      </c>
      <c r="K162">
        <v>0.3</v>
      </c>
      <c r="N162">
        <v>51.5</v>
      </c>
      <c r="O162">
        <v>0.24</v>
      </c>
      <c r="P162">
        <v>6.1</v>
      </c>
      <c r="Q162">
        <v>5.0999999999999996</v>
      </c>
      <c r="R162">
        <v>0.1</v>
      </c>
      <c r="S162">
        <v>20.5</v>
      </c>
      <c r="T162">
        <v>14.9</v>
      </c>
      <c r="U162">
        <v>0.35</v>
      </c>
      <c r="W162">
        <v>1.6</v>
      </c>
      <c r="X162">
        <v>1</v>
      </c>
      <c r="Y162">
        <v>1598.15</v>
      </c>
      <c r="Z162">
        <f t="shared" si="2"/>
        <v>10</v>
      </c>
    </row>
    <row r="163" spans="1:26">
      <c r="A163" t="s">
        <v>270</v>
      </c>
      <c r="B163">
        <v>50.86</v>
      </c>
      <c r="C163">
        <v>1.37</v>
      </c>
      <c r="D163">
        <v>18.57</v>
      </c>
      <c r="E163">
        <v>7.39</v>
      </c>
      <c r="F163">
        <v>0.23</v>
      </c>
      <c r="G163">
        <v>7.87</v>
      </c>
      <c r="H163">
        <v>9.6199999999999992</v>
      </c>
      <c r="I163">
        <v>4.04</v>
      </c>
      <c r="K163">
        <v>0.06</v>
      </c>
      <c r="N163">
        <v>51.51</v>
      </c>
      <c r="O163">
        <v>0.56999999999999995</v>
      </c>
      <c r="P163">
        <v>6.41</v>
      </c>
      <c r="Q163">
        <v>4.3099999999999996</v>
      </c>
      <c r="R163">
        <v>0.3</v>
      </c>
      <c r="S163">
        <v>18.47</v>
      </c>
      <c r="T163">
        <v>17.079999999999998</v>
      </c>
      <c r="U163">
        <v>0.56000000000000005</v>
      </c>
      <c r="W163">
        <v>0.98</v>
      </c>
      <c r="X163">
        <v>1</v>
      </c>
      <c r="Y163">
        <v>1543.15</v>
      </c>
      <c r="Z163">
        <f t="shared" si="2"/>
        <v>10</v>
      </c>
    </row>
    <row r="164" spans="1:26">
      <c r="A164" t="s">
        <v>271</v>
      </c>
      <c r="B164">
        <v>50.2</v>
      </c>
      <c r="C164">
        <v>0.59</v>
      </c>
      <c r="D164">
        <v>14.6</v>
      </c>
      <c r="E164">
        <v>6.9</v>
      </c>
      <c r="F164">
        <v>0.13</v>
      </c>
      <c r="G164">
        <v>13.2</v>
      </c>
      <c r="H164">
        <v>12.8</v>
      </c>
      <c r="I164">
        <v>1.1200000000000001</v>
      </c>
      <c r="K164">
        <v>0.5</v>
      </c>
      <c r="N164">
        <v>52.1</v>
      </c>
      <c r="O164">
        <v>0.19</v>
      </c>
      <c r="P164">
        <v>4.93</v>
      </c>
      <c r="Q164">
        <v>3.32</v>
      </c>
      <c r="R164">
        <v>0.13</v>
      </c>
      <c r="S164">
        <v>20.49</v>
      </c>
      <c r="T164">
        <v>16.59</v>
      </c>
      <c r="U164">
        <v>0.27</v>
      </c>
      <c r="W164">
        <v>1.97</v>
      </c>
      <c r="X164">
        <v>1</v>
      </c>
      <c r="Y164">
        <v>1623.15</v>
      </c>
      <c r="Z164">
        <f t="shared" si="2"/>
        <v>10</v>
      </c>
    </row>
    <row r="165" spans="1:26">
      <c r="A165" t="s">
        <v>272</v>
      </c>
      <c r="B165">
        <v>48.4</v>
      </c>
      <c r="C165">
        <v>0.65</v>
      </c>
      <c r="D165">
        <v>14.4</v>
      </c>
      <c r="E165">
        <v>7.7</v>
      </c>
      <c r="F165">
        <v>0.15</v>
      </c>
      <c r="G165">
        <v>14.45</v>
      </c>
      <c r="H165">
        <v>12.6</v>
      </c>
      <c r="I165">
        <v>1.25</v>
      </c>
      <c r="K165">
        <v>0.38</v>
      </c>
      <c r="N165">
        <v>51.57</v>
      </c>
      <c r="O165">
        <v>0.12</v>
      </c>
      <c r="P165">
        <v>6.42</v>
      </c>
      <c r="Q165">
        <v>3.76</v>
      </c>
      <c r="S165">
        <v>20.56</v>
      </c>
      <c r="T165">
        <v>15.43</v>
      </c>
      <c r="U165">
        <v>0.44</v>
      </c>
      <c r="W165">
        <v>1.71</v>
      </c>
      <c r="X165">
        <v>1.5</v>
      </c>
      <c r="Y165">
        <v>1673.15</v>
      </c>
      <c r="Z165">
        <f t="shared" si="2"/>
        <v>15</v>
      </c>
    </row>
    <row r="166" spans="1:26">
      <c r="A166" t="s">
        <v>273</v>
      </c>
      <c r="B166">
        <v>51.3</v>
      </c>
      <c r="C166">
        <v>1.7</v>
      </c>
      <c r="D166">
        <v>18.7</v>
      </c>
      <c r="E166">
        <v>6.3</v>
      </c>
      <c r="G166">
        <v>7.8</v>
      </c>
      <c r="H166">
        <v>9.5</v>
      </c>
      <c r="I166">
        <v>4.5</v>
      </c>
      <c r="K166">
        <v>0.1</v>
      </c>
      <c r="N166">
        <v>51.6</v>
      </c>
      <c r="O166">
        <v>0.42</v>
      </c>
      <c r="P166">
        <v>7.3</v>
      </c>
      <c r="Q166">
        <v>3.7</v>
      </c>
      <c r="S166">
        <v>18.399999999999999</v>
      </c>
      <c r="T166">
        <v>17</v>
      </c>
      <c r="U166">
        <v>0.46</v>
      </c>
      <c r="W166">
        <v>1.2</v>
      </c>
      <c r="X166">
        <v>1</v>
      </c>
      <c r="Y166">
        <v>1548.15</v>
      </c>
      <c r="Z166">
        <f t="shared" si="2"/>
        <v>10</v>
      </c>
    </row>
    <row r="167" spans="1:26">
      <c r="A167" t="s">
        <v>274</v>
      </c>
      <c r="B167">
        <v>48.9</v>
      </c>
      <c r="C167">
        <v>0.98</v>
      </c>
      <c r="D167">
        <v>17.5</v>
      </c>
      <c r="E167">
        <v>7</v>
      </c>
      <c r="G167">
        <v>11.5</v>
      </c>
      <c r="H167">
        <v>10.57</v>
      </c>
      <c r="I167">
        <v>3.4</v>
      </c>
      <c r="K167">
        <v>0.11</v>
      </c>
      <c r="N167">
        <v>51.64</v>
      </c>
      <c r="O167">
        <v>0.38</v>
      </c>
      <c r="P167">
        <v>8.16</v>
      </c>
      <c r="Q167">
        <v>3.97</v>
      </c>
      <c r="S167">
        <v>19.66</v>
      </c>
      <c r="T167">
        <v>14.85</v>
      </c>
      <c r="U167">
        <v>0.66</v>
      </c>
      <c r="W167">
        <v>0.75</v>
      </c>
      <c r="X167">
        <v>1.5</v>
      </c>
      <c r="Y167">
        <v>1623.15</v>
      </c>
      <c r="Z167">
        <f t="shared" si="2"/>
        <v>15</v>
      </c>
    </row>
    <row r="168" spans="1:26">
      <c r="A168" t="s">
        <v>275</v>
      </c>
      <c r="B168">
        <v>50.1</v>
      </c>
      <c r="C168">
        <v>0.76</v>
      </c>
      <c r="D168">
        <v>16.93</v>
      </c>
      <c r="E168">
        <v>6.44</v>
      </c>
      <c r="G168">
        <v>11.19</v>
      </c>
      <c r="H168">
        <v>12.18</v>
      </c>
      <c r="I168">
        <v>2.15</v>
      </c>
      <c r="K168">
        <v>0.2</v>
      </c>
      <c r="N168">
        <v>51.7</v>
      </c>
      <c r="O168">
        <v>0.23</v>
      </c>
      <c r="P168">
        <v>6.1</v>
      </c>
      <c r="Q168">
        <v>3.6</v>
      </c>
      <c r="S168">
        <v>19.7</v>
      </c>
      <c r="T168">
        <v>16.7</v>
      </c>
      <c r="U168">
        <v>0.3</v>
      </c>
      <c r="W168">
        <v>1.74</v>
      </c>
      <c r="X168">
        <v>1</v>
      </c>
      <c r="Y168">
        <v>1598.15</v>
      </c>
      <c r="Z168">
        <f t="shared" si="2"/>
        <v>10</v>
      </c>
    </row>
    <row r="169" spans="1:26">
      <c r="A169" t="s">
        <v>276</v>
      </c>
      <c r="B169">
        <v>49.1</v>
      </c>
      <c r="C169">
        <v>1.08</v>
      </c>
      <c r="D169">
        <v>18.100000000000001</v>
      </c>
      <c r="E169">
        <v>6.9</v>
      </c>
      <c r="G169">
        <v>10.6</v>
      </c>
      <c r="H169">
        <v>10.3</v>
      </c>
      <c r="I169">
        <v>3.8</v>
      </c>
      <c r="N169">
        <v>51.84</v>
      </c>
      <c r="O169">
        <v>0.25</v>
      </c>
      <c r="P169">
        <v>7.19</v>
      </c>
      <c r="Q169">
        <v>3.7</v>
      </c>
      <c r="S169">
        <v>19</v>
      </c>
      <c r="T169">
        <v>16.41</v>
      </c>
      <c r="U169">
        <v>0.8</v>
      </c>
      <c r="W169">
        <v>0.82</v>
      </c>
      <c r="X169">
        <v>1.5</v>
      </c>
      <c r="Y169">
        <v>1598.15</v>
      </c>
      <c r="Z169">
        <f t="shared" si="2"/>
        <v>15</v>
      </c>
    </row>
    <row r="170" spans="1:26">
      <c r="A170" t="s">
        <v>277</v>
      </c>
      <c r="B170">
        <v>48.1</v>
      </c>
      <c r="C170">
        <v>0.92</v>
      </c>
      <c r="D170">
        <v>16.239999999999998</v>
      </c>
      <c r="E170">
        <v>7.62</v>
      </c>
      <c r="F170">
        <v>0.16</v>
      </c>
      <c r="G170">
        <v>12.9</v>
      </c>
      <c r="H170">
        <v>12.17</v>
      </c>
      <c r="I170">
        <v>1.71</v>
      </c>
      <c r="K170">
        <v>0.22</v>
      </c>
      <c r="N170">
        <v>51.1</v>
      </c>
      <c r="O170">
        <v>0.2</v>
      </c>
      <c r="P170">
        <v>7.09</v>
      </c>
      <c r="Q170">
        <v>4.1100000000000003</v>
      </c>
      <c r="R170">
        <v>0.04</v>
      </c>
      <c r="S170">
        <v>20.420000000000002</v>
      </c>
      <c r="T170">
        <v>15.19</v>
      </c>
      <c r="U170">
        <v>0.46</v>
      </c>
      <c r="W170">
        <v>1.4</v>
      </c>
      <c r="X170">
        <v>1.5</v>
      </c>
      <c r="Y170">
        <v>1648.15</v>
      </c>
      <c r="Z170">
        <f t="shared" si="2"/>
        <v>15</v>
      </c>
    </row>
    <row r="171" spans="1:26">
      <c r="A171" t="s">
        <v>278</v>
      </c>
      <c r="B171">
        <v>49.6</v>
      </c>
      <c r="C171">
        <v>0.69</v>
      </c>
      <c r="D171">
        <v>16.45</v>
      </c>
      <c r="E171">
        <v>6.73</v>
      </c>
      <c r="F171">
        <v>0.16</v>
      </c>
      <c r="G171">
        <v>11.73</v>
      </c>
      <c r="H171">
        <v>12.68</v>
      </c>
      <c r="I171">
        <v>1.73</v>
      </c>
      <c r="K171">
        <v>0.23</v>
      </c>
      <c r="N171">
        <v>51.9</v>
      </c>
      <c r="O171">
        <v>0.18</v>
      </c>
      <c r="P171">
        <v>5.7</v>
      </c>
      <c r="Q171">
        <v>3.9</v>
      </c>
      <c r="R171">
        <v>0.11</v>
      </c>
      <c r="S171">
        <v>20.7</v>
      </c>
      <c r="T171">
        <v>15.8</v>
      </c>
      <c r="U171">
        <v>0.33</v>
      </c>
      <c r="W171">
        <v>1.4</v>
      </c>
      <c r="X171">
        <v>1</v>
      </c>
      <c r="Y171">
        <v>1603.15</v>
      </c>
      <c r="Z171">
        <f t="shared" si="2"/>
        <v>10</v>
      </c>
    </row>
    <row r="172" spans="1:26">
      <c r="A172" t="s">
        <v>279</v>
      </c>
      <c r="B172">
        <v>58.34</v>
      </c>
      <c r="D172">
        <v>17.399999999999999</v>
      </c>
      <c r="E172">
        <v>3.3</v>
      </c>
      <c r="G172">
        <v>5.9</v>
      </c>
      <c r="H172">
        <v>4.62</v>
      </c>
      <c r="I172">
        <v>10.1</v>
      </c>
      <c r="J172">
        <v>0.28999999999999998</v>
      </c>
      <c r="N172">
        <v>56.4</v>
      </c>
      <c r="P172">
        <v>1.6</v>
      </c>
      <c r="Q172">
        <v>2.1</v>
      </c>
      <c r="S172">
        <v>23.6</v>
      </c>
      <c r="T172">
        <v>16.100000000000001</v>
      </c>
      <c r="U172">
        <v>0.3</v>
      </c>
      <c r="X172">
        <v>1</v>
      </c>
      <c r="Y172">
        <v>1523.15</v>
      </c>
      <c r="Z172">
        <f t="shared" si="2"/>
        <v>10</v>
      </c>
    </row>
    <row r="173" spans="1:26">
      <c r="A173" t="s">
        <v>280</v>
      </c>
      <c r="B173">
        <v>54.8</v>
      </c>
      <c r="C173">
        <v>1.1399999999999999</v>
      </c>
      <c r="D173">
        <v>18.5</v>
      </c>
      <c r="E173">
        <v>5.8</v>
      </c>
      <c r="F173">
        <v>0.04</v>
      </c>
      <c r="G173">
        <v>6</v>
      </c>
      <c r="H173">
        <v>6.6</v>
      </c>
      <c r="I173">
        <v>7.2</v>
      </c>
      <c r="K173">
        <v>0.03</v>
      </c>
      <c r="N173">
        <v>52.38</v>
      </c>
      <c r="O173">
        <v>0.57999999999999996</v>
      </c>
      <c r="P173">
        <v>5.4</v>
      </c>
      <c r="Q173">
        <v>4.3</v>
      </c>
      <c r="R173">
        <v>0.05</v>
      </c>
      <c r="S173">
        <v>18.5</v>
      </c>
      <c r="T173">
        <v>17</v>
      </c>
      <c r="U173">
        <v>0.93</v>
      </c>
      <c r="W173">
        <v>0.84</v>
      </c>
      <c r="X173">
        <v>1</v>
      </c>
      <c r="Y173">
        <v>1523.15</v>
      </c>
      <c r="Z173">
        <f t="shared" si="2"/>
        <v>10</v>
      </c>
    </row>
    <row r="174" spans="1:26">
      <c r="A174" t="s">
        <v>281</v>
      </c>
      <c r="B174">
        <v>52.76</v>
      </c>
      <c r="C174">
        <v>1.4</v>
      </c>
      <c r="D174">
        <v>18.7</v>
      </c>
      <c r="E174">
        <v>6.29</v>
      </c>
      <c r="F174">
        <v>7.0000000000000007E-2</v>
      </c>
      <c r="G174">
        <v>6.82</v>
      </c>
      <c r="H174">
        <v>8.1999999999999993</v>
      </c>
      <c r="I174">
        <v>5.7</v>
      </c>
      <c r="K174">
        <v>0.05</v>
      </c>
      <c r="N174">
        <v>51.34</v>
      </c>
      <c r="O174">
        <v>0.43</v>
      </c>
      <c r="P174">
        <v>6.3</v>
      </c>
      <c r="Q174">
        <v>4.0599999999999996</v>
      </c>
      <c r="R174">
        <v>0.12</v>
      </c>
      <c r="S174">
        <v>18.7</v>
      </c>
      <c r="T174">
        <v>17.2</v>
      </c>
      <c r="U174">
        <v>0.69</v>
      </c>
      <c r="W174">
        <v>1.1100000000000001</v>
      </c>
      <c r="X174">
        <v>1</v>
      </c>
      <c r="Y174">
        <v>1533.15</v>
      </c>
      <c r="Z174">
        <f t="shared" si="2"/>
        <v>10</v>
      </c>
    </row>
    <row r="175" spans="1:26">
      <c r="A175" t="s">
        <v>282</v>
      </c>
      <c r="B175">
        <v>51.4</v>
      </c>
      <c r="C175">
        <v>0.66</v>
      </c>
      <c r="D175">
        <v>16.43</v>
      </c>
      <c r="E175">
        <v>6.1</v>
      </c>
      <c r="F175">
        <v>0.12</v>
      </c>
      <c r="G175">
        <v>10.72</v>
      </c>
      <c r="H175">
        <v>11.6</v>
      </c>
      <c r="I175">
        <v>2.67</v>
      </c>
      <c r="K175">
        <v>0.28999999999999998</v>
      </c>
      <c r="N175">
        <v>51.62</v>
      </c>
      <c r="O175">
        <v>0.26</v>
      </c>
      <c r="P175">
        <v>5.66</v>
      </c>
      <c r="Q175">
        <v>3.48</v>
      </c>
      <c r="R175">
        <v>0.1</v>
      </c>
      <c r="S175">
        <v>20.57</v>
      </c>
      <c r="T175">
        <v>16.399999999999999</v>
      </c>
      <c r="U175">
        <v>0.37</v>
      </c>
      <c r="W175">
        <v>1.55</v>
      </c>
      <c r="X175">
        <v>1</v>
      </c>
      <c r="Y175">
        <v>1583.15</v>
      </c>
      <c r="Z175">
        <f t="shared" si="2"/>
        <v>10</v>
      </c>
    </row>
    <row r="176" spans="1:26">
      <c r="A176" t="s">
        <v>283</v>
      </c>
      <c r="B176">
        <v>51.34</v>
      </c>
      <c r="C176">
        <v>0.67</v>
      </c>
      <c r="D176">
        <v>17.05</v>
      </c>
      <c r="E176">
        <v>5.8</v>
      </c>
      <c r="F176">
        <v>0.12</v>
      </c>
      <c r="G176">
        <v>10.39</v>
      </c>
      <c r="H176">
        <v>11.3</v>
      </c>
      <c r="I176">
        <v>3.06</v>
      </c>
      <c r="K176">
        <v>0.23</v>
      </c>
      <c r="N176">
        <v>51.61</v>
      </c>
      <c r="O176">
        <v>0.31</v>
      </c>
      <c r="P176">
        <v>5.79</v>
      </c>
      <c r="Q176">
        <v>3.6</v>
      </c>
      <c r="R176">
        <v>0.11</v>
      </c>
      <c r="S176">
        <v>20.78</v>
      </c>
      <c r="T176">
        <v>15.7</v>
      </c>
      <c r="U176">
        <v>0.47</v>
      </c>
      <c r="W176">
        <v>1.62</v>
      </c>
      <c r="X176">
        <v>1</v>
      </c>
      <c r="Y176">
        <v>1583.15</v>
      </c>
      <c r="Z176">
        <f t="shared" si="2"/>
        <v>10</v>
      </c>
    </row>
    <row r="177" spans="1:26">
      <c r="A177" t="s">
        <v>284</v>
      </c>
      <c r="B177">
        <v>49.22</v>
      </c>
      <c r="C177">
        <v>0.34</v>
      </c>
      <c r="D177">
        <v>17.77</v>
      </c>
      <c r="E177">
        <v>5.96</v>
      </c>
      <c r="F177">
        <v>0.11</v>
      </c>
      <c r="G177">
        <v>6.86</v>
      </c>
      <c r="H177">
        <v>11.6</v>
      </c>
      <c r="I177">
        <v>2.99</v>
      </c>
      <c r="J177">
        <v>0.05</v>
      </c>
      <c r="M177">
        <v>5.0999999999999996</v>
      </c>
      <c r="N177">
        <v>50.77</v>
      </c>
      <c r="O177">
        <v>0.17</v>
      </c>
      <c r="P177">
        <v>4.08</v>
      </c>
      <c r="Q177">
        <v>4.5599999999999996</v>
      </c>
      <c r="R177">
        <v>0.1</v>
      </c>
      <c r="S177">
        <v>16.2</v>
      </c>
      <c r="T177">
        <v>23.03</v>
      </c>
      <c r="U177">
        <v>0.25</v>
      </c>
      <c r="W177">
        <v>0.35</v>
      </c>
      <c r="X177">
        <v>0.20269999999999999</v>
      </c>
      <c r="Y177">
        <v>1333.15</v>
      </c>
      <c r="Z177">
        <f t="shared" si="2"/>
        <v>2.0270000000000001</v>
      </c>
    </row>
    <row r="178" spans="1:26">
      <c r="A178" t="s">
        <v>285</v>
      </c>
      <c r="B178">
        <v>53.74</v>
      </c>
      <c r="C178">
        <v>0.6</v>
      </c>
      <c r="D178">
        <v>17.559999999999999</v>
      </c>
      <c r="E178">
        <v>7.27</v>
      </c>
      <c r="F178">
        <v>0.13</v>
      </c>
      <c r="G178">
        <v>4.8899999999999997</v>
      </c>
      <c r="H178">
        <v>8.4499999999999993</v>
      </c>
      <c r="I178">
        <v>4.4000000000000004</v>
      </c>
      <c r="J178">
        <v>7.0000000000000007E-2</v>
      </c>
      <c r="L178">
        <v>0.05</v>
      </c>
      <c r="M178">
        <v>2.8</v>
      </c>
      <c r="N178">
        <v>48.77</v>
      </c>
      <c r="O178">
        <v>0.41</v>
      </c>
      <c r="P178">
        <v>5.71</v>
      </c>
      <c r="Q178">
        <v>7.2</v>
      </c>
      <c r="R178">
        <v>0.18</v>
      </c>
      <c r="S178">
        <v>15.27</v>
      </c>
      <c r="T178">
        <v>20.93</v>
      </c>
      <c r="U178">
        <v>0.36</v>
      </c>
      <c r="W178">
        <v>0.12</v>
      </c>
      <c r="X178">
        <v>0.20269999999999999</v>
      </c>
      <c r="Y178">
        <v>1333.15</v>
      </c>
      <c r="Z178">
        <f t="shared" si="2"/>
        <v>2.0270000000000001</v>
      </c>
    </row>
    <row r="179" spans="1:26">
      <c r="A179" t="s">
        <v>286</v>
      </c>
      <c r="B179">
        <v>52.84</v>
      </c>
      <c r="C179">
        <v>0.56000000000000005</v>
      </c>
      <c r="D179">
        <v>16.59</v>
      </c>
      <c r="E179">
        <v>7.81</v>
      </c>
      <c r="F179">
        <v>0.16</v>
      </c>
      <c r="G179">
        <v>6.65</v>
      </c>
      <c r="H179">
        <v>10.86</v>
      </c>
      <c r="I179">
        <v>3.67</v>
      </c>
      <c r="J179">
        <v>7.0000000000000007E-2</v>
      </c>
      <c r="L179">
        <v>7.0000000000000007E-2</v>
      </c>
      <c r="M179">
        <v>1.7</v>
      </c>
      <c r="N179">
        <v>51.82</v>
      </c>
      <c r="O179">
        <v>0.24</v>
      </c>
      <c r="P179">
        <v>4.05</v>
      </c>
      <c r="Q179">
        <v>5.95</v>
      </c>
      <c r="R179">
        <v>0.15</v>
      </c>
      <c r="S179">
        <v>17.25</v>
      </c>
      <c r="T179">
        <v>20.57</v>
      </c>
      <c r="U179">
        <v>0.36</v>
      </c>
      <c r="W179">
        <v>0.4</v>
      </c>
      <c r="X179">
        <v>0.2019</v>
      </c>
      <c r="Y179">
        <v>1413.15</v>
      </c>
      <c r="Z179">
        <f t="shared" si="2"/>
        <v>2.0190000000000001</v>
      </c>
    </row>
    <row r="180" spans="1:26">
      <c r="A180" t="s">
        <v>287</v>
      </c>
      <c r="B180">
        <v>52.31</v>
      </c>
      <c r="C180">
        <v>0.5</v>
      </c>
      <c r="D180">
        <v>17.12</v>
      </c>
      <c r="E180">
        <v>7.51</v>
      </c>
      <c r="F180">
        <v>0.13</v>
      </c>
      <c r="G180">
        <v>6.04</v>
      </c>
      <c r="H180">
        <v>9.51</v>
      </c>
      <c r="I180">
        <v>3.72</v>
      </c>
      <c r="J180">
        <v>0.06</v>
      </c>
      <c r="M180">
        <v>2.9</v>
      </c>
      <c r="N180">
        <v>50.55</v>
      </c>
      <c r="O180">
        <v>0.28999999999999998</v>
      </c>
      <c r="P180">
        <v>4.74</v>
      </c>
      <c r="Q180">
        <v>5.87</v>
      </c>
      <c r="R180">
        <v>0.16</v>
      </c>
      <c r="S180">
        <v>16.14</v>
      </c>
      <c r="T180">
        <v>20.78</v>
      </c>
      <c r="U180">
        <v>0.35</v>
      </c>
      <c r="W180">
        <v>0.45</v>
      </c>
      <c r="X180">
        <v>0.2031</v>
      </c>
      <c r="Y180">
        <v>1373.15</v>
      </c>
      <c r="Z180">
        <f t="shared" si="2"/>
        <v>2.0310000000000001</v>
      </c>
    </row>
    <row r="181" spans="1:26">
      <c r="A181" t="s">
        <v>288</v>
      </c>
      <c r="B181">
        <v>52.06</v>
      </c>
      <c r="C181">
        <v>0.48</v>
      </c>
      <c r="D181">
        <v>16.829999999999998</v>
      </c>
      <c r="E181">
        <v>5.88</v>
      </c>
      <c r="F181">
        <v>0.14000000000000001</v>
      </c>
      <c r="G181">
        <v>7.14</v>
      </c>
      <c r="H181">
        <v>11.42</v>
      </c>
      <c r="I181">
        <v>3.57</v>
      </c>
      <c r="J181">
        <v>0.06</v>
      </c>
      <c r="M181">
        <v>0.9</v>
      </c>
      <c r="N181">
        <v>51.51</v>
      </c>
      <c r="O181">
        <v>0.28999999999999998</v>
      </c>
      <c r="P181">
        <v>3.83</v>
      </c>
      <c r="Q181">
        <v>6.06</v>
      </c>
      <c r="R181">
        <v>0.15</v>
      </c>
      <c r="S181">
        <v>17.600000000000001</v>
      </c>
      <c r="T181">
        <v>19.71</v>
      </c>
      <c r="U181">
        <v>0.23</v>
      </c>
      <c r="W181">
        <v>0.41</v>
      </c>
      <c r="X181">
        <v>0.20180000000000001</v>
      </c>
      <c r="Y181">
        <v>1433.15</v>
      </c>
      <c r="Z181">
        <f t="shared" si="2"/>
        <v>2.0180000000000002</v>
      </c>
    </row>
    <row r="182" spans="1:26">
      <c r="A182" t="s">
        <v>289</v>
      </c>
      <c r="B182">
        <v>53.55</v>
      </c>
      <c r="C182">
        <v>0.88</v>
      </c>
      <c r="D182">
        <v>16</v>
      </c>
      <c r="E182">
        <v>9.2100000000000009</v>
      </c>
      <c r="F182">
        <v>0.19</v>
      </c>
      <c r="G182">
        <v>5.35</v>
      </c>
      <c r="H182">
        <v>8.5</v>
      </c>
      <c r="I182">
        <v>4.0599999999999996</v>
      </c>
      <c r="J182">
        <v>0.08</v>
      </c>
      <c r="M182">
        <v>1.9</v>
      </c>
      <c r="N182">
        <v>51.27</v>
      </c>
      <c r="O182">
        <v>0.38</v>
      </c>
      <c r="P182">
        <v>3.85</v>
      </c>
      <c r="Q182">
        <v>7.16</v>
      </c>
      <c r="R182">
        <v>0.2</v>
      </c>
      <c r="S182">
        <v>16.45</v>
      </c>
      <c r="T182">
        <v>19.41</v>
      </c>
      <c r="U182">
        <v>0.44</v>
      </c>
      <c r="W182">
        <v>0.26</v>
      </c>
      <c r="X182">
        <v>0.2031</v>
      </c>
      <c r="Y182">
        <v>1373.15</v>
      </c>
      <c r="Z182">
        <f t="shared" si="2"/>
        <v>2.0310000000000001</v>
      </c>
    </row>
    <row r="183" spans="1:26">
      <c r="A183" t="s">
        <v>290</v>
      </c>
      <c r="B183">
        <v>57.13</v>
      </c>
      <c r="C183">
        <v>0.26</v>
      </c>
      <c r="D183">
        <v>18.07</v>
      </c>
      <c r="E183">
        <v>3.62</v>
      </c>
      <c r="F183">
        <v>0.11</v>
      </c>
      <c r="G183">
        <v>3.49</v>
      </c>
      <c r="H183">
        <v>6.56</v>
      </c>
      <c r="I183">
        <v>4.2699999999999996</v>
      </c>
      <c r="J183">
        <v>0.1</v>
      </c>
      <c r="L183">
        <v>0.11</v>
      </c>
      <c r="M183">
        <v>5.2</v>
      </c>
      <c r="N183">
        <v>51.17</v>
      </c>
      <c r="O183">
        <v>0.22</v>
      </c>
      <c r="P183">
        <v>4.18</v>
      </c>
      <c r="Q183">
        <v>6.6</v>
      </c>
      <c r="R183">
        <v>0.24</v>
      </c>
      <c r="S183">
        <v>17.399999999999999</v>
      </c>
      <c r="T183">
        <v>20.010000000000002</v>
      </c>
      <c r="U183">
        <v>0.32</v>
      </c>
      <c r="X183">
        <v>0.20300000000000001</v>
      </c>
      <c r="Y183">
        <v>1253.1500000000001</v>
      </c>
      <c r="Z183">
        <f t="shared" si="2"/>
        <v>2.0300000000000002</v>
      </c>
    </row>
    <row r="184" spans="1:26">
      <c r="A184" t="s">
        <v>291</v>
      </c>
      <c r="B184">
        <v>59.33</v>
      </c>
      <c r="C184">
        <v>0.16</v>
      </c>
      <c r="D184">
        <v>17.04</v>
      </c>
      <c r="E184">
        <v>3.92</v>
      </c>
      <c r="G184">
        <v>2.27</v>
      </c>
      <c r="H184">
        <v>5.6</v>
      </c>
      <c r="I184">
        <v>3.09</v>
      </c>
      <c r="J184">
        <v>0.12</v>
      </c>
      <c r="K184">
        <v>0.09</v>
      </c>
      <c r="L184">
        <v>0.2</v>
      </c>
      <c r="M184">
        <v>5.3</v>
      </c>
      <c r="N184">
        <v>52.33</v>
      </c>
      <c r="O184">
        <v>0.15</v>
      </c>
      <c r="P184">
        <v>3.24</v>
      </c>
      <c r="Q184">
        <v>6.81</v>
      </c>
      <c r="R184">
        <v>0.3</v>
      </c>
      <c r="S184">
        <v>16.97</v>
      </c>
      <c r="T184">
        <v>20.22</v>
      </c>
      <c r="U184">
        <v>0.33</v>
      </c>
      <c r="W184">
        <v>0.09</v>
      </c>
      <c r="X184">
        <v>0.20300000000000001</v>
      </c>
      <c r="Y184">
        <v>1213.1500000000001</v>
      </c>
      <c r="Z184">
        <f t="shared" si="2"/>
        <v>2.0300000000000002</v>
      </c>
    </row>
    <row r="185" spans="1:26">
      <c r="A185" t="s">
        <v>292</v>
      </c>
      <c r="B185">
        <v>52.79</v>
      </c>
      <c r="C185">
        <v>0.42</v>
      </c>
      <c r="D185">
        <v>17.38</v>
      </c>
      <c r="E185">
        <v>5.56</v>
      </c>
      <c r="F185">
        <v>0.14000000000000001</v>
      </c>
      <c r="G185">
        <v>7.73</v>
      </c>
      <c r="H185">
        <v>12.2</v>
      </c>
      <c r="I185">
        <v>3.3</v>
      </c>
      <c r="J185">
        <v>0.05</v>
      </c>
      <c r="M185">
        <v>1</v>
      </c>
      <c r="N185">
        <v>51.82</v>
      </c>
      <c r="O185">
        <v>0.18</v>
      </c>
      <c r="P185">
        <v>3.71</v>
      </c>
      <c r="Q185">
        <v>3.34</v>
      </c>
      <c r="S185">
        <v>17.29</v>
      </c>
      <c r="T185">
        <v>22.05</v>
      </c>
      <c r="U185">
        <v>0.3</v>
      </c>
      <c r="W185">
        <v>1.31</v>
      </c>
      <c r="X185">
        <v>0.10150000000000001</v>
      </c>
      <c r="Y185">
        <v>1433.15</v>
      </c>
      <c r="Z185">
        <f t="shared" si="2"/>
        <v>1.0150000000000001</v>
      </c>
    </row>
    <row r="186" spans="1:26">
      <c r="A186" t="s">
        <v>293</v>
      </c>
      <c r="B186">
        <v>53.81</v>
      </c>
      <c r="C186">
        <v>1.03</v>
      </c>
      <c r="D186">
        <v>16.11</v>
      </c>
      <c r="E186">
        <v>9.67</v>
      </c>
      <c r="F186">
        <v>0.22</v>
      </c>
      <c r="G186">
        <v>5.31</v>
      </c>
      <c r="H186">
        <v>8.3800000000000008</v>
      </c>
      <c r="I186">
        <v>4.08</v>
      </c>
      <c r="J186">
        <v>0.12</v>
      </c>
      <c r="L186">
        <v>0.05</v>
      </c>
      <c r="M186">
        <v>1.6</v>
      </c>
      <c r="N186">
        <v>51.45</v>
      </c>
      <c r="O186">
        <v>0.47</v>
      </c>
      <c r="P186">
        <v>3.43</v>
      </c>
      <c r="Q186">
        <v>7.67</v>
      </c>
      <c r="R186">
        <v>0.24</v>
      </c>
      <c r="S186">
        <v>16.61</v>
      </c>
      <c r="T186">
        <v>18.989999999999998</v>
      </c>
      <c r="U186">
        <v>0.42</v>
      </c>
      <c r="W186">
        <v>0.25</v>
      </c>
      <c r="X186">
        <v>0.2031</v>
      </c>
      <c r="Y186">
        <v>1373.15</v>
      </c>
      <c r="Z186">
        <f t="shared" si="2"/>
        <v>2.0310000000000001</v>
      </c>
    </row>
    <row r="187" spans="1:26">
      <c r="A187" t="s">
        <v>294</v>
      </c>
      <c r="B187">
        <v>55.28</v>
      </c>
      <c r="C187">
        <v>1.01</v>
      </c>
      <c r="D187">
        <v>19.55</v>
      </c>
      <c r="E187">
        <v>7.42</v>
      </c>
      <c r="F187">
        <v>0.16</v>
      </c>
      <c r="G187">
        <v>3.53</v>
      </c>
      <c r="H187">
        <v>8.85</v>
      </c>
      <c r="I187">
        <v>4.71</v>
      </c>
      <c r="J187">
        <v>0.12</v>
      </c>
      <c r="M187">
        <v>1.8</v>
      </c>
      <c r="N187">
        <v>51.93</v>
      </c>
      <c r="O187">
        <v>0.56000000000000005</v>
      </c>
      <c r="P187">
        <v>3.1</v>
      </c>
      <c r="Q187">
        <v>7.63</v>
      </c>
      <c r="R187">
        <v>0.22</v>
      </c>
      <c r="S187">
        <v>16.329999999999998</v>
      </c>
      <c r="T187">
        <v>20.010000000000002</v>
      </c>
      <c r="U187">
        <v>0.41</v>
      </c>
      <c r="W187">
        <v>0.22</v>
      </c>
      <c r="X187">
        <v>0.1038</v>
      </c>
      <c r="Y187">
        <v>1333.15</v>
      </c>
      <c r="Z187">
        <f t="shared" si="2"/>
        <v>1.038</v>
      </c>
    </row>
    <row r="188" spans="1:26">
      <c r="A188" t="s">
        <v>295</v>
      </c>
      <c r="B188">
        <v>52.74</v>
      </c>
      <c r="C188">
        <v>0.62</v>
      </c>
      <c r="D188">
        <v>16.059999999999999</v>
      </c>
      <c r="E188">
        <v>7.86</v>
      </c>
      <c r="F188">
        <v>0.18</v>
      </c>
      <c r="G188">
        <v>6.43</v>
      </c>
      <c r="H188">
        <v>10.75</v>
      </c>
      <c r="I188">
        <v>3.76</v>
      </c>
      <c r="J188">
        <v>7.0000000000000007E-2</v>
      </c>
      <c r="M188">
        <v>1.1000000000000001</v>
      </c>
      <c r="N188">
        <v>51.76</v>
      </c>
      <c r="O188">
        <v>0.26</v>
      </c>
      <c r="P188">
        <v>3.5</v>
      </c>
      <c r="Q188">
        <v>5.55</v>
      </c>
      <c r="R188">
        <v>0.12</v>
      </c>
      <c r="S188">
        <v>16.440000000000001</v>
      </c>
      <c r="T188">
        <v>20.89</v>
      </c>
      <c r="U188">
        <v>0.4</v>
      </c>
      <c r="W188">
        <v>0.5</v>
      </c>
      <c r="X188">
        <v>0.104</v>
      </c>
      <c r="Y188">
        <v>1413.15</v>
      </c>
      <c r="Z188">
        <f t="shared" si="2"/>
        <v>1.04</v>
      </c>
    </row>
    <row r="189" spans="1:26">
      <c r="A189" t="s">
        <v>296</v>
      </c>
      <c r="B189">
        <v>52.7</v>
      </c>
      <c r="D189">
        <v>17.46</v>
      </c>
      <c r="E189">
        <v>8.52</v>
      </c>
      <c r="F189">
        <v>0.2</v>
      </c>
      <c r="G189">
        <v>6.29</v>
      </c>
      <c r="H189">
        <v>9.24</v>
      </c>
      <c r="I189">
        <v>3.92</v>
      </c>
      <c r="J189">
        <v>0.09</v>
      </c>
      <c r="M189">
        <v>1.3</v>
      </c>
      <c r="N189">
        <v>51.5</v>
      </c>
      <c r="O189">
        <v>0.38</v>
      </c>
      <c r="P189">
        <v>4.84</v>
      </c>
      <c r="Q189">
        <v>7.42</v>
      </c>
      <c r="R189">
        <v>0.18</v>
      </c>
      <c r="S189">
        <v>17.010000000000002</v>
      </c>
      <c r="T189">
        <v>18.309999999999999</v>
      </c>
      <c r="U189">
        <v>0.5</v>
      </c>
      <c r="W189">
        <v>0.2</v>
      </c>
      <c r="X189">
        <v>0.50099999999999989</v>
      </c>
      <c r="Y189">
        <v>1433.15</v>
      </c>
      <c r="Z189">
        <f t="shared" si="2"/>
        <v>5.0099999999999989</v>
      </c>
    </row>
    <row r="190" spans="1:26">
      <c r="A190" t="s">
        <v>297</v>
      </c>
      <c r="B190">
        <v>52.66</v>
      </c>
      <c r="C190">
        <v>0.8</v>
      </c>
      <c r="D190">
        <v>17.760000000000002</v>
      </c>
      <c r="E190">
        <v>8.2200000000000006</v>
      </c>
      <c r="F190">
        <v>0.2</v>
      </c>
      <c r="G190">
        <v>5.22</v>
      </c>
      <c r="H190">
        <v>8.0399999999999991</v>
      </c>
      <c r="I190">
        <v>4.29</v>
      </c>
      <c r="J190">
        <v>0.11</v>
      </c>
      <c r="M190">
        <v>3.6</v>
      </c>
      <c r="N190">
        <v>50.9</v>
      </c>
      <c r="O190">
        <v>0.39</v>
      </c>
      <c r="P190">
        <v>4.97</v>
      </c>
      <c r="Q190">
        <v>7.48</v>
      </c>
      <c r="R190">
        <v>0.19</v>
      </c>
      <c r="S190">
        <v>16.100000000000001</v>
      </c>
      <c r="T190">
        <v>19.100000000000001</v>
      </c>
      <c r="U190">
        <v>0.55000000000000004</v>
      </c>
      <c r="W190">
        <v>0.22</v>
      </c>
      <c r="X190">
        <v>0.502</v>
      </c>
      <c r="Y190">
        <v>1373.15</v>
      </c>
      <c r="Z190">
        <f t="shared" si="2"/>
        <v>5.0199999999999996</v>
      </c>
    </row>
    <row r="191" spans="1:26">
      <c r="A191" t="s">
        <v>298</v>
      </c>
      <c r="B191">
        <v>52.62</v>
      </c>
      <c r="C191">
        <v>0.95</v>
      </c>
      <c r="D191">
        <v>17.71</v>
      </c>
      <c r="E191">
        <v>8.66</v>
      </c>
      <c r="F191">
        <v>0.12</v>
      </c>
      <c r="G191">
        <v>5.14</v>
      </c>
      <c r="H191">
        <v>7.74</v>
      </c>
      <c r="I191">
        <v>4.5599999999999996</v>
      </c>
      <c r="J191">
        <v>0.15</v>
      </c>
      <c r="M191">
        <v>2.8</v>
      </c>
      <c r="N191">
        <v>50.89</v>
      </c>
      <c r="O191">
        <v>0.44</v>
      </c>
      <c r="P191">
        <v>4.8899999999999997</v>
      </c>
      <c r="Q191">
        <v>8.39</v>
      </c>
      <c r="R191">
        <v>0.2</v>
      </c>
      <c r="S191">
        <v>16.36</v>
      </c>
      <c r="T191">
        <v>18.100000000000001</v>
      </c>
      <c r="U191">
        <v>0.59</v>
      </c>
      <c r="W191">
        <v>0.17</v>
      </c>
      <c r="X191">
        <v>0.502</v>
      </c>
      <c r="Y191">
        <v>1373.15</v>
      </c>
      <c r="Z191">
        <f t="shared" si="2"/>
        <v>5.0199999999999996</v>
      </c>
    </row>
    <row r="192" spans="1:26">
      <c r="A192" t="s">
        <v>299</v>
      </c>
      <c r="B192">
        <v>49.86</v>
      </c>
      <c r="C192">
        <v>0.36</v>
      </c>
      <c r="D192">
        <v>17.57</v>
      </c>
      <c r="E192">
        <v>6.1</v>
      </c>
      <c r="G192">
        <v>8.14</v>
      </c>
      <c r="H192">
        <v>11.34</v>
      </c>
      <c r="I192">
        <v>3.01</v>
      </c>
      <c r="J192">
        <v>0.04</v>
      </c>
      <c r="M192">
        <v>4.4000000000000004</v>
      </c>
      <c r="N192">
        <v>50.13</v>
      </c>
      <c r="O192">
        <v>0.18</v>
      </c>
      <c r="P192">
        <v>5.89</v>
      </c>
      <c r="Q192">
        <v>4.8</v>
      </c>
      <c r="S192">
        <v>16.100000000000001</v>
      </c>
      <c r="T192">
        <v>21.37</v>
      </c>
      <c r="U192">
        <v>0.41</v>
      </c>
      <c r="W192">
        <v>0.8</v>
      </c>
      <c r="X192">
        <v>0.50170000000000003</v>
      </c>
      <c r="Y192">
        <v>1403.15</v>
      </c>
      <c r="Z192">
        <f t="shared" si="2"/>
        <v>5.0170000000000003</v>
      </c>
    </row>
    <row r="193" spans="1:26">
      <c r="A193" t="s">
        <v>300</v>
      </c>
      <c r="B193">
        <v>52.1</v>
      </c>
      <c r="C193">
        <v>0.7</v>
      </c>
      <c r="D193">
        <v>17.48</v>
      </c>
      <c r="E193">
        <v>8.16</v>
      </c>
      <c r="F193">
        <v>0.17</v>
      </c>
      <c r="G193">
        <v>6.27</v>
      </c>
      <c r="H193">
        <v>8.82</v>
      </c>
      <c r="I193">
        <v>4.01</v>
      </c>
      <c r="J193">
        <v>0.08</v>
      </c>
      <c r="L193">
        <v>0.05</v>
      </c>
      <c r="M193">
        <v>2.7</v>
      </c>
      <c r="N193">
        <v>50.11</v>
      </c>
      <c r="O193">
        <v>0.36</v>
      </c>
      <c r="P193">
        <v>5.48</v>
      </c>
      <c r="Q193">
        <v>7.28</v>
      </c>
      <c r="R193">
        <v>0.16</v>
      </c>
      <c r="S193">
        <v>16.149999999999999</v>
      </c>
      <c r="T193">
        <v>19.010000000000002</v>
      </c>
      <c r="U193">
        <v>0.52</v>
      </c>
      <c r="W193">
        <v>0.31</v>
      </c>
      <c r="X193">
        <v>0.50170000000000003</v>
      </c>
      <c r="Y193">
        <v>1403.15</v>
      </c>
      <c r="Z193">
        <f t="shared" si="2"/>
        <v>5.0170000000000003</v>
      </c>
    </row>
    <row r="194" spans="1:26">
      <c r="A194" t="s">
        <v>301</v>
      </c>
      <c r="B194">
        <v>48.02</v>
      </c>
      <c r="C194">
        <v>0.33</v>
      </c>
      <c r="D194">
        <v>16.71</v>
      </c>
      <c r="E194">
        <v>5.91</v>
      </c>
      <c r="G194">
        <v>7.26</v>
      </c>
      <c r="H194">
        <v>11.33</v>
      </c>
      <c r="I194">
        <v>2.65</v>
      </c>
      <c r="J194">
        <v>0.1</v>
      </c>
      <c r="M194">
        <v>9</v>
      </c>
      <c r="N194">
        <v>51.13</v>
      </c>
      <c r="O194">
        <v>0.16</v>
      </c>
      <c r="P194">
        <v>4.0999999999999996</v>
      </c>
      <c r="Q194">
        <v>4.21</v>
      </c>
      <c r="S194">
        <v>15.94</v>
      </c>
      <c r="T194">
        <v>23.56</v>
      </c>
      <c r="U194">
        <v>0.26</v>
      </c>
      <c r="W194">
        <v>0.71</v>
      </c>
      <c r="X194">
        <v>0.50149999999999995</v>
      </c>
      <c r="Y194">
        <v>1333.15</v>
      </c>
      <c r="Z194">
        <f t="shared" si="2"/>
        <v>5.0149999999999997</v>
      </c>
    </row>
    <row r="195" spans="1:26">
      <c r="A195" t="s">
        <v>302</v>
      </c>
      <c r="B195">
        <v>51.55</v>
      </c>
      <c r="C195">
        <v>0.44</v>
      </c>
      <c r="D195">
        <v>19.2</v>
      </c>
      <c r="E195">
        <v>6.32</v>
      </c>
      <c r="F195">
        <v>0.11</v>
      </c>
      <c r="G195">
        <v>5.19</v>
      </c>
      <c r="H195">
        <v>7.67</v>
      </c>
      <c r="I195">
        <v>4.3099999999999996</v>
      </c>
      <c r="J195">
        <v>0.06</v>
      </c>
      <c r="M195">
        <v>6.3</v>
      </c>
      <c r="N195">
        <v>48.63</v>
      </c>
      <c r="O195">
        <v>0.35</v>
      </c>
      <c r="P195">
        <v>7.09</v>
      </c>
      <c r="Q195">
        <v>7.01</v>
      </c>
      <c r="R195">
        <v>0.15</v>
      </c>
      <c r="S195">
        <v>14.99</v>
      </c>
      <c r="T195">
        <v>19.239999999999998</v>
      </c>
      <c r="U195">
        <v>0.51</v>
      </c>
      <c r="W195">
        <v>0.16</v>
      </c>
      <c r="X195">
        <v>0.50149999999999995</v>
      </c>
      <c r="Y195">
        <v>1333.15</v>
      </c>
      <c r="Z195">
        <f t="shared" ref="Z195:Z258" si="3">X195*10</f>
        <v>5.0149999999999997</v>
      </c>
    </row>
    <row r="196" spans="1:26">
      <c r="A196" t="s">
        <v>303</v>
      </c>
      <c r="B196">
        <v>51.54</v>
      </c>
      <c r="C196">
        <v>0.22</v>
      </c>
      <c r="D196">
        <v>19.02</v>
      </c>
      <c r="E196">
        <v>4.42</v>
      </c>
      <c r="F196">
        <v>0.14000000000000001</v>
      </c>
      <c r="G196">
        <v>4.08</v>
      </c>
      <c r="H196">
        <v>8.7100000000000009</v>
      </c>
      <c r="I196">
        <v>2.99</v>
      </c>
      <c r="J196">
        <v>0.05</v>
      </c>
      <c r="M196">
        <v>8.8000000000000007</v>
      </c>
      <c r="N196">
        <v>47.53</v>
      </c>
      <c r="O196">
        <v>0.32</v>
      </c>
      <c r="P196">
        <v>7.66</v>
      </c>
      <c r="Q196">
        <v>7.41</v>
      </c>
      <c r="R196">
        <v>0.15</v>
      </c>
      <c r="S196">
        <v>13.48</v>
      </c>
      <c r="T196">
        <v>23.16</v>
      </c>
      <c r="U196">
        <v>0.35</v>
      </c>
      <c r="W196">
        <v>0.11</v>
      </c>
      <c r="X196">
        <v>0.50319999999999998</v>
      </c>
      <c r="Y196">
        <v>1253.1500000000001</v>
      </c>
      <c r="Z196">
        <f t="shared" si="3"/>
        <v>5.032</v>
      </c>
    </row>
    <row r="197" spans="1:26">
      <c r="A197" t="s">
        <v>304</v>
      </c>
      <c r="B197">
        <v>53.426279999999998</v>
      </c>
      <c r="C197">
        <v>0.50141999999999998</v>
      </c>
      <c r="D197">
        <v>18.53454</v>
      </c>
      <c r="E197">
        <v>4.5744600000000002</v>
      </c>
      <c r="G197">
        <v>7.3860599999999987</v>
      </c>
      <c r="H197">
        <v>11.281980000000001</v>
      </c>
      <c r="I197">
        <v>3.6730999999999998</v>
      </c>
      <c r="N197">
        <v>52.497999999999998</v>
      </c>
      <c r="O197">
        <v>0.29976666699999999</v>
      </c>
      <c r="P197">
        <v>3.5178666669999998</v>
      </c>
      <c r="Q197">
        <v>5.9030666666666667</v>
      </c>
      <c r="R197">
        <v>0.17886666666666659</v>
      </c>
      <c r="S197">
        <v>17.869733333333329</v>
      </c>
      <c r="T197">
        <v>19.34223333333334</v>
      </c>
      <c r="U197">
        <v>0.32203333333333328</v>
      </c>
      <c r="X197">
        <v>0.20169999999999999</v>
      </c>
      <c r="Y197">
        <v>1413.15</v>
      </c>
      <c r="Z197">
        <f t="shared" si="3"/>
        <v>2.0169999999999999</v>
      </c>
    </row>
    <row r="198" spans="1:26">
      <c r="A198" t="s">
        <v>305</v>
      </c>
      <c r="B198">
        <v>55.01</v>
      </c>
      <c r="C198">
        <v>1.38</v>
      </c>
      <c r="D198">
        <v>14.74</v>
      </c>
      <c r="E198">
        <v>9.56</v>
      </c>
      <c r="F198">
        <v>0.17</v>
      </c>
      <c r="G198">
        <v>3.52</v>
      </c>
      <c r="H198">
        <v>8.48</v>
      </c>
      <c r="I198">
        <v>3.76</v>
      </c>
      <c r="J198">
        <v>1.66</v>
      </c>
      <c r="K198">
        <v>0.01</v>
      </c>
      <c r="L198">
        <v>0.62</v>
      </c>
      <c r="N198">
        <v>52.3</v>
      </c>
      <c r="O198">
        <v>0.77</v>
      </c>
      <c r="P198">
        <v>3.26</v>
      </c>
      <c r="Q198">
        <v>8.6999999999999993</v>
      </c>
      <c r="R198">
        <v>0.21</v>
      </c>
      <c r="S198">
        <v>14.97</v>
      </c>
      <c r="T198">
        <v>20.239999999999998</v>
      </c>
      <c r="U198">
        <v>0.53</v>
      </c>
      <c r="W198">
        <v>0.06</v>
      </c>
      <c r="X198">
        <v>1</v>
      </c>
      <c r="Y198">
        <v>1493.15</v>
      </c>
      <c r="Z198">
        <f t="shared" si="3"/>
        <v>10</v>
      </c>
    </row>
    <row r="199" spans="1:26">
      <c r="A199" t="s">
        <v>306</v>
      </c>
      <c r="B199">
        <v>55.67</v>
      </c>
      <c r="C199">
        <v>1.05</v>
      </c>
      <c r="D199">
        <v>18.93</v>
      </c>
      <c r="E199">
        <v>6.39</v>
      </c>
      <c r="F199">
        <v>0.1</v>
      </c>
      <c r="G199">
        <v>2.4</v>
      </c>
      <c r="H199">
        <v>9.0500000000000007</v>
      </c>
      <c r="I199">
        <v>4.07</v>
      </c>
      <c r="J199">
        <v>1.41</v>
      </c>
      <c r="K199">
        <v>0.01</v>
      </c>
      <c r="L199">
        <v>0.27</v>
      </c>
      <c r="N199">
        <v>48.57</v>
      </c>
      <c r="O199">
        <v>0.52</v>
      </c>
      <c r="P199">
        <v>15.75</v>
      </c>
      <c r="Q199">
        <v>6.08</v>
      </c>
      <c r="R199">
        <v>0.13</v>
      </c>
      <c r="S199">
        <v>9.44</v>
      </c>
      <c r="T199">
        <v>19.309999999999999</v>
      </c>
      <c r="U199">
        <v>1.94</v>
      </c>
      <c r="W199">
        <v>0.08</v>
      </c>
      <c r="X199">
        <v>2</v>
      </c>
      <c r="Y199">
        <v>1598.15</v>
      </c>
      <c r="Z199">
        <f t="shared" si="3"/>
        <v>20</v>
      </c>
    </row>
    <row r="200" spans="1:26">
      <c r="A200" t="s">
        <v>307</v>
      </c>
      <c r="B200">
        <v>57.94</v>
      </c>
      <c r="C200">
        <v>0.6</v>
      </c>
      <c r="D200">
        <v>22.24</v>
      </c>
      <c r="E200">
        <v>3.72</v>
      </c>
      <c r="F200">
        <v>7.0000000000000007E-2</v>
      </c>
      <c r="G200">
        <v>1.25</v>
      </c>
      <c r="H200">
        <v>9.08</v>
      </c>
      <c r="I200">
        <v>4.59</v>
      </c>
      <c r="J200">
        <v>1.1000000000000001</v>
      </c>
      <c r="L200">
        <v>0.44</v>
      </c>
      <c r="N200">
        <v>44.51</v>
      </c>
      <c r="O200">
        <v>0.46</v>
      </c>
      <c r="P200">
        <v>25.76</v>
      </c>
      <c r="Q200">
        <v>3.48</v>
      </c>
      <c r="R200">
        <v>0.08</v>
      </c>
      <c r="S200">
        <v>5.05</v>
      </c>
      <c r="T200">
        <v>17.53</v>
      </c>
      <c r="U200">
        <v>3.12</v>
      </c>
      <c r="W200">
        <v>0.01</v>
      </c>
      <c r="X200">
        <v>2.7</v>
      </c>
      <c r="Y200">
        <v>1703.15</v>
      </c>
      <c r="Z200">
        <f t="shared" si="3"/>
        <v>27</v>
      </c>
    </row>
    <row r="201" spans="1:26">
      <c r="A201" t="s">
        <v>308</v>
      </c>
      <c r="B201">
        <v>49.99</v>
      </c>
      <c r="C201">
        <v>2.08</v>
      </c>
      <c r="D201">
        <v>18.47</v>
      </c>
      <c r="E201">
        <v>11.26</v>
      </c>
      <c r="F201">
        <v>0.14000000000000001</v>
      </c>
      <c r="G201">
        <v>5.58</v>
      </c>
      <c r="H201">
        <v>8.0299999999999994</v>
      </c>
      <c r="I201">
        <v>3.4</v>
      </c>
      <c r="J201">
        <v>0.52</v>
      </c>
      <c r="K201">
        <v>0.01</v>
      </c>
      <c r="L201">
        <v>0.18</v>
      </c>
      <c r="N201">
        <v>49.71</v>
      </c>
      <c r="O201">
        <v>0.65</v>
      </c>
      <c r="P201">
        <v>11.4</v>
      </c>
      <c r="Q201">
        <v>11.24</v>
      </c>
      <c r="R201">
        <v>0.21</v>
      </c>
      <c r="S201">
        <v>15.77</v>
      </c>
      <c r="T201">
        <v>11.29</v>
      </c>
      <c r="U201">
        <v>1.07</v>
      </c>
      <c r="W201">
        <v>0.17</v>
      </c>
      <c r="X201">
        <v>1.5</v>
      </c>
      <c r="Y201">
        <v>1573.15</v>
      </c>
      <c r="Z201">
        <f t="shared" si="3"/>
        <v>15</v>
      </c>
    </row>
    <row r="202" spans="1:26">
      <c r="A202" t="s">
        <v>309</v>
      </c>
      <c r="B202">
        <v>50.44</v>
      </c>
      <c r="C202">
        <v>1.95</v>
      </c>
      <c r="D202">
        <v>17.82</v>
      </c>
      <c r="E202">
        <v>10.74</v>
      </c>
      <c r="F202">
        <v>0.16</v>
      </c>
      <c r="G202">
        <v>5.82</v>
      </c>
      <c r="H202">
        <v>8.5500000000000007</v>
      </c>
      <c r="I202">
        <v>3.37</v>
      </c>
      <c r="J202">
        <v>0.49</v>
      </c>
      <c r="K202">
        <v>0.02</v>
      </c>
      <c r="L202">
        <v>0.18</v>
      </c>
      <c r="N202">
        <v>48.72</v>
      </c>
      <c r="O202">
        <v>0.77</v>
      </c>
      <c r="P202">
        <v>11.66</v>
      </c>
      <c r="Q202">
        <v>9.81</v>
      </c>
      <c r="R202">
        <v>0.19</v>
      </c>
      <c r="S202">
        <v>15.19</v>
      </c>
      <c r="T202">
        <v>12.92</v>
      </c>
      <c r="U202">
        <v>1.1499999999999999</v>
      </c>
      <c r="W202">
        <v>0.22</v>
      </c>
      <c r="X202">
        <v>1.5</v>
      </c>
      <c r="Y202">
        <v>1593.15</v>
      </c>
      <c r="Z202">
        <f t="shared" si="3"/>
        <v>15</v>
      </c>
    </row>
    <row r="203" spans="1:26">
      <c r="A203" t="s">
        <v>310</v>
      </c>
      <c r="B203">
        <v>50.59</v>
      </c>
      <c r="C203">
        <v>2.1800000000000002</v>
      </c>
      <c r="D203">
        <v>17.98</v>
      </c>
      <c r="E203">
        <v>11.63</v>
      </c>
      <c r="F203">
        <v>0.13</v>
      </c>
      <c r="G203">
        <v>5.81</v>
      </c>
      <c r="H203">
        <v>8.23</v>
      </c>
      <c r="I203">
        <v>3.14</v>
      </c>
      <c r="J203">
        <v>0.56000000000000005</v>
      </c>
      <c r="K203">
        <v>0.03</v>
      </c>
      <c r="L203">
        <v>0.22</v>
      </c>
      <c r="N203">
        <v>49.04</v>
      </c>
      <c r="O203">
        <v>1.1399999999999999</v>
      </c>
      <c r="P203">
        <v>9.57</v>
      </c>
      <c r="Q203">
        <v>13.02</v>
      </c>
      <c r="R203">
        <v>0.24</v>
      </c>
      <c r="S203">
        <v>17.690000000000001</v>
      </c>
      <c r="T203">
        <v>9.4700000000000006</v>
      </c>
      <c r="U203">
        <v>0.75</v>
      </c>
      <c r="W203">
        <v>0.15</v>
      </c>
      <c r="X203">
        <v>1.3</v>
      </c>
      <c r="Y203">
        <v>1533.15</v>
      </c>
      <c r="Z203">
        <f t="shared" si="3"/>
        <v>13</v>
      </c>
    </row>
    <row r="204" spans="1:26">
      <c r="A204" t="s">
        <v>311</v>
      </c>
      <c r="B204">
        <v>49.69</v>
      </c>
      <c r="C204">
        <v>1.98</v>
      </c>
      <c r="D204">
        <v>18.05</v>
      </c>
      <c r="E204">
        <v>11.13</v>
      </c>
      <c r="F204">
        <v>0.14000000000000001</v>
      </c>
      <c r="G204">
        <v>5.92</v>
      </c>
      <c r="H204">
        <v>8.3800000000000008</v>
      </c>
      <c r="I204">
        <v>3.34</v>
      </c>
      <c r="J204">
        <v>0.47</v>
      </c>
      <c r="K204">
        <v>0.02</v>
      </c>
      <c r="L204">
        <v>0.18</v>
      </c>
      <c r="N204">
        <v>49.42</v>
      </c>
      <c r="O204">
        <v>0.72</v>
      </c>
      <c r="P204">
        <v>11.21</v>
      </c>
      <c r="Q204">
        <v>10.36</v>
      </c>
      <c r="R204">
        <v>0.22</v>
      </c>
      <c r="S204">
        <v>16.23</v>
      </c>
      <c r="T204">
        <v>11.81</v>
      </c>
      <c r="U204">
        <v>0.98</v>
      </c>
      <c r="W204">
        <v>0.27</v>
      </c>
      <c r="X204">
        <v>1.3</v>
      </c>
      <c r="Y204">
        <v>1563.15</v>
      </c>
      <c r="Z204">
        <f t="shared" si="3"/>
        <v>13</v>
      </c>
    </row>
    <row r="205" spans="1:26">
      <c r="A205" t="s">
        <v>312</v>
      </c>
      <c r="B205">
        <v>50.21</v>
      </c>
      <c r="C205">
        <v>1.97</v>
      </c>
      <c r="D205">
        <v>17.48</v>
      </c>
      <c r="E205">
        <v>11.42</v>
      </c>
      <c r="F205">
        <v>0.15</v>
      </c>
      <c r="G205">
        <v>6.28</v>
      </c>
      <c r="H205">
        <v>8.65</v>
      </c>
      <c r="I205">
        <v>3.14</v>
      </c>
      <c r="J205">
        <v>0.49</v>
      </c>
      <c r="K205">
        <v>0.02</v>
      </c>
      <c r="L205">
        <v>0.16</v>
      </c>
      <c r="N205">
        <v>50.01</v>
      </c>
      <c r="O205">
        <v>0.59</v>
      </c>
      <c r="P205">
        <v>7.84</v>
      </c>
      <c r="Q205">
        <v>12</v>
      </c>
      <c r="R205">
        <v>0.23</v>
      </c>
      <c r="S205">
        <v>19.71</v>
      </c>
      <c r="T205">
        <v>8.8000000000000007</v>
      </c>
      <c r="U205">
        <v>0.6</v>
      </c>
      <c r="W205">
        <v>0.28999999999999998</v>
      </c>
      <c r="X205">
        <v>1.1499999999999999</v>
      </c>
      <c r="Y205">
        <v>1548.15</v>
      </c>
      <c r="Z205">
        <f t="shared" si="3"/>
        <v>11.5</v>
      </c>
    </row>
    <row r="206" spans="1:26">
      <c r="A206" t="s">
        <v>313</v>
      </c>
      <c r="B206">
        <v>53.12</v>
      </c>
      <c r="C206">
        <v>0.64</v>
      </c>
      <c r="D206">
        <v>19.39</v>
      </c>
      <c r="E206">
        <v>4.37</v>
      </c>
      <c r="F206">
        <v>0.14000000000000001</v>
      </c>
      <c r="G206">
        <v>0.73</v>
      </c>
      <c r="H206">
        <v>6.86</v>
      </c>
      <c r="I206">
        <v>3.45</v>
      </c>
      <c r="J206">
        <v>10.78</v>
      </c>
      <c r="K206">
        <v>0</v>
      </c>
      <c r="L206">
        <v>0.51</v>
      </c>
      <c r="N206">
        <v>43.83</v>
      </c>
      <c r="O206">
        <v>0.81</v>
      </c>
      <c r="P206">
        <v>6.76</v>
      </c>
      <c r="Q206">
        <v>10.43</v>
      </c>
      <c r="R206">
        <v>0.09</v>
      </c>
      <c r="S206">
        <v>11.82</v>
      </c>
      <c r="T206">
        <v>23.26</v>
      </c>
      <c r="U206">
        <v>0.18</v>
      </c>
      <c r="V206">
        <v>0.03</v>
      </c>
      <c r="W206">
        <v>0</v>
      </c>
      <c r="X206">
        <v>0.2</v>
      </c>
      <c r="Y206">
        <v>1423.15</v>
      </c>
      <c r="Z206">
        <f t="shared" si="3"/>
        <v>2</v>
      </c>
    </row>
    <row r="207" spans="1:26">
      <c r="A207" t="s">
        <v>313</v>
      </c>
      <c r="B207">
        <v>51.01</v>
      </c>
      <c r="C207">
        <v>1.22</v>
      </c>
      <c r="D207">
        <v>18.54</v>
      </c>
      <c r="E207">
        <v>6.14</v>
      </c>
      <c r="F207">
        <v>0.23</v>
      </c>
      <c r="G207">
        <v>3.1</v>
      </c>
      <c r="H207">
        <v>9.09</v>
      </c>
      <c r="I207">
        <v>3.24</v>
      </c>
      <c r="J207">
        <v>6.43</v>
      </c>
      <c r="K207">
        <v>0</v>
      </c>
      <c r="L207">
        <v>0.97</v>
      </c>
      <c r="N207">
        <v>44.77</v>
      </c>
      <c r="O207">
        <v>1.25</v>
      </c>
      <c r="P207">
        <v>9.14</v>
      </c>
      <c r="Q207">
        <v>10.46</v>
      </c>
      <c r="R207">
        <v>0.31</v>
      </c>
      <c r="S207">
        <v>11.2</v>
      </c>
      <c r="T207">
        <v>22.23</v>
      </c>
      <c r="U207">
        <v>0.6</v>
      </c>
      <c r="V207">
        <v>0</v>
      </c>
      <c r="W207">
        <v>0</v>
      </c>
      <c r="X207">
        <v>0.2</v>
      </c>
      <c r="Y207">
        <v>1573.15</v>
      </c>
      <c r="Z207">
        <f t="shared" si="3"/>
        <v>2</v>
      </c>
    </row>
    <row r="208" spans="1:26">
      <c r="A208" t="s">
        <v>314</v>
      </c>
      <c r="B208">
        <v>49.59</v>
      </c>
      <c r="C208">
        <v>1.03</v>
      </c>
      <c r="D208">
        <v>15.18</v>
      </c>
      <c r="E208">
        <v>8.41</v>
      </c>
      <c r="F208">
        <v>0.16</v>
      </c>
      <c r="G208">
        <v>5.91</v>
      </c>
      <c r="H208">
        <v>10.34</v>
      </c>
      <c r="I208">
        <v>2.15</v>
      </c>
      <c r="J208">
        <v>6.53</v>
      </c>
      <c r="K208">
        <v>0</v>
      </c>
      <c r="L208">
        <v>0.7</v>
      </c>
      <c r="N208">
        <v>48.29</v>
      </c>
      <c r="O208">
        <v>0.69</v>
      </c>
      <c r="P208">
        <v>5.93</v>
      </c>
      <c r="Q208">
        <v>7.5</v>
      </c>
      <c r="R208">
        <v>0.15</v>
      </c>
      <c r="S208">
        <v>13.3</v>
      </c>
      <c r="T208">
        <v>22.96</v>
      </c>
      <c r="U208">
        <v>0.34</v>
      </c>
      <c r="V208">
        <v>0</v>
      </c>
      <c r="W208">
        <v>0</v>
      </c>
      <c r="X208">
        <v>0.5</v>
      </c>
      <c r="Y208">
        <v>1473.15</v>
      </c>
      <c r="Z208">
        <f t="shared" si="3"/>
        <v>5</v>
      </c>
    </row>
    <row r="209" spans="1:26">
      <c r="A209" t="s">
        <v>314</v>
      </c>
      <c r="B209">
        <v>51.57</v>
      </c>
      <c r="C209">
        <v>0.94</v>
      </c>
      <c r="D209">
        <v>18.53</v>
      </c>
      <c r="E209">
        <v>6.02</v>
      </c>
      <c r="F209">
        <v>0.18</v>
      </c>
      <c r="G209">
        <v>3.19</v>
      </c>
      <c r="H209">
        <v>6.33</v>
      </c>
      <c r="I209">
        <v>3.28</v>
      </c>
      <c r="J209">
        <v>8.9600000000000009</v>
      </c>
      <c r="K209">
        <v>0</v>
      </c>
      <c r="L209">
        <v>0.99</v>
      </c>
      <c r="N209">
        <v>46.33</v>
      </c>
      <c r="O209">
        <v>1.08</v>
      </c>
      <c r="P209">
        <v>8.27</v>
      </c>
      <c r="Q209">
        <v>8.24</v>
      </c>
      <c r="R209">
        <v>0.22</v>
      </c>
      <c r="S209">
        <v>12.4</v>
      </c>
      <c r="T209">
        <v>22.87</v>
      </c>
      <c r="U209">
        <v>0.31</v>
      </c>
      <c r="V209">
        <v>0</v>
      </c>
      <c r="W209">
        <v>0</v>
      </c>
      <c r="X209">
        <v>0.5</v>
      </c>
      <c r="Y209">
        <v>1423.15</v>
      </c>
      <c r="Z209">
        <f t="shared" si="3"/>
        <v>5</v>
      </c>
    </row>
    <row r="210" spans="1:26">
      <c r="A210" t="s">
        <v>314</v>
      </c>
      <c r="B210">
        <v>52.18</v>
      </c>
      <c r="C210">
        <v>0.85</v>
      </c>
      <c r="D210">
        <v>19.86</v>
      </c>
      <c r="E210">
        <v>5.0199999999999996</v>
      </c>
      <c r="F210">
        <v>0.22</v>
      </c>
      <c r="G210">
        <v>2.12</v>
      </c>
      <c r="H210">
        <v>5.05</v>
      </c>
      <c r="I210">
        <v>3.81</v>
      </c>
      <c r="J210">
        <v>9.75</v>
      </c>
      <c r="K210">
        <v>0</v>
      </c>
      <c r="L210">
        <v>1.1399999999999999</v>
      </c>
      <c r="N210">
        <v>54.24</v>
      </c>
      <c r="O210">
        <v>0.24</v>
      </c>
      <c r="P210">
        <v>1.35</v>
      </c>
      <c r="Q210">
        <v>3.1</v>
      </c>
      <c r="R210">
        <v>7.0000000000000007E-2</v>
      </c>
      <c r="S210">
        <v>17.260000000000002</v>
      </c>
      <c r="T210">
        <v>24.43</v>
      </c>
      <c r="U210">
        <v>0.11</v>
      </c>
      <c r="V210">
        <v>0</v>
      </c>
      <c r="W210">
        <v>0</v>
      </c>
      <c r="X210">
        <v>0.5</v>
      </c>
      <c r="Y210">
        <v>1373.15</v>
      </c>
      <c r="Z210">
        <f t="shared" si="3"/>
        <v>5</v>
      </c>
    </row>
    <row r="211" spans="1:26">
      <c r="A211" t="s">
        <v>314</v>
      </c>
      <c r="B211">
        <v>53.38</v>
      </c>
      <c r="C211">
        <v>0.57999999999999996</v>
      </c>
      <c r="D211">
        <v>20.149999999999999</v>
      </c>
      <c r="E211">
        <v>5.75</v>
      </c>
      <c r="F211">
        <v>0.19</v>
      </c>
      <c r="G211">
        <v>1.57</v>
      </c>
      <c r="H211">
        <v>4.33</v>
      </c>
      <c r="I211">
        <v>4.17</v>
      </c>
      <c r="J211">
        <v>9.42</v>
      </c>
      <c r="K211">
        <v>0</v>
      </c>
      <c r="L211">
        <v>0.48</v>
      </c>
      <c r="N211">
        <v>44.94</v>
      </c>
      <c r="O211">
        <v>1.2</v>
      </c>
      <c r="P211">
        <v>9.86</v>
      </c>
      <c r="Q211">
        <v>8.8800000000000008</v>
      </c>
      <c r="R211">
        <v>0.2</v>
      </c>
      <c r="S211">
        <v>11.38</v>
      </c>
      <c r="T211">
        <v>22.9</v>
      </c>
      <c r="U211">
        <v>0.39</v>
      </c>
      <c r="V211">
        <v>0</v>
      </c>
      <c r="W211">
        <v>0</v>
      </c>
      <c r="X211">
        <v>0.5</v>
      </c>
      <c r="Y211">
        <v>1323.15</v>
      </c>
      <c r="Z211">
        <f t="shared" si="3"/>
        <v>5</v>
      </c>
    </row>
    <row r="212" spans="1:26">
      <c r="A212" t="s">
        <v>314</v>
      </c>
      <c r="B212">
        <v>49.59</v>
      </c>
      <c r="C212">
        <v>1.03</v>
      </c>
      <c r="D212">
        <v>15.18</v>
      </c>
      <c r="E212">
        <v>8.41</v>
      </c>
      <c r="F212">
        <v>0.16</v>
      </c>
      <c r="G212">
        <v>5.91</v>
      </c>
      <c r="H212">
        <v>10.34</v>
      </c>
      <c r="I212">
        <v>2.15</v>
      </c>
      <c r="J212">
        <v>6.53</v>
      </c>
      <c r="K212">
        <v>0</v>
      </c>
      <c r="L212">
        <v>0.7</v>
      </c>
      <c r="N212">
        <v>51.22</v>
      </c>
      <c r="O212">
        <v>0.82</v>
      </c>
      <c r="P212">
        <v>4.01</v>
      </c>
      <c r="Q212">
        <v>5.55</v>
      </c>
      <c r="R212">
        <v>0.1</v>
      </c>
      <c r="S212">
        <v>14.81</v>
      </c>
      <c r="T212">
        <v>24.15</v>
      </c>
      <c r="U212">
        <v>0.11</v>
      </c>
      <c r="V212">
        <v>0</v>
      </c>
      <c r="W212">
        <v>0</v>
      </c>
      <c r="X212">
        <v>0.5</v>
      </c>
      <c r="Y212">
        <v>1473.15</v>
      </c>
      <c r="Z212">
        <f t="shared" si="3"/>
        <v>5</v>
      </c>
    </row>
    <row r="213" spans="1:26">
      <c r="A213" t="s">
        <v>314</v>
      </c>
      <c r="B213">
        <v>51.57</v>
      </c>
      <c r="C213">
        <v>0.94</v>
      </c>
      <c r="D213">
        <v>18.53</v>
      </c>
      <c r="E213">
        <v>6.02</v>
      </c>
      <c r="F213">
        <v>0.18</v>
      </c>
      <c r="G213">
        <v>3.19</v>
      </c>
      <c r="H213">
        <v>6.33</v>
      </c>
      <c r="I213">
        <v>3.28</v>
      </c>
      <c r="J213">
        <v>8.9600000000000009</v>
      </c>
      <c r="K213">
        <v>0</v>
      </c>
      <c r="L213">
        <v>0.99</v>
      </c>
      <c r="N213">
        <v>51.06</v>
      </c>
      <c r="O213">
        <v>0.76</v>
      </c>
      <c r="P213">
        <v>3.89</v>
      </c>
      <c r="Q213">
        <v>5.77</v>
      </c>
      <c r="R213">
        <v>0.08</v>
      </c>
      <c r="S213">
        <v>15.04</v>
      </c>
      <c r="T213">
        <v>23.92</v>
      </c>
      <c r="U213">
        <v>0.14000000000000001</v>
      </c>
      <c r="V213">
        <v>0</v>
      </c>
      <c r="W213">
        <v>0</v>
      </c>
      <c r="X213">
        <v>0.5</v>
      </c>
      <c r="Y213">
        <v>1423.15</v>
      </c>
      <c r="Z213">
        <f t="shared" si="3"/>
        <v>5</v>
      </c>
    </row>
    <row r="214" spans="1:26">
      <c r="A214" t="s">
        <v>314</v>
      </c>
      <c r="B214">
        <v>52.18</v>
      </c>
      <c r="C214">
        <v>0.85</v>
      </c>
      <c r="D214">
        <v>19.86</v>
      </c>
      <c r="E214">
        <v>5.0199999999999996</v>
      </c>
      <c r="F214">
        <v>0.22</v>
      </c>
      <c r="G214">
        <v>2.12</v>
      </c>
      <c r="H214">
        <v>5.05</v>
      </c>
      <c r="I214">
        <v>3.81</v>
      </c>
      <c r="J214">
        <v>9.75</v>
      </c>
      <c r="K214">
        <v>0</v>
      </c>
      <c r="L214">
        <v>1.1399999999999999</v>
      </c>
      <c r="N214">
        <v>46.85</v>
      </c>
      <c r="O214">
        <v>1.1599999999999999</v>
      </c>
      <c r="P214">
        <v>7.26</v>
      </c>
      <c r="Q214">
        <v>8.9700000000000006</v>
      </c>
      <c r="R214">
        <v>0.14000000000000001</v>
      </c>
      <c r="S214">
        <v>12.17</v>
      </c>
      <c r="T214">
        <v>22.81</v>
      </c>
      <c r="U214">
        <v>0.4</v>
      </c>
      <c r="V214">
        <v>0</v>
      </c>
      <c r="W214">
        <v>0</v>
      </c>
      <c r="X214">
        <v>0.5</v>
      </c>
      <c r="Y214">
        <v>1373.15</v>
      </c>
      <c r="Z214">
        <f t="shared" si="3"/>
        <v>5</v>
      </c>
    </row>
    <row r="215" spans="1:26">
      <c r="A215" t="s">
        <v>314</v>
      </c>
      <c r="B215">
        <v>53.38</v>
      </c>
      <c r="C215">
        <v>0.57999999999999996</v>
      </c>
      <c r="D215">
        <v>20.149999999999999</v>
      </c>
      <c r="E215">
        <v>5.75</v>
      </c>
      <c r="F215">
        <v>0.19</v>
      </c>
      <c r="G215">
        <v>1.57</v>
      </c>
      <c r="H215">
        <v>4.33</v>
      </c>
      <c r="I215">
        <v>4.17</v>
      </c>
      <c r="J215">
        <v>9.42</v>
      </c>
      <c r="K215">
        <v>0</v>
      </c>
      <c r="L215">
        <v>0.48</v>
      </c>
      <c r="N215">
        <v>52.39</v>
      </c>
      <c r="O215">
        <v>0.48</v>
      </c>
      <c r="P215">
        <v>2.4</v>
      </c>
      <c r="Q215">
        <v>4.8600000000000003</v>
      </c>
      <c r="R215">
        <v>0.17</v>
      </c>
      <c r="S215">
        <v>16.21</v>
      </c>
      <c r="T215">
        <v>23.9</v>
      </c>
      <c r="U215">
        <v>7.0000000000000007E-2</v>
      </c>
      <c r="V215">
        <v>0</v>
      </c>
      <c r="W215">
        <v>0</v>
      </c>
      <c r="X215">
        <v>0.5</v>
      </c>
      <c r="Y215">
        <v>1323.15</v>
      </c>
      <c r="Z215">
        <f t="shared" si="3"/>
        <v>5</v>
      </c>
    </row>
    <row r="216" spans="1:26">
      <c r="A216" t="s">
        <v>314</v>
      </c>
      <c r="B216">
        <v>49.06</v>
      </c>
      <c r="C216">
        <v>0.89</v>
      </c>
      <c r="D216">
        <v>14.91</v>
      </c>
      <c r="E216">
        <v>7.55</v>
      </c>
      <c r="F216">
        <v>0.19</v>
      </c>
      <c r="G216">
        <v>5.53</v>
      </c>
      <c r="H216">
        <v>11.56</v>
      </c>
      <c r="I216">
        <v>1.86</v>
      </c>
      <c r="J216">
        <v>7.91</v>
      </c>
      <c r="K216">
        <v>0</v>
      </c>
      <c r="L216">
        <v>0.55000000000000004</v>
      </c>
      <c r="N216">
        <v>46.33</v>
      </c>
      <c r="O216">
        <v>0.88</v>
      </c>
      <c r="P216">
        <v>8.08</v>
      </c>
      <c r="Q216">
        <v>7.51</v>
      </c>
      <c r="R216">
        <v>0.09</v>
      </c>
      <c r="S216">
        <v>12.24</v>
      </c>
      <c r="T216">
        <v>23.79</v>
      </c>
      <c r="U216">
        <v>0.25</v>
      </c>
      <c r="V216">
        <v>0</v>
      </c>
      <c r="W216">
        <v>0</v>
      </c>
      <c r="X216">
        <v>0.5</v>
      </c>
      <c r="Y216">
        <v>1473.15</v>
      </c>
      <c r="Z216">
        <f t="shared" si="3"/>
        <v>5</v>
      </c>
    </row>
    <row r="217" spans="1:26">
      <c r="A217" t="s">
        <v>314</v>
      </c>
      <c r="B217">
        <v>48.85</v>
      </c>
      <c r="C217">
        <v>0.95</v>
      </c>
      <c r="D217">
        <v>15.7</v>
      </c>
      <c r="E217">
        <v>7.73</v>
      </c>
      <c r="F217">
        <v>0.19</v>
      </c>
      <c r="G217">
        <v>4.6900000000000004</v>
      </c>
      <c r="H217">
        <v>10.34</v>
      </c>
      <c r="I217">
        <v>2.21</v>
      </c>
      <c r="J217">
        <v>8.49</v>
      </c>
      <c r="K217">
        <v>0</v>
      </c>
      <c r="L217">
        <v>0.84</v>
      </c>
      <c r="N217">
        <v>46.18</v>
      </c>
      <c r="O217">
        <v>0.92</v>
      </c>
      <c r="P217">
        <v>9.01</v>
      </c>
      <c r="Q217">
        <v>7.46</v>
      </c>
      <c r="R217">
        <v>0.11</v>
      </c>
      <c r="S217">
        <v>12.17</v>
      </c>
      <c r="T217">
        <v>23.72</v>
      </c>
      <c r="U217">
        <v>0.27</v>
      </c>
      <c r="V217">
        <v>0</v>
      </c>
      <c r="W217">
        <v>0</v>
      </c>
      <c r="X217">
        <v>0.5</v>
      </c>
      <c r="Y217">
        <v>1423.15</v>
      </c>
      <c r="Z217">
        <f t="shared" si="3"/>
        <v>5</v>
      </c>
    </row>
    <row r="218" spans="1:26">
      <c r="A218" t="s">
        <v>314</v>
      </c>
      <c r="B218">
        <v>52.33</v>
      </c>
      <c r="C218">
        <v>0.77</v>
      </c>
      <c r="D218">
        <v>19.63</v>
      </c>
      <c r="E218">
        <v>4.68</v>
      </c>
      <c r="F218">
        <v>0.19</v>
      </c>
      <c r="G218">
        <v>2.02</v>
      </c>
      <c r="H218">
        <v>5.28</v>
      </c>
      <c r="I218">
        <v>4.59</v>
      </c>
      <c r="J218">
        <v>9.9</v>
      </c>
      <c r="K218">
        <v>0</v>
      </c>
      <c r="L218">
        <v>0.62</v>
      </c>
      <c r="N218">
        <v>45.66</v>
      </c>
      <c r="O218">
        <v>1.22</v>
      </c>
      <c r="P218">
        <v>9.98</v>
      </c>
      <c r="Q218">
        <v>8.66</v>
      </c>
      <c r="R218">
        <v>0.1</v>
      </c>
      <c r="S218">
        <v>10.53</v>
      </c>
      <c r="T218">
        <v>22.27</v>
      </c>
      <c r="U218">
        <v>0.75</v>
      </c>
      <c r="V218">
        <v>0.1</v>
      </c>
      <c r="W218">
        <v>0</v>
      </c>
      <c r="X218">
        <v>0.5</v>
      </c>
      <c r="Y218">
        <v>1323.15</v>
      </c>
      <c r="Z218">
        <f t="shared" si="3"/>
        <v>5</v>
      </c>
    </row>
    <row r="219" spans="1:26">
      <c r="A219" t="s">
        <v>314</v>
      </c>
      <c r="B219">
        <v>48.42</v>
      </c>
      <c r="C219">
        <v>0.86</v>
      </c>
      <c r="D219">
        <v>15.34</v>
      </c>
      <c r="E219">
        <v>7.63</v>
      </c>
      <c r="F219">
        <v>0.16</v>
      </c>
      <c r="G219">
        <v>5.49</v>
      </c>
      <c r="H219">
        <v>11.98</v>
      </c>
      <c r="I219">
        <v>1.87</v>
      </c>
      <c r="J219">
        <v>7.65</v>
      </c>
      <c r="K219">
        <v>0</v>
      </c>
      <c r="L219">
        <v>0.59</v>
      </c>
      <c r="N219">
        <v>45.41</v>
      </c>
      <c r="O219">
        <v>1.07</v>
      </c>
      <c r="P219">
        <v>9.39</v>
      </c>
      <c r="Q219">
        <v>8.24</v>
      </c>
      <c r="R219">
        <v>7.0000000000000007E-2</v>
      </c>
      <c r="S219">
        <v>11.67</v>
      </c>
      <c r="T219">
        <v>24.06</v>
      </c>
      <c r="U219">
        <v>0.26</v>
      </c>
      <c r="V219">
        <v>0.14000000000000001</v>
      </c>
      <c r="W219">
        <v>0</v>
      </c>
      <c r="X219">
        <v>0.5</v>
      </c>
      <c r="Y219">
        <v>1473.15</v>
      </c>
      <c r="Z219">
        <f t="shared" si="3"/>
        <v>5</v>
      </c>
    </row>
    <row r="220" spans="1:26">
      <c r="A220" t="s">
        <v>315</v>
      </c>
      <c r="B220">
        <v>49.8</v>
      </c>
      <c r="C220">
        <v>0.85</v>
      </c>
      <c r="D220">
        <v>15.7</v>
      </c>
      <c r="E220">
        <v>8.23</v>
      </c>
      <c r="F220">
        <v>0.1</v>
      </c>
      <c r="G220">
        <v>10.1</v>
      </c>
      <c r="H220">
        <v>11.7</v>
      </c>
      <c r="I220">
        <v>2.3199999999999998</v>
      </c>
      <c r="J220">
        <v>0.13</v>
      </c>
      <c r="K220">
        <v>0.04</v>
      </c>
      <c r="L220">
        <v>0.13</v>
      </c>
      <c r="N220">
        <v>52.5</v>
      </c>
      <c r="O220">
        <v>0.22</v>
      </c>
      <c r="P220">
        <v>5.52</v>
      </c>
      <c r="Q220">
        <v>4.93</v>
      </c>
      <c r="R220">
        <v>0.34</v>
      </c>
      <c r="S220">
        <v>20.7</v>
      </c>
      <c r="T220">
        <v>15.6</v>
      </c>
      <c r="U220">
        <v>0.35</v>
      </c>
      <c r="W220">
        <v>0.56999999999999995</v>
      </c>
      <c r="X220">
        <v>1.05</v>
      </c>
      <c r="Y220">
        <v>1563.15</v>
      </c>
      <c r="Z220">
        <f t="shared" si="3"/>
        <v>10.5</v>
      </c>
    </row>
    <row r="221" spans="1:26">
      <c r="A221" t="s">
        <v>316</v>
      </c>
      <c r="B221">
        <v>43.7</v>
      </c>
      <c r="C221">
        <v>0.59</v>
      </c>
      <c r="D221">
        <v>16.8</v>
      </c>
      <c r="E221">
        <v>7.35</v>
      </c>
      <c r="F221">
        <v>0.16</v>
      </c>
      <c r="G221">
        <v>11.92</v>
      </c>
      <c r="H221">
        <v>10.48</v>
      </c>
      <c r="I221">
        <v>2.17</v>
      </c>
      <c r="J221">
        <v>0.09</v>
      </c>
      <c r="K221">
        <v>0.08</v>
      </c>
      <c r="L221">
        <v>0.08</v>
      </c>
      <c r="M221">
        <v>5</v>
      </c>
      <c r="N221">
        <v>51.7</v>
      </c>
      <c r="O221">
        <v>0.19</v>
      </c>
      <c r="P221">
        <v>7.4</v>
      </c>
      <c r="Q221">
        <v>3.8</v>
      </c>
      <c r="R221">
        <v>0.08</v>
      </c>
      <c r="S221">
        <v>17.7</v>
      </c>
      <c r="T221">
        <v>18.8</v>
      </c>
      <c r="U221">
        <v>0.6</v>
      </c>
      <c r="W221">
        <v>0.6</v>
      </c>
      <c r="X221">
        <v>1.6</v>
      </c>
      <c r="Y221">
        <v>1528.15</v>
      </c>
      <c r="Z221">
        <f t="shared" si="3"/>
        <v>16</v>
      </c>
    </row>
    <row r="222" spans="1:26">
      <c r="A222" t="s">
        <v>317</v>
      </c>
      <c r="B222">
        <v>46.4</v>
      </c>
      <c r="C222">
        <v>0.68</v>
      </c>
      <c r="D222">
        <v>17.2</v>
      </c>
      <c r="E222">
        <v>8.9</v>
      </c>
      <c r="F222">
        <v>0.11</v>
      </c>
      <c r="G222">
        <v>12.5</v>
      </c>
      <c r="H222">
        <v>10.75</v>
      </c>
      <c r="I222">
        <v>2.29</v>
      </c>
      <c r="J222">
        <v>7.0000000000000007E-2</v>
      </c>
      <c r="K222">
        <v>0.13</v>
      </c>
      <c r="L222">
        <v>0.15</v>
      </c>
      <c r="N222">
        <v>51.9</v>
      </c>
      <c r="O222">
        <v>0.2</v>
      </c>
      <c r="P222">
        <v>8.8000000000000007</v>
      </c>
      <c r="Q222">
        <v>5.0999999999999996</v>
      </c>
      <c r="R222">
        <v>0.11</v>
      </c>
      <c r="S222">
        <v>20.9</v>
      </c>
      <c r="T222">
        <v>12.8</v>
      </c>
      <c r="U222">
        <v>0.62</v>
      </c>
      <c r="W222">
        <v>0.28999999999999998</v>
      </c>
      <c r="X222">
        <v>1.6</v>
      </c>
      <c r="Y222">
        <v>1628.15</v>
      </c>
      <c r="Z222">
        <f t="shared" si="3"/>
        <v>16</v>
      </c>
    </row>
    <row r="223" spans="1:26">
      <c r="A223" t="s">
        <v>318</v>
      </c>
      <c r="B223">
        <v>43.5</v>
      </c>
      <c r="C223">
        <v>0.64</v>
      </c>
      <c r="D223">
        <v>16.84</v>
      </c>
      <c r="E223">
        <v>7.3</v>
      </c>
      <c r="F223">
        <v>0.15</v>
      </c>
      <c r="G223">
        <v>11.78</v>
      </c>
      <c r="H223">
        <v>10.52</v>
      </c>
      <c r="I223">
        <v>2.2599999999999998</v>
      </c>
      <c r="J223">
        <v>0.05</v>
      </c>
      <c r="K223">
        <v>0.09</v>
      </c>
      <c r="L223">
        <v>0.06</v>
      </c>
      <c r="M223">
        <v>5.3</v>
      </c>
      <c r="N223">
        <v>51.5</v>
      </c>
      <c r="O223">
        <v>0.15</v>
      </c>
      <c r="P223">
        <v>7.7</v>
      </c>
      <c r="Q223">
        <v>3.8</v>
      </c>
      <c r="R223">
        <v>7.0000000000000007E-2</v>
      </c>
      <c r="S223">
        <v>18.100000000000001</v>
      </c>
      <c r="T223">
        <v>18.3</v>
      </c>
      <c r="U223">
        <v>0.6</v>
      </c>
      <c r="W223">
        <v>0.48</v>
      </c>
      <c r="X223">
        <v>1.6</v>
      </c>
      <c r="Y223">
        <v>1518.15</v>
      </c>
      <c r="Z223">
        <f t="shared" si="3"/>
        <v>16</v>
      </c>
    </row>
    <row r="224" spans="1:26">
      <c r="A224" t="s">
        <v>319</v>
      </c>
      <c r="B224">
        <v>43.9</v>
      </c>
      <c r="C224">
        <v>0.66</v>
      </c>
      <c r="D224">
        <v>17.190000000000001</v>
      </c>
      <c r="E224">
        <v>7.36</v>
      </c>
      <c r="F224">
        <v>0.08</v>
      </c>
      <c r="G224">
        <v>11.79</v>
      </c>
      <c r="H224">
        <v>10.4</v>
      </c>
      <c r="I224">
        <v>2.37</v>
      </c>
      <c r="J224">
        <v>0.12</v>
      </c>
      <c r="K224">
        <v>0.08</v>
      </c>
      <c r="L224">
        <v>0.15</v>
      </c>
      <c r="M224">
        <v>4.9000000000000004</v>
      </c>
      <c r="N224">
        <v>51</v>
      </c>
      <c r="O224">
        <v>0.17</v>
      </c>
      <c r="P224">
        <v>8</v>
      </c>
      <c r="Q224">
        <v>3.9</v>
      </c>
      <c r="R224">
        <v>0.1</v>
      </c>
      <c r="S224">
        <v>17.8</v>
      </c>
      <c r="T224">
        <v>18.100000000000001</v>
      </c>
      <c r="U224">
        <v>0.66</v>
      </c>
      <c r="W224">
        <v>0.37</v>
      </c>
      <c r="X224">
        <v>1.6</v>
      </c>
      <c r="Y224">
        <v>1533.15</v>
      </c>
      <c r="Z224">
        <f t="shared" si="3"/>
        <v>16</v>
      </c>
    </row>
    <row r="225" spans="1:26">
      <c r="A225" t="s">
        <v>320</v>
      </c>
      <c r="B225">
        <v>43.88</v>
      </c>
      <c r="C225">
        <v>0.64</v>
      </c>
      <c r="D225">
        <v>15.41</v>
      </c>
      <c r="E225">
        <v>8.2100000000000009</v>
      </c>
      <c r="F225">
        <v>0.12</v>
      </c>
      <c r="G225">
        <v>13.36</v>
      </c>
      <c r="H225">
        <v>10.25</v>
      </c>
      <c r="I225">
        <v>2.2000000000000002</v>
      </c>
      <c r="J225">
        <v>0.1</v>
      </c>
      <c r="K225">
        <v>0.15</v>
      </c>
      <c r="L225">
        <v>0.09</v>
      </c>
      <c r="M225">
        <v>5.3</v>
      </c>
      <c r="N225">
        <v>52.7</v>
      </c>
      <c r="O225">
        <v>0.12</v>
      </c>
      <c r="P225">
        <v>6.2</v>
      </c>
      <c r="Q225">
        <v>4.0999999999999996</v>
      </c>
      <c r="R225">
        <v>0.09</v>
      </c>
      <c r="S225">
        <v>19.399999999999999</v>
      </c>
      <c r="T225">
        <v>17.3</v>
      </c>
      <c r="U225">
        <v>0.48</v>
      </c>
      <c r="W225">
        <v>0.26</v>
      </c>
      <c r="X225">
        <v>2</v>
      </c>
      <c r="Y225">
        <v>1563.15</v>
      </c>
      <c r="Z225">
        <f t="shared" si="3"/>
        <v>20</v>
      </c>
    </row>
    <row r="226" spans="1:26">
      <c r="A226" t="s">
        <v>321</v>
      </c>
      <c r="B226">
        <v>44.2</v>
      </c>
      <c r="C226">
        <v>0.66</v>
      </c>
      <c r="D226">
        <v>16.82</v>
      </c>
      <c r="E226">
        <v>7.77</v>
      </c>
      <c r="F226">
        <v>0.13</v>
      </c>
      <c r="G226">
        <v>11.43</v>
      </c>
      <c r="H226">
        <v>9.86</v>
      </c>
      <c r="I226">
        <v>2.42</v>
      </c>
      <c r="J226">
        <v>0.11</v>
      </c>
      <c r="K226">
        <v>0.12</v>
      </c>
      <c r="L226">
        <v>0.16</v>
      </c>
      <c r="M226">
        <v>4.8</v>
      </c>
      <c r="N226">
        <v>51.6</v>
      </c>
      <c r="O226">
        <v>0.19</v>
      </c>
      <c r="P226">
        <v>7.1</v>
      </c>
      <c r="Q226">
        <v>4.0999999999999996</v>
      </c>
      <c r="R226">
        <v>0.06</v>
      </c>
      <c r="S226">
        <v>18.2</v>
      </c>
      <c r="T226">
        <v>18.399999999999999</v>
      </c>
      <c r="U226">
        <v>0.45</v>
      </c>
      <c r="W226">
        <v>0.32</v>
      </c>
      <c r="X226">
        <v>1.6</v>
      </c>
      <c r="Y226">
        <v>1503.15</v>
      </c>
      <c r="Z226">
        <f t="shared" si="3"/>
        <v>16</v>
      </c>
    </row>
    <row r="227" spans="1:26">
      <c r="A227" t="s">
        <v>322</v>
      </c>
      <c r="B227">
        <v>46.3</v>
      </c>
      <c r="C227">
        <v>0.6</v>
      </c>
      <c r="D227">
        <v>17.079999999999998</v>
      </c>
      <c r="E227">
        <v>8.6199999999999992</v>
      </c>
      <c r="F227">
        <v>0.16</v>
      </c>
      <c r="G227">
        <v>12.99</v>
      </c>
      <c r="H227">
        <v>10.66</v>
      </c>
      <c r="I227">
        <v>2.2200000000000002</v>
      </c>
      <c r="J227">
        <v>0.12</v>
      </c>
      <c r="K227">
        <v>0.18</v>
      </c>
      <c r="L227">
        <v>0.14000000000000001</v>
      </c>
      <c r="N227">
        <v>51.5</v>
      </c>
      <c r="O227">
        <v>0.2</v>
      </c>
      <c r="P227">
        <v>8.6999999999999993</v>
      </c>
      <c r="Q227">
        <v>4.5999999999999996</v>
      </c>
      <c r="R227">
        <v>0.11</v>
      </c>
      <c r="S227">
        <v>20.6</v>
      </c>
      <c r="T227">
        <v>13.9</v>
      </c>
      <c r="U227">
        <v>0.63</v>
      </c>
      <c r="W227">
        <v>0.31</v>
      </c>
      <c r="X227">
        <v>1.6</v>
      </c>
      <c r="Y227">
        <v>1643.15</v>
      </c>
      <c r="Z227">
        <f t="shared" si="3"/>
        <v>16</v>
      </c>
    </row>
    <row r="228" spans="1:26">
      <c r="A228" t="s">
        <v>323</v>
      </c>
      <c r="B228">
        <v>43.6</v>
      </c>
      <c r="C228">
        <v>0.65</v>
      </c>
      <c r="D228">
        <v>15.03</v>
      </c>
      <c r="E228">
        <v>7.74</v>
      </c>
      <c r="F228">
        <v>0.11</v>
      </c>
      <c r="G228">
        <v>12.7</v>
      </c>
      <c r="H228">
        <v>9.84</v>
      </c>
      <c r="I228">
        <v>2.41</v>
      </c>
      <c r="J228">
        <v>0.12</v>
      </c>
      <c r="K228">
        <v>7.0000000000000007E-2</v>
      </c>
      <c r="L228">
        <v>0.21</v>
      </c>
      <c r="M228">
        <v>6.8</v>
      </c>
      <c r="N228">
        <v>53.1</v>
      </c>
      <c r="O228">
        <v>0.17</v>
      </c>
      <c r="P228">
        <v>6</v>
      </c>
      <c r="Q228">
        <v>3.6</v>
      </c>
      <c r="R228">
        <v>0.1</v>
      </c>
      <c r="S228">
        <v>19</v>
      </c>
      <c r="T228">
        <v>18</v>
      </c>
      <c r="U228">
        <v>0.76</v>
      </c>
      <c r="W228">
        <v>0.18</v>
      </c>
      <c r="X228">
        <v>2</v>
      </c>
      <c r="Y228">
        <v>1548.15</v>
      </c>
      <c r="Z228">
        <f t="shared" si="3"/>
        <v>20</v>
      </c>
    </row>
    <row r="229" spans="1:26">
      <c r="A229" t="s">
        <v>324</v>
      </c>
      <c r="B229">
        <v>44.37</v>
      </c>
      <c r="C229">
        <v>0.9</v>
      </c>
      <c r="D229">
        <v>20.9</v>
      </c>
      <c r="E229">
        <v>6.040762</v>
      </c>
      <c r="F229">
        <v>0.34</v>
      </c>
      <c r="G229">
        <v>3.89</v>
      </c>
      <c r="H229">
        <v>10.029999999999999</v>
      </c>
      <c r="I229">
        <v>6.32</v>
      </c>
      <c r="J229">
        <v>5.68</v>
      </c>
      <c r="L229">
        <v>0.89</v>
      </c>
      <c r="N229">
        <v>48.16</v>
      </c>
      <c r="O229">
        <v>1.92</v>
      </c>
      <c r="P229">
        <v>6.84</v>
      </c>
      <c r="Q229">
        <v>5.23</v>
      </c>
      <c r="R229">
        <v>0.22</v>
      </c>
      <c r="S229">
        <v>13.03</v>
      </c>
      <c r="T229">
        <v>24.05</v>
      </c>
      <c r="U229">
        <v>0.32</v>
      </c>
      <c r="V229">
        <v>0.1</v>
      </c>
      <c r="W229">
        <v>0.06</v>
      </c>
      <c r="X229">
        <v>1E-4</v>
      </c>
      <c r="Y229">
        <v>1363.15</v>
      </c>
      <c r="Z229">
        <f t="shared" si="3"/>
        <v>1E-3</v>
      </c>
    </row>
    <row r="230" spans="1:26">
      <c r="A230" t="s">
        <v>325</v>
      </c>
      <c r="B230">
        <v>43.42</v>
      </c>
      <c r="C230">
        <v>1.71</v>
      </c>
      <c r="D230">
        <v>18.68</v>
      </c>
      <c r="E230">
        <v>7.6256920000000008</v>
      </c>
      <c r="F230">
        <v>0.27</v>
      </c>
      <c r="G230">
        <v>4.17</v>
      </c>
      <c r="H230">
        <v>9.65</v>
      </c>
      <c r="I230">
        <v>6.57</v>
      </c>
      <c r="J230">
        <v>5.83</v>
      </c>
      <c r="L230">
        <v>1.48</v>
      </c>
      <c r="N230">
        <v>45.21</v>
      </c>
      <c r="O230">
        <v>2.4500000000000002</v>
      </c>
      <c r="P230">
        <v>8.1999999999999993</v>
      </c>
      <c r="Q230">
        <v>7.21</v>
      </c>
      <c r="R230">
        <v>0.13</v>
      </c>
      <c r="S230">
        <v>12.1</v>
      </c>
      <c r="T230">
        <v>22.87</v>
      </c>
      <c r="U230">
        <v>0.43</v>
      </c>
      <c r="V230">
        <v>0.06</v>
      </c>
      <c r="X230">
        <v>1E-4</v>
      </c>
      <c r="Y230">
        <v>1363.15</v>
      </c>
      <c r="Z230">
        <f t="shared" si="3"/>
        <v>1E-3</v>
      </c>
    </row>
    <row r="231" spans="1:26">
      <c r="A231" t="s">
        <v>326</v>
      </c>
      <c r="B231">
        <v>43.68</v>
      </c>
      <c r="C231">
        <v>1.23</v>
      </c>
      <c r="D231">
        <v>20.02</v>
      </c>
      <c r="E231">
        <v>6.1487579999999999</v>
      </c>
      <c r="F231">
        <v>0.32</v>
      </c>
      <c r="G231">
        <v>4.34</v>
      </c>
      <c r="H231">
        <v>11.6</v>
      </c>
      <c r="I231">
        <v>5.77</v>
      </c>
      <c r="J231">
        <v>5.99</v>
      </c>
      <c r="L231">
        <v>0.68</v>
      </c>
      <c r="N231">
        <v>41.85</v>
      </c>
      <c r="O231">
        <v>3.04</v>
      </c>
      <c r="P231">
        <v>12.69</v>
      </c>
      <c r="Q231">
        <v>6.99</v>
      </c>
      <c r="R231">
        <v>0.19</v>
      </c>
      <c r="S231">
        <v>10.35</v>
      </c>
      <c r="T231">
        <v>24.36</v>
      </c>
      <c r="U231">
        <v>0.27</v>
      </c>
      <c r="V231">
        <v>0.1</v>
      </c>
      <c r="X231">
        <v>1E-4</v>
      </c>
      <c r="Y231">
        <v>1372.15</v>
      </c>
      <c r="Z231">
        <f t="shared" si="3"/>
        <v>1E-3</v>
      </c>
    </row>
    <row r="232" spans="1:26">
      <c r="A232" t="s">
        <v>327</v>
      </c>
      <c r="B232">
        <v>44.65</v>
      </c>
      <c r="C232">
        <v>1.7</v>
      </c>
      <c r="D232">
        <v>19.45</v>
      </c>
      <c r="E232">
        <v>6.0737480000000001</v>
      </c>
      <c r="F232">
        <v>0.19</v>
      </c>
      <c r="G232">
        <v>4</v>
      </c>
      <c r="H232">
        <v>8.31</v>
      </c>
      <c r="I232">
        <v>6.83</v>
      </c>
      <c r="J232">
        <v>6.92</v>
      </c>
      <c r="L232">
        <v>1.6</v>
      </c>
      <c r="N232">
        <v>44.66</v>
      </c>
      <c r="O232">
        <v>2.74</v>
      </c>
      <c r="P232">
        <v>7.78</v>
      </c>
      <c r="Q232">
        <v>8.31</v>
      </c>
      <c r="R232">
        <v>0.13</v>
      </c>
      <c r="S232">
        <v>12.39</v>
      </c>
      <c r="T232">
        <v>23.21</v>
      </c>
      <c r="U232">
        <v>0.87</v>
      </c>
      <c r="V232">
        <v>0.45</v>
      </c>
      <c r="X232">
        <v>1E-4</v>
      </c>
      <c r="Y232">
        <v>1353.35</v>
      </c>
      <c r="Z232">
        <f t="shared" si="3"/>
        <v>1E-3</v>
      </c>
    </row>
    <row r="233" spans="1:26">
      <c r="A233" t="s">
        <v>328</v>
      </c>
      <c r="B233">
        <v>51.6</v>
      </c>
      <c r="C233">
        <v>1.58</v>
      </c>
      <c r="D233">
        <v>13.9</v>
      </c>
      <c r="E233">
        <v>9.68</v>
      </c>
      <c r="F233">
        <v>0.16</v>
      </c>
      <c r="G233">
        <v>7.71</v>
      </c>
      <c r="H233">
        <v>11.8</v>
      </c>
      <c r="I233">
        <v>1.69</v>
      </c>
      <c r="J233">
        <v>0.38</v>
      </c>
      <c r="K233">
        <v>0.06</v>
      </c>
      <c r="N233">
        <v>51.7</v>
      </c>
      <c r="O233">
        <v>0.46</v>
      </c>
      <c r="P233">
        <v>2.67</v>
      </c>
      <c r="Q233">
        <v>4.92</v>
      </c>
      <c r="R233">
        <v>0.14000000000000001</v>
      </c>
      <c r="S233">
        <v>17</v>
      </c>
      <c r="T233">
        <v>20.8</v>
      </c>
      <c r="U233">
        <v>0.19</v>
      </c>
      <c r="W233">
        <v>0.99</v>
      </c>
      <c r="X233">
        <v>1E-4</v>
      </c>
      <c r="Y233">
        <v>1447.15</v>
      </c>
      <c r="Z233">
        <f t="shared" si="3"/>
        <v>1E-3</v>
      </c>
    </row>
    <row r="234" spans="1:26">
      <c r="A234" t="s">
        <v>329</v>
      </c>
      <c r="B234">
        <v>51.8</v>
      </c>
      <c r="C234">
        <v>1.93</v>
      </c>
      <c r="D234">
        <v>13.8</v>
      </c>
      <c r="E234">
        <v>9.65</v>
      </c>
      <c r="F234">
        <v>0.21</v>
      </c>
      <c r="G234">
        <v>7.2</v>
      </c>
      <c r="H234">
        <v>11.4</v>
      </c>
      <c r="I234">
        <v>2.1</v>
      </c>
      <c r="J234">
        <v>0.54</v>
      </c>
      <c r="K234">
        <v>0.04</v>
      </c>
      <c r="N234">
        <v>51.7</v>
      </c>
      <c r="O234">
        <v>0.45</v>
      </c>
      <c r="P234">
        <v>2.81</v>
      </c>
      <c r="Q234">
        <v>5.37</v>
      </c>
      <c r="R234">
        <v>0.2</v>
      </c>
      <c r="S234">
        <v>17.2</v>
      </c>
      <c r="T234">
        <v>20.399999999999999</v>
      </c>
      <c r="U234">
        <v>0.25</v>
      </c>
      <c r="W234">
        <v>0.86</v>
      </c>
      <c r="X234">
        <v>1E-4</v>
      </c>
      <c r="Y234">
        <v>1438.15</v>
      </c>
      <c r="Z234">
        <f t="shared" si="3"/>
        <v>1E-3</v>
      </c>
    </row>
    <row r="235" spans="1:26">
      <c r="A235" t="s">
        <v>330</v>
      </c>
      <c r="B235">
        <v>50.9</v>
      </c>
      <c r="C235">
        <v>2.35</v>
      </c>
      <c r="D235">
        <v>12.8</v>
      </c>
      <c r="E235">
        <v>13.1</v>
      </c>
      <c r="F235">
        <v>0.19</v>
      </c>
      <c r="G235">
        <v>6.23</v>
      </c>
      <c r="H235">
        <v>10.4</v>
      </c>
      <c r="I235">
        <v>1.8</v>
      </c>
      <c r="J235">
        <v>0.52</v>
      </c>
      <c r="K235">
        <v>0.09</v>
      </c>
      <c r="N235">
        <v>51.6</v>
      </c>
      <c r="O235">
        <v>0.75</v>
      </c>
      <c r="P235">
        <v>3.42</v>
      </c>
      <c r="Q235">
        <v>8.0299999999999994</v>
      </c>
      <c r="R235">
        <v>0.2</v>
      </c>
      <c r="S235">
        <v>16.399999999999999</v>
      </c>
      <c r="T235">
        <v>19.2</v>
      </c>
      <c r="U235">
        <v>0.25</v>
      </c>
      <c r="W235">
        <v>0.47</v>
      </c>
      <c r="X235">
        <v>1E-4</v>
      </c>
      <c r="Y235">
        <v>1410.15</v>
      </c>
      <c r="Z235">
        <f t="shared" si="3"/>
        <v>1E-3</v>
      </c>
    </row>
    <row r="236" spans="1:26">
      <c r="A236" t="s">
        <v>331</v>
      </c>
      <c r="B236">
        <v>53.1</v>
      </c>
      <c r="C236">
        <v>1.41</v>
      </c>
      <c r="D236">
        <v>14.3</v>
      </c>
      <c r="E236">
        <v>7.87</v>
      </c>
      <c r="F236">
        <v>0.18</v>
      </c>
      <c r="G236">
        <v>8.1300000000000008</v>
      </c>
      <c r="H236">
        <v>11.8</v>
      </c>
      <c r="I236">
        <v>1.69</v>
      </c>
      <c r="J236">
        <v>0.41</v>
      </c>
      <c r="K236">
        <v>0.1</v>
      </c>
      <c r="N236">
        <v>52.3</v>
      </c>
      <c r="O236">
        <v>0.41</v>
      </c>
      <c r="P236">
        <v>3.02</v>
      </c>
      <c r="Q236">
        <v>4.3499999999999996</v>
      </c>
      <c r="R236">
        <v>0.12</v>
      </c>
      <c r="S236">
        <v>18</v>
      </c>
      <c r="T236">
        <v>19.600000000000001</v>
      </c>
      <c r="U236">
        <v>0.21</v>
      </c>
      <c r="W236">
        <v>1.01</v>
      </c>
      <c r="X236">
        <v>1E-4</v>
      </c>
      <c r="Y236">
        <v>1466.15</v>
      </c>
      <c r="Z236">
        <f t="shared" si="3"/>
        <v>1E-3</v>
      </c>
    </row>
    <row r="237" spans="1:26">
      <c r="A237" t="s">
        <v>332</v>
      </c>
      <c r="B237">
        <v>51</v>
      </c>
      <c r="C237">
        <v>1.43</v>
      </c>
      <c r="D237">
        <v>13.6</v>
      </c>
      <c r="E237">
        <v>11.2</v>
      </c>
      <c r="F237">
        <v>0.1</v>
      </c>
      <c r="G237">
        <v>7.34</v>
      </c>
      <c r="H237">
        <v>11.5</v>
      </c>
      <c r="I237">
        <v>1.48</v>
      </c>
      <c r="J237">
        <v>0.17</v>
      </c>
      <c r="K237">
        <v>0.05</v>
      </c>
      <c r="N237">
        <v>52.6</v>
      </c>
      <c r="O237">
        <v>0.42</v>
      </c>
      <c r="P237">
        <v>2.64</v>
      </c>
      <c r="Q237">
        <v>6.55</v>
      </c>
      <c r="R237">
        <v>0.17</v>
      </c>
      <c r="S237">
        <v>17.2</v>
      </c>
      <c r="T237">
        <v>19.600000000000001</v>
      </c>
      <c r="U237">
        <v>0.22</v>
      </c>
      <c r="W237">
        <v>0.64</v>
      </c>
      <c r="X237">
        <v>1E-4</v>
      </c>
      <c r="Y237">
        <v>1439.15</v>
      </c>
      <c r="Z237">
        <f t="shared" si="3"/>
        <v>1E-3</v>
      </c>
    </row>
    <row r="238" spans="1:26">
      <c r="A238" t="s">
        <v>333</v>
      </c>
      <c r="B238">
        <v>51.9</v>
      </c>
      <c r="C238">
        <v>1.28</v>
      </c>
      <c r="D238">
        <v>13.9</v>
      </c>
      <c r="E238">
        <v>11.6</v>
      </c>
      <c r="F238">
        <v>0.18</v>
      </c>
      <c r="G238">
        <v>7.62</v>
      </c>
      <c r="H238">
        <v>11.7</v>
      </c>
      <c r="I238">
        <v>1.42</v>
      </c>
      <c r="J238">
        <v>0.14000000000000001</v>
      </c>
      <c r="K238">
        <v>0.05</v>
      </c>
      <c r="N238">
        <v>52.6</v>
      </c>
      <c r="O238">
        <v>0.39</v>
      </c>
      <c r="P238">
        <v>2.66</v>
      </c>
      <c r="Q238">
        <v>6.98</v>
      </c>
      <c r="R238">
        <v>0.18</v>
      </c>
      <c r="S238">
        <v>17.399999999999999</v>
      </c>
      <c r="T238">
        <v>18.899999999999999</v>
      </c>
      <c r="U238">
        <v>0.21</v>
      </c>
      <c r="W238">
        <v>0.41</v>
      </c>
      <c r="X238">
        <v>1E-4</v>
      </c>
      <c r="Y238">
        <v>1439.15</v>
      </c>
      <c r="Z238">
        <f t="shared" si="3"/>
        <v>1E-3</v>
      </c>
    </row>
    <row r="239" spans="1:26">
      <c r="A239" t="s">
        <v>334</v>
      </c>
      <c r="B239">
        <v>50</v>
      </c>
      <c r="C239">
        <v>0.76</v>
      </c>
      <c r="D239">
        <v>14.2</v>
      </c>
      <c r="E239">
        <v>10</v>
      </c>
      <c r="F239">
        <v>0.15</v>
      </c>
      <c r="G239">
        <v>9.01</v>
      </c>
      <c r="H239">
        <v>13.8</v>
      </c>
      <c r="I239">
        <v>1.5</v>
      </c>
      <c r="J239">
        <v>0.13</v>
      </c>
      <c r="K239">
        <v>0.09</v>
      </c>
      <c r="N239">
        <v>52.2</v>
      </c>
      <c r="O239">
        <v>0.16</v>
      </c>
      <c r="P239">
        <v>2.69</v>
      </c>
      <c r="Q239">
        <v>4.72</v>
      </c>
      <c r="R239">
        <v>0.09</v>
      </c>
      <c r="S239">
        <v>18</v>
      </c>
      <c r="T239">
        <v>20.8</v>
      </c>
      <c r="U239">
        <v>0.1</v>
      </c>
      <c r="W239">
        <v>1.08</v>
      </c>
      <c r="X239">
        <v>1E-4</v>
      </c>
      <c r="Y239">
        <v>1466.15</v>
      </c>
      <c r="Z239">
        <f t="shared" si="3"/>
        <v>1E-3</v>
      </c>
    </row>
    <row r="240" spans="1:26">
      <c r="A240" t="s">
        <v>335</v>
      </c>
      <c r="B240">
        <v>50.4</v>
      </c>
      <c r="C240">
        <v>1.51</v>
      </c>
      <c r="D240">
        <v>12.6</v>
      </c>
      <c r="E240">
        <v>13.6</v>
      </c>
      <c r="F240">
        <v>0.14000000000000001</v>
      </c>
      <c r="G240">
        <v>6.61</v>
      </c>
      <c r="H240">
        <v>11.2</v>
      </c>
      <c r="I240">
        <v>1.25</v>
      </c>
      <c r="J240">
        <v>0.14000000000000001</v>
      </c>
      <c r="K240">
        <v>0.05</v>
      </c>
      <c r="N240">
        <v>53</v>
      </c>
      <c r="O240">
        <v>0.43</v>
      </c>
      <c r="P240">
        <v>2.29</v>
      </c>
      <c r="Q240">
        <v>8.16</v>
      </c>
      <c r="R240">
        <v>0.21</v>
      </c>
      <c r="S240">
        <v>17.5</v>
      </c>
      <c r="T240">
        <v>18.5</v>
      </c>
      <c r="U240">
        <v>0.13</v>
      </c>
      <c r="W240">
        <v>0.39</v>
      </c>
      <c r="X240">
        <v>1E-4</v>
      </c>
      <c r="Y240">
        <v>1429.15</v>
      </c>
      <c r="Z240">
        <f t="shared" si="3"/>
        <v>1E-3</v>
      </c>
    </row>
    <row r="241" spans="1:26">
      <c r="A241" t="s">
        <v>336</v>
      </c>
      <c r="B241">
        <v>51.2</v>
      </c>
      <c r="C241">
        <v>2.66</v>
      </c>
      <c r="D241">
        <v>12.6</v>
      </c>
      <c r="E241">
        <v>12.8</v>
      </c>
      <c r="F241">
        <v>0.21</v>
      </c>
      <c r="G241">
        <v>6.16</v>
      </c>
      <c r="H241">
        <v>10</v>
      </c>
      <c r="I241">
        <v>2.12</v>
      </c>
      <c r="J241">
        <v>0.34</v>
      </c>
      <c r="K241">
        <v>0.02</v>
      </c>
      <c r="N241">
        <v>51.1</v>
      </c>
      <c r="O241">
        <v>0.79</v>
      </c>
      <c r="P241">
        <v>2.4700000000000002</v>
      </c>
      <c r="Q241">
        <v>7.98</v>
      </c>
      <c r="R241">
        <v>0.24</v>
      </c>
      <c r="S241">
        <v>16.5</v>
      </c>
      <c r="T241">
        <v>19.100000000000001</v>
      </c>
      <c r="U241">
        <v>0.28999999999999998</v>
      </c>
      <c r="W241">
        <v>0.32</v>
      </c>
      <c r="X241">
        <v>1E-4</v>
      </c>
      <c r="Y241">
        <v>1410.15</v>
      </c>
      <c r="Z241">
        <f t="shared" si="3"/>
        <v>1E-3</v>
      </c>
    </row>
    <row r="242" spans="1:26">
      <c r="A242" t="s">
        <v>337</v>
      </c>
      <c r="B242">
        <v>60.166400000000003</v>
      </c>
      <c r="C242">
        <v>0.97104000000000001</v>
      </c>
      <c r="D242">
        <v>16.088799999999999</v>
      </c>
      <c r="E242">
        <v>4.8456799999999998</v>
      </c>
      <c r="F242">
        <v>0.10471999999999999</v>
      </c>
      <c r="G242">
        <v>1.8944799999999999</v>
      </c>
      <c r="H242">
        <v>4.5029599999999999</v>
      </c>
      <c r="I242">
        <v>4.5410399999999997</v>
      </c>
      <c r="J242">
        <v>1.8944799999999999</v>
      </c>
      <c r="L242">
        <v>0.26656000000000002</v>
      </c>
      <c r="M242">
        <v>4.8</v>
      </c>
      <c r="N242">
        <v>50.1</v>
      </c>
      <c r="O242">
        <v>1.04</v>
      </c>
      <c r="P242">
        <v>3.28</v>
      </c>
      <c r="Q242">
        <v>11.3</v>
      </c>
      <c r="R242">
        <v>0.33</v>
      </c>
      <c r="S242">
        <v>14.5</v>
      </c>
      <c r="T242">
        <v>18.899999999999999</v>
      </c>
      <c r="U242">
        <v>0.34</v>
      </c>
      <c r="W242">
        <v>0.05</v>
      </c>
      <c r="X242">
        <v>0.1</v>
      </c>
      <c r="Y242">
        <v>1228.1500000000001</v>
      </c>
      <c r="Z242">
        <f t="shared" si="3"/>
        <v>1</v>
      </c>
    </row>
    <row r="243" spans="1:26">
      <c r="A243" t="s">
        <v>338</v>
      </c>
      <c r="B243">
        <v>56.527799999999999</v>
      </c>
      <c r="C243">
        <v>0.78876000000000002</v>
      </c>
      <c r="D243">
        <v>16.8081</v>
      </c>
      <c r="E243">
        <v>5.9344799999999998</v>
      </c>
      <c r="F243">
        <v>0.11268</v>
      </c>
      <c r="G243">
        <v>2.2723800000000001</v>
      </c>
      <c r="H243">
        <v>5.5964400000000003</v>
      </c>
      <c r="I243">
        <v>3.9531900000000002</v>
      </c>
      <c r="J243">
        <v>1.54935</v>
      </c>
      <c r="K243">
        <v>6.5729999999999997E-2</v>
      </c>
      <c r="L243">
        <v>0.26291999999999999</v>
      </c>
      <c r="M243">
        <v>6.1</v>
      </c>
      <c r="N243">
        <v>51.9</v>
      </c>
      <c r="O243">
        <v>0.71</v>
      </c>
      <c r="P243">
        <v>2.76</v>
      </c>
      <c r="Q243">
        <v>8.73</v>
      </c>
      <c r="R243">
        <v>0.26</v>
      </c>
      <c r="S243">
        <v>15.4</v>
      </c>
      <c r="T243">
        <v>20.3</v>
      </c>
      <c r="U243">
        <v>0.28000000000000003</v>
      </c>
      <c r="W243">
        <v>0.09</v>
      </c>
      <c r="X243">
        <v>0.2</v>
      </c>
      <c r="Y243">
        <v>1253.1500000000001</v>
      </c>
      <c r="Z243">
        <f t="shared" si="3"/>
        <v>2</v>
      </c>
    </row>
    <row r="244" spans="1:26">
      <c r="A244" t="s">
        <v>339</v>
      </c>
      <c r="B244">
        <v>53.804699999999997</v>
      </c>
      <c r="C244">
        <v>1.0047299999999999</v>
      </c>
      <c r="D244">
        <v>17.0898</v>
      </c>
      <c r="E244">
        <v>5.9814299999999996</v>
      </c>
      <c r="F244">
        <v>0.12207</v>
      </c>
      <c r="G244">
        <v>3.4649100000000002</v>
      </c>
      <c r="H244">
        <v>7.4180999999999999</v>
      </c>
      <c r="I244">
        <v>3.6621000000000001</v>
      </c>
      <c r="J244">
        <v>1.07985</v>
      </c>
      <c r="K244">
        <v>4.6949999999999999E-2</v>
      </c>
      <c r="L244">
        <v>0.24414</v>
      </c>
      <c r="M244">
        <v>6.1</v>
      </c>
      <c r="N244">
        <v>51.4</v>
      </c>
      <c r="O244">
        <v>0.7</v>
      </c>
      <c r="P244">
        <v>2.94</v>
      </c>
      <c r="Q244">
        <v>7.75</v>
      </c>
      <c r="R244">
        <v>0.2</v>
      </c>
      <c r="S244">
        <v>15.4</v>
      </c>
      <c r="T244">
        <v>20.8</v>
      </c>
      <c r="U244">
        <v>0.31</v>
      </c>
      <c r="W244">
        <v>0.15</v>
      </c>
      <c r="X244">
        <v>0.2</v>
      </c>
      <c r="Y244">
        <v>1273.1500000000001</v>
      </c>
      <c r="Z244">
        <f t="shared" si="3"/>
        <v>2</v>
      </c>
    </row>
    <row r="245" spans="1:26">
      <c r="A245" t="s">
        <v>340</v>
      </c>
      <c r="B245">
        <v>58.7</v>
      </c>
      <c r="C245">
        <v>1.01</v>
      </c>
      <c r="D245">
        <v>15.5</v>
      </c>
      <c r="E245">
        <v>6.16</v>
      </c>
      <c r="F245">
        <v>0.06</v>
      </c>
      <c r="G245">
        <v>4.63</v>
      </c>
      <c r="H245">
        <v>7.6</v>
      </c>
      <c r="I245">
        <v>3.93</v>
      </c>
      <c r="J245">
        <v>1.1100000000000001</v>
      </c>
      <c r="K245">
        <v>0.03</v>
      </c>
      <c r="L245">
        <v>0.23</v>
      </c>
      <c r="N245">
        <v>53.5</v>
      </c>
      <c r="O245">
        <v>0.38</v>
      </c>
      <c r="P245">
        <v>2.21</v>
      </c>
      <c r="Q245">
        <v>5.89</v>
      </c>
      <c r="R245">
        <v>0.14000000000000001</v>
      </c>
      <c r="S245">
        <v>19</v>
      </c>
      <c r="T245">
        <v>18.899999999999999</v>
      </c>
      <c r="U245">
        <v>0.19</v>
      </c>
      <c r="W245">
        <v>0.6</v>
      </c>
      <c r="X245">
        <v>1E-4</v>
      </c>
      <c r="Y245">
        <v>1423.15</v>
      </c>
      <c r="Z245">
        <f t="shared" si="3"/>
        <v>1E-3</v>
      </c>
    </row>
    <row r="246" spans="1:26">
      <c r="A246" t="s">
        <v>341</v>
      </c>
      <c r="B246">
        <v>57.023600000000002</v>
      </c>
      <c r="C246">
        <v>0.62310600000000005</v>
      </c>
      <c r="D246">
        <v>16.332899999999999</v>
      </c>
      <c r="E246">
        <v>4.3617400000000002</v>
      </c>
      <c r="F246">
        <v>0.103851</v>
      </c>
      <c r="G246">
        <v>4.1917999999999997</v>
      </c>
      <c r="H246">
        <v>6.9485799999999998</v>
      </c>
      <c r="I246">
        <v>3.5970200000000001</v>
      </c>
      <c r="J246">
        <v>0.896895</v>
      </c>
      <c r="L246">
        <v>0.22658400000000001</v>
      </c>
      <c r="M246">
        <v>5.59</v>
      </c>
      <c r="N246">
        <v>53.6</v>
      </c>
      <c r="O246">
        <v>0.27</v>
      </c>
      <c r="P246">
        <v>1.79</v>
      </c>
      <c r="Q246">
        <v>4.72</v>
      </c>
      <c r="R246">
        <v>0.14000000000000001</v>
      </c>
      <c r="S246">
        <v>18.399999999999999</v>
      </c>
      <c r="T246">
        <v>20.9</v>
      </c>
      <c r="U246">
        <v>0.14000000000000001</v>
      </c>
      <c r="W246">
        <v>0.7</v>
      </c>
      <c r="X246">
        <v>0.2</v>
      </c>
      <c r="Y246">
        <v>1313.15</v>
      </c>
      <c r="Z246">
        <f t="shared" si="3"/>
        <v>2</v>
      </c>
    </row>
    <row r="247" spans="1:26">
      <c r="A247" t="s">
        <v>342</v>
      </c>
      <c r="B247">
        <v>57.6586</v>
      </c>
      <c r="C247">
        <v>0.65415000000000001</v>
      </c>
      <c r="D247">
        <v>17.194800000000001</v>
      </c>
      <c r="E247">
        <v>3.9062100000000002</v>
      </c>
      <c r="F247">
        <v>8.4104999999999999E-2</v>
      </c>
      <c r="G247">
        <v>2.8689200000000001</v>
      </c>
      <c r="H247">
        <v>5.9153799999999999</v>
      </c>
      <c r="I247">
        <v>3.85948</v>
      </c>
      <c r="J247">
        <v>1.0185999999999999</v>
      </c>
      <c r="L247">
        <v>0.21493499999999999</v>
      </c>
      <c r="M247">
        <v>6.55</v>
      </c>
      <c r="N247">
        <v>52.7</v>
      </c>
      <c r="O247">
        <v>0.42</v>
      </c>
      <c r="P247">
        <v>2.36</v>
      </c>
      <c r="Q247">
        <v>5.69</v>
      </c>
      <c r="R247">
        <v>0.17</v>
      </c>
      <c r="S247">
        <v>17.100000000000001</v>
      </c>
      <c r="T247">
        <v>21.5</v>
      </c>
      <c r="U247">
        <v>0.17</v>
      </c>
      <c r="W247">
        <v>0.49</v>
      </c>
      <c r="X247">
        <v>0.2</v>
      </c>
      <c r="Y247">
        <v>1293.1500000000001</v>
      </c>
      <c r="Z247">
        <f t="shared" si="3"/>
        <v>2</v>
      </c>
    </row>
    <row r="248" spans="1:26">
      <c r="A248" t="s">
        <v>343</v>
      </c>
      <c r="B248">
        <v>60.731200000000001</v>
      </c>
      <c r="C248">
        <v>0.86205399999999999</v>
      </c>
      <c r="D248">
        <v>17.144200000000001</v>
      </c>
      <c r="E248">
        <v>4.0778100000000004</v>
      </c>
      <c r="F248">
        <v>7.7488000000000001E-2</v>
      </c>
      <c r="G248">
        <v>2.50867</v>
      </c>
      <c r="H248">
        <v>5.2207499999999998</v>
      </c>
      <c r="I248">
        <v>4.4555600000000002</v>
      </c>
      <c r="J248">
        <v>1.4141600000000001</v>
      </c>
      <c r="L248">
        <v>0.31963799999999998</v>
      </c>
      <c r="M248">
        <v>3.14</v>
      </c>
      <c r="N248">
        <v>52.8</v>
      </c>
      <c r="O248">
        <v>0.5</v>
      </c>
      <c r="P248">
        <v>2.23</v>
      </c>
      <c r="Q248">
        <v>6.28</v>
      </c>
      <c r="R248">
        <v>0.16</v>
      </c>
      <c r="S248">
        <v>17.899999999999999</v>
      </c>
      <c r="T248">
        <v>19.8</v>
      </c>
      <c r="U248">
        <v>0.17</v>
      </c>
      <c r="W248">
        <v>0.44</v>
      </c>
      <c r="X248">
        <v>0.2</v>
      </c>
      <c r="Y248">
        <v>1253.1500000000001</v>
      </c>
      <c r="Z248">
        <f t="shared" si="3"/>
        <v>2</v>
      </c>
    </row>
    <row r="249" spans="1:26">
      <c r="A249" t="s">
        <v>344</v>
      </c>
      <c r="B249">
        <v>61.532800000000002</v>
      </c>
      <c r="C249">
        <v>0.44085999999999997</v>
      </c>
      <c r="D249">
        <v>16.508800000000001</v>
      </c>
      <c r="E249">
        <v>3.3298999999999999</v>
      </c>
      <c r="F249">
        <v>3.7519999999999998E-2</v>
      </c>
      <c r="G249">
        <v>1.6415</v>
      </c>
      <c r="H249">
        <v>4.3429399999999996</v>
      </c>
      <c r="I249">
        <v>4.4085999999999999</v>
      </c>
      <c r="J249">
        <v>1.407</v>
      </c>
      <c r="L249">
        <v>0.21573999999999999</v>
      </c>
      <c r="M249">
        <v>6.2</v>
      </c>
      <c r="N249">
        <v>52.3</v>
      </c>
      <c r="O249">
        <v>0.57999999999999996</v>
      </c>
      <c r="P249">
        <v>2.39</v>
      </c>
      <c r="Q249">
        <v>7.22</v>
      </c>
      <c r="R249">
        <v>0.16</v>
      </c>
      <c r="S249">
        <v>16.100000000000001</v>
      </c>
      <c r="T249">
        <v>20.3</v>
      </c>
      <c r="U249">
        <v>0.28000000000000003</v>
      </c>
      <c r="W249">
        <v>0.18</v>
      </c>
      <c r="X249">
        <v>0.2</v>
      </c>
      <c r="Y249">
        <v>1213.1500000000001</v>
      </c>
      <c r="Z249">
        <f t="shared" si="3"/>
        <v>2</v>
      </c>
    </row>
    <row r="250" spans="1:26">
      <c r="A250" t="s">
        <v>345</v>
      </c>
      <c r="B250">
        <v>52.969099999999997</v>
      </c>
      <c r="C250">
        <v>0.80341200000000002</v>
      </c>
      <c r="D250">
        <v>17.562999999999999</v>
      </c>
      <c r="E250">
        <v>5.9321700000000002</v>
      </c>
      <c r="F250">
        <v>0.14947199999999999</v>
      </c>
      <c r="G250">
        <v>3.7835100000000002</v>
      </c>
      <c r="H250">
        <v>7.6510999999999996</v>
      </c>
      <c r="I250">
        <v>3.80219</v>
      </c>
      <c r="J250">
        <v>0.55117799999999995</v>
      </c>
      <c r="K250">
        <v>3.7367999999999998E-2</v>
      </c>
      <c r="L250">
        <v>0.196182</v>
      </c>
      <c r="M250">
        <v>6.58</v>
      </c>
      <c r="N250">
        <v>52.5</v>
      </c>
      <c r="O250">
        <v>0.59</v>
      </c>
      <c r="P250">
        <v>3.14</v>
      </c>
      <c r="Q250">
        <v>6.23</v>
      </c>
      <c r="R250">
        <v>0.15</v>
      </c>
      <c r="S250">
        <v>16.399999999999999</v>
      </c>
      <c r="T250">
        <v>20.9</v>
      </c>
      <c r="U250">
        <v>0.28000000000000003</v>
      </c>
      <c r="W250">
        <v>0.63</v>
      </c>
      <c r="X250">
        <v>0.2</v>
      </c>
      <c r="Y250">
        <v>1303.1500000000001</v>
      </c>
      <c r="Z250">
        <f t="shared" si="3"/>
        <v>2</v>
      </c>
    </row>
    <row r="251" spans="1:26">
      <c r="A251" t="s">
        <v>346</v>
      </c>
      <c r="B251">
        <v>54.050199999999997</v>
      </c>
      <c r="C251">
        <v>0.857348</v>
      </c>
      <c r="D251">
        <v>17.333300000000001</v>
      </c>
      <c r="E251">
        <v>5.6007199999999999</v>
      </c>
      <c r="F251">
        <v>0.18637999999999999</v>
      </c>
      <c r="G251">
        <v>3.2709700000000002</v>
      </c>
      <c r="H251">
        <v>6.8121900000000002</v>
      </c>
      <c r="I251">
        <v>4.3053800000000004</v>
      </c>
      <c r="J251">
        <v>0.59641599999999995</v>
      </c>
      <c r="K251">
        <v>2.7956999999999999E-2</v>
      </c>
      <c r="L251">
        <v>0.19569900000000001</v>
      </c>
      <c r="M251">
        <v>6.81</v>
      </c>
      <c r="N251">
        <v>51.8</v>
      </c>
      <c r="O251">
        <v>0.63</v>
      </c>
      <c r="P251">
        <v>3.02</v>
      </c>
      <c r="Q251">
        <v>6.86</v>
      </c>
      <c r="R251">
        <v>0.18</v>
      </c>
      <c r="S251">
        <v>16</v>
      </c>
      <c r="T251">
        <v>20.9</v>
      </c>
      <c r="U251">
        <v>0.28000000000000003</v>
      </c>
      <c r="W251">
        <v>0.54</v>
      </c>
      <c r="X251">
        <v>0.2</v>
      </c>
      <c r="Y251">
        <v>1283.1500000000001</v>
      </c>
      <c r="Z251">
        <f t="shared" si="3"/>
        <v>2</v>
      </c>
    </row>
    <row r="252" spans="1:26">
      <c r="A252" t="s">
        <v>347</v>
      </c>
      <c r="B252">
        <v>51.403300000000002</v>
      </c>
      <c r="C252">
        <v>0.66388000000000003</v>
      </c>
      <c r="D252">
        <v>18.019600000000001</v>
      </c>
      <c r="E252">
        <v>5.9843999999999999</v>
      </c>
      <c r="F252">
        <v>0.14226</v>
      </c>
      <c r="G252">
        <v>5.3489800000000001</v>
      </c>
      <c r="H252">
        <v>9.7685200000000005</v>
      </c>
      <c r="I252">
        <v>3.0728200000000001</v>
      </c>
      <c r="J252">
        <v>0.40781200000000001</v>
      </c>
      <c r="K252">
        <v>9.4839999999999994E-3</v>
      </c>
      <c r="M252">
        <v>5.16</v>
      </c>
      <c r="N252">
        <v>51.7</v>
      </c>
      <c r="O252">
        <v>0.4</v>
      </c>
      <c r="P252">
        <v>3.59</v>
      </c>
      <c r="Q252">
        <v>4.5999999999999996</v>
      </c>
      <c r="R252">
        <v>0.11</v>
      </c>
      <c r="S252">
        <v>16.5</v>
      </c>
      <c r="T252">
        <v>21.9</v>
      </c>
      <c r="U252">
        <v>0.24</v>
      </c>
      <c r="W252">
        <v>0.77</v>
      </c>
      <c r="X252">
        <v>0.2</v>
      </c>
      <c r="Y252">
        <v>1363.15</v>
      </c>
      <c r="Z252">
        <f t="shared" si="3"/>
        <v>2</v>
      </c>
    </row>
    <row r="253" spans="1:26">
      <c r="A253" t="s">
        <v>348</v>
      </c>
      <c r="B253">
        <v>57.8</v>
      </c>
      <c r="C253">
        <v>0.73</v>
      </c>
      <c r="D253">
        <v>17.600000000000001</v>
      </c>
      <c r="E253">
        <v>4.07</v>
      </c>
      <c r="F253">
        <v>0.04</v>
      </c>
      <c r="G253">
        <v>6.16</v>
      </c>
      <c r="H253">
        <v>9.0299999999999994</v>
      </c>
      <c r="I253">
        <v>3.19</v>
      </c>
      <c r="J253">
        <v>0.57999999999999996</v>
      </c>
      <c r="L253">
        <v>0.12</v>
      </c>
      <c r="N253">
        <v>52.2</v>
      </c>
      <c r="O253">
        <v>0.24</v>
      </c>
      <c r="P253">
        <v>5.84</v>
      </c>
      <c r="Q253">
        <v>4.59</v>
      </c>
      <c r="R253">
        <v>0.1</v>
      </c>
      <c r="S253">
        <v>19.600000000000001</v>
      </c>
      <c r="T253">
        <v>15.8</v>
      </c>
      <c r="U253">
        <v>0.62</v>
      </c>
      <c r="W253">
        <v>0.32</v>
      </c>
      <c r="X253">
        <v>1.5</v>
      </c>
      <c r="Y253">
        <v>1573.15</v>
      </c>
      <c r="Z253">
        <f t="shared" si="3"/>
        <v>15</v>
      </c>
    </row>
    <row r="254" spans="1:26">
      <c r="A254" t="s">
        <v>349</v>
      </c>
      <c r="B254">
        <v>49.054699999999997</v>
      </c>
      <c r="C254">
        <v>0.48883199999999999</v>
      </c>
      <c r="D254">
        <v>14.664999999999999</v>
      </c>
      <c r="E254">
        <v>5.8316800000000004</v>
      </c>
      <c r="F254">
        <v>0.120064</v>
      </c>
      <c r="G254">
        <v>4.2708500000000003</v>
      </c>
      <c r="H254">
        <v>7.5897600000000001</v>
      </c>
      <c r="I254">
        <v>1.0377000000000001</v>
      </c>
      <c r="J254">
        <v>0.24870400000000001</v>
      </c>
      <c r="K254">
        <v>8.5760000000000003E-3</v>
      </c>
      <c r="M254">
        <v>14.24</v>
      </c>
      <c r="N254">
        <v>53.1</v>
      </c>
      <c r="O254">
        <v>0.24</v>
      </c>
      <c r="P254">
        <v>2.38</v>
      </c>
      <c r="Q254">
        <v>6.56</v>
      </c>
      <c r="R254">
        <v>0.17</v>
      </c>
      <c r="S254">
        <v>16.899999999999999</v>
      </c>
      <c r="T254">
        <v>20.2</v>
      </c>
      <c r="U254">
        <v>0.22</v>
      </c>
      <c r="W254">
        <v>0.25</v>
      </c>
      <c r="X254">
        <v>0.8</v>
      </c>
      <c r="Y254">
        <v>1338.15</v>
      </c>
      <c r="Z254">
        <f t="shared" si="3"/>
        <v>8</v>
      </c>
    </row>
    <row r="255" spans="1:26">
      <c r="A255" t="s">
        <v>350</v>
      </c>
      <c r="B255">
        <v>50.625100000000003</v>
      </c>
      <c r="C255">
        <v>0.33407399999999998</v>
      </c>
      <c r="D255">
        <v>16.875</v>
      </c>
      <c r="E255">
        <v>5.0196800000000001</v>
      </c>
      <c r="F255">
        <v>0.119924</v>
      </c>
      <c r="G255">
        <v>3.1608499999999999</v>
      </c>
      <c r="H255">
        <v>7.0412499999999998</v>
      </c>
      <c r="I255">
        <v>1.9187799999999999</v>
      </c>
      <c r="J255">
        <v>0.61675199999999997</v>
      </c>
      <c r="K255">
        <v>3.4264000000000003E-2</v>
      </c>
      <c r="M255">
        <v>14.34</v>
      </c>
      <c r="N255">
        <v>52.1</v>
      </c>
      <c r="O255">
        <v>0.25</v>
      </c>
      <c r="P255">
        <v>2.58</v>
      </c>
      <c r="Q255">
        <v>6.71</v>
      </c>
      <c r="R255">
        <v>0.21</v>
      </c>
      <c r="S255">
        <v>16.8</v>
      </c>
      <c r="T255">
        <v>20.9</v>
      </c>
      <c r="U255">
        <v>0.25</v>
      </c>
      <c r="W255">
        <v>0.11</v>
      </c>
      <c r="X255">
        <v>0.8</v>
      </c>
      <c r="Y255">
        <v>1318.15</v>
      </c>
      <c r="Z255">
        <f t="shared" si="3"/>
        <v>8</v>
      </c>
    </row>
    <row r="256" spans="1:26">
      <c r="A256" t="s">
        <v>351</v>
      </c>
      <c r="B256">
        <v>58</v>
      </c>
      <c r="C256">
        <v>2</v>
      </c>
      <c r="D256">
        <v>14.7</v>
      </c>
      <c r="E256">
        <v>9.9</v>
      </c>
      <c r="F256">
        <v>0.14000000000000001</v>
      </c>
      <c r="G256">
        <v>3.99</v>
      </c>
      <c r="H256">
        <v>7.87</v>
      </c>
      <c r="I256">
        <v>2.64</v>
      </c>
      <c r="J256">
        <v>1.4</v>
      </c>
      <c r="K256">
        <v>0.02</v>
      </c>
      <c r="N256">
        <v>54.9</v>
      </c>
      <c r="O256">
        <v>0.38</v>
      </c>
      <c r="P256">
        <v>1.0900000000000001</v>
      </c>
      <c r="Q256">
        <v>14.9</v>
      </c>
      <c r="R256">
        <v>0.38</v>
      </c>
      <c r="S256">
        <v>24.6</v>
      </c>
      <c r="T256">
        <v>4.9000000000000004</v>
      </c>
      <c r="U256">
        <v>0.12</v>
      </c>
      <c r="W256">
        <v>0.15</v>
      </c>
      <c r="X256">
        <v>1.01325E-4</v>
      </c>
      <c r="Y256">
        <v>1396.15</v>
      </c>
      <c r="Z256">
        <f t="shared" si="3"/>
        <v>1.01325E-3</v>
      </c>
    </row>
    <row r="257" spans="1:26">
      <c r="A257" t="s">
        <v>352</v>
      </c>
      <c r="B257">
        <v>57.2</v>
      </c>
      <c r="C257">
        <v>2.71</v>
      </c>
      <c r="D257">
        <v>13.1</v>
      </c>
      <c r="E257">
        <v>13</v>
      </c>
      <c r="F257">
        <v>0.2</v>
      </c>
      <c r="G257">
        <v>3.11</v>
      </c>
      <c r="H257">
        <v>6.97</v>
      </c>
      <c r="I257">
        <v>2.11</v>
      </c>
      <c r="J257">
        <v>1.48</v>
      </c>
      <c r="K257">
        <v>0.05</v>
      </c>
      <c r="N257">
        <v>53.2</v>
      </c>
      <c r="O257">
        <v>0.43</v>
      </c>
      <c r="P257">
        <v>1.07</v>
      </c>
      <c r="Q257">
        <v>19.3</v>
      </c>
      <c r="R257">
        <v>0.5</v>
      </c>
      <c r="S257">
        <v>22.1</v>
      </c>
      <c r="T257">
        <v>3.89</v>
      </c>
      <c r="U257">
        <v>7.0000000000000007E-2</v>
      </c>
      <c r="V257">
        <v>0.02</v>
      </c>
      <c r="W257">
        <v>0.05</v>
      </c>
      <c r="X257">
        <v>1.01325E-4</v>
      </c>
      <c r="Y257">
        <v>1349.15</v>
      </c>
      <c r="Z257">
        <f t="shared" si="3"/>
        <v>1.01325E-3</v>
      </c>
    </row>
    <row r="258" spans="1:26">
      <c r="A258" t="s">
        <v>353</v>
      </c>
      <c r="B258">
        <v>55.5</v>
      </c>
      <c r="C258">
        <v>2.2200000000000002</v>
      </c>
      <c r="D258">
        <v>13.5</v>
      </c>
      <c r="E258">
        <v>11.5</v>
      </c>
      <c r="F258">
        <v>0.19</v>
      </c>
      <c r="G258">
        <v>3.97</v>
      </c>
      <c r="H258">
        <v>7.54</v>
      </c>
      <c r="I258">
        <v>2.93</v>
      </c>
      <c r="J258">
        <v>1.1599999999999999</v>
      </c>
      <c r="K258">
        <v>0.03</v>
      </c>
      <c r="N258">
        <v>53.9</v>
      </c>
      <c r="O258">
        <v>0.35</v>
      </c>
      <c r="P258">
        <v>1.25</v>
      </c>
      <c r="Q258">
        <v>17.100000000000001</v>
      </c>
      <c r="R258">
        <v>0.44</v>
      </c>
      <c r="S258">
        <v>22.8</v>
      </c>
      <c r="T258">
        <v>4.5599999999999996</v>
      </c>
      <c r="U258">
        <v>0.25</v>
      </c>
      <c r="V258">
        <v>0.03</v>
      </c>
      <c r="W258">
        <v>0.04</v>
      </c>
      <c r="X258">
        <v>1.01325E-4</v>
      </c>
      <c r="Y258">
        <v>1379.15</v>
      </c>
      <c r="Z258">
        <f t="shared" si="3"/>
        <v>1.01325E-3</v>
      </c>
    </row>
    <row r="259" spans="1:26">
      <c r="A259" t="s">
        <v>354</v>
      </c>
      <c r="B259">
        <v>59.4</v>
      </c>
      <c r="C259">
        <v>2.3199999999999998</v>
      </c>
      <c r="D259">
        <v>13.4</v>
      </c>
      <c r="E259">
        <v>9.35</v>
      </c>
      <c r="F259">
        <v>0.17</v>
      </c>
      <c r="G259">
        <v>2.66</v>
      </c>
      <c r="H259">
        <v>5.5</v>
      </c>
      <c r="I259">
        <v>3.74</v>
      </c>
      <c r="J259">
        <v>2.6</v>
      </c>
      <c r="L259">
        <v>0.4</v>
      </c>
      <c r="N259">
        <v>51.7</v>
      </c>
      <c r="O259">
        <v>0.71</v>
      </c>
      <c r="P259">
        <v>1.95</v>
      </c>
      <c r="Q259">
        <v>11.7</v>
      </c>
      <c r="R259">
        <v>0.39</v>
      </c>
      <c r="S259">
        <v>16.899999999999999</v>
      </c>
      <c r="T259">
        <v>16.100000000000001</v>
      </c>
      <c r="U259">
        <v>0.25</v>
      </c>
      <c r="W259">
        <v>0.25</v>
      </c>
      <c r="X259">
        <v>1E-4</v>
      </c>
      <c r="Y259">
        <v>1360.15</v>
      </c>
      <c r="Z259">
        <f t="shared" ref="Z259:Z322" si="4">X259*10</f>
        <v>1E-3</v>
      </c>
    </row>
    <row r="260" spans="1:26">
      <c r="A260" t="s">
        <v>355</v>
      </c>
      <c r="B260">
        <v>56.9</v>
      </c>
      <c r="C260">
        <v>1.59</v>
      </c>
      <c r="D260">
        <v>13.9</v>
      </c>
      <c r="E260">
        <v>9.15</v>
      </c>
      <c r="F260">
        <v>0.21</v>
      </c>
      <c r="G260">
        <v>4.49</v>
      </c>
      <c r="H260">
        <v>7.53</v>
      </c>
      <c r="I260">
        <v>3.55</v>
      </c>
      <c r="J260">
        <v>1.4</v>
      </c>
      <c r="K260">
        <v>0.03</v>
      </c>
      <c r="L260">
        <v>0.22</v>
      </c>
      <c r="N260">
        <v>54.2</v>
      </c>
      <c r="O260">
        <v>0.28000000000000003</v>
      </c>
      <c r="P260">
        <v>1.22</v>
      </c>
      <c r="Q260">
        <v>13.9</v>
      </c>
      <c r="R260">
        <v>0.37</v>
      </c>
      <c r="S260">
        <v>26.1</v>
      </c>
      <c r="T260">
        <v>4.03</v>
      </c>
      <c r="U260">
        <v>0.05</v>
      </c>
      <c r="W260">
        <v>0.05</v>
      </c>
      <c r="X260">
        <v>1E-4</v>
      </c>
      <c r="Y260">
        <v>1408.15</v>
      </c>
      <c r="Z260">
        <f t="shared" si="4"/>
        <v>1E-3</v>
      </c>
    </row>
    <row r="261" spans="1:26">
      <c r="A261" t="s">
        <v>356</v>
      </c>
      <c r="B261">
        <v>57.4</v>
      </c>
      <c r="C261">
        <v>0.56999999999999995</v>
      </c>
      <c r="D261">
        <v>10.4</v>
      </c>
      <c r="E261">
        <v>6.04</v>
      </c>
      <c r="F261">
        <v>0.05</v>
      </c>
      <c r="G261">
        <v>10.199999999999999</v>
      </c>
      <c r="H261">
        <v>11.6</v>
      </c>
      <c r="I261">
        <v>2.0299999999999998</v>
      </c>
      <c r="J261">
        <v>0.83</v>
      </c>
      <c r="K261">
        <v>0.01</v>
      </c>
      <c r="L261">
        <v>0.12</v>
      </c>
      <c r="N261">
        <v>56</v>
      </c>
      <c r="O261">
        <v>0.11</v>
      </c>
      <c r="P261">
        <v>0.54</v>
      </c>
      <c r="Q261">
        <v>3.64</v>
      </c>
      <c r="R261">
        <v>0.09</v>
      </c>
      <c r="S261">
        <v>22.8</v>
      </c>
      <c r="T261">
        <v>17.8</v>
      </c>
      <c r="U261">
        <v>0.12</v>
      </c>
      <c r="W261">
        <v>0.03</v>
      </c>
      <c r="X261">
        <v>1E-4</v>
      </c>
      <c r="Y261">
        <v>1515.15</v>
      </c>
      <c r="Z261">
        <f t="shared" si="4"/>
        <v>1E-3</v>
      </c>
    </row>
    <row r="262" spans="1:26">
      <c r="A262" t="s">
        <v>357</v>
      </c>
      <c r="B262">
        <v>48.9</v>
      </c>
      <c r="C262">
        <v>2.8</v>
      </c>
      <c r="D262">
        <v>14.5</v>
      </c>
      <c r="E262">
        <v>11.6</v>
      </c>
      <c r="F262">
        <v>0.3</v>
      </c>
      <c r="G262">
        <v>7.9</v>
      </c>
      <c r="H262">
        <v>10.199999999999999</v>
      </c>
      <c r="I262">
        <v>3.39</v>
      </c>
      <c r="J262">
        <v>0.27</v>
      </c>
      <c r="K262">
        <v>0.08</v>
      </c>
      <c r="L262">
        <v>0.37</v>
      </c>
      <c r="N262">
        <v>52.6</v>
      </c>
      <c r="O262">
        <v>0.92</v>
      </c>
      <c r="P262">
        <v>3.63</v>
      </c>
      <c r="Q262">
        <v>7.25</v>
      </c>
      <c r="R262">
        <v>0.08</v>
      </c>
      <c r="S262">
        <v>17.7</v>
      </c>
      <c r="T262">
        <v>18.2</v>
      </c>
      <c r="U262">
        <v>0.35</v>
      </c>
      <c r="W262">
        <v>0.23</v>
      </c>
      <c r="X262">
        <v>0.8</v>
      </c>
      <c r="Y262">
        <v>1498.15</v>
      </c>
      <c r="Z262">
        <f t="shared" si="4"/>
        <v>8</v>
      </c>
    </row>
    <row r="263" spans="1:26">
      <c r="A263" t="s">
        <v>358</v>
      </c>
      <c r="B263">
        <v>49</v>
      </c>
      <c r="C263">
        <v>3.06</v>
      </c>
      <c r="D263">
        <v>14</v>
      </c>
      <c r="E263">
        <v>14.1</v>
      </c>
      <c r="F263">
        <v>0.23</v>
      </c>
      <c r="G263">
        <v>6.47</v>
      </c>
      <c r="H263">
        <v>9.58</v>
      </c>
      <c r="I263">
        <v>3.22</v>
      </c>
      <c r="J263">
        <v>0.26</v>
      </c>
      <c r="K263">
        <v>0.06</v>
      </c>
      <c r="L263">
        <v>0.4</v>
      </c>
      <c r="N263">
        <v>51.9</v>
      </c>
      <c r="O263">
        <v>1.02</v>
      </c>
      <c r="P263">
        <v>3.35</v>
      </c>
      <c r="Q263">
        <v>7.98</v>
      </c>
      <c r="R263">
        <v>0.16</v>
      </c>
      <c r="S263">
        <v>16.8</v>
      </c>
      <c r="T263">
        <v>18</v>
      </c>
      <c r="U263">
        <v>0.34</v>
      </c>
      <c r="W263">
        <v>0.2</v>
      </c>
      <c r="X263">
        <v>0.8</v>
      </c>
      <c r="Y263">
        <v>1483.15</v>
      </c>
      <c r="Z263">
        <f t="shared" si="4"/>
        <v>8</v>
      </c>
    </row>
    <row r="264" spans="1:26">
      <c r="A264" t="s">
        <v>359</v>
      </c>
      <c r="B264">
        <v>49.2</v>
      </c>
      <c r="C264">
        <v>1.1100000000000001</v>
      </c>
      <c r="D264">
        <v>16</v>
      </c>
      <c r="E264">
        <v>8.6300000000000008</v>
      </c>
      <c r="F264">
        <v>0.05</v>
      </c>
      <c r="G264">
        <v>9.5</v>
      </c>
      <c r="H264">
        <v>11.8</v>
      </c>
      <c r="I264">
        <v>2.61</v>
      </c>
      <c r="J264">
        <v>0.08</v>
      </c>
      <c r="K264">
        <v>0.11</v>
      </c>
      <c r="L264">
        <v>0.08</v>
      </c>
      <c r="N264">
        <v>51.4</v>
      </c>
      <c r="O264">
        <v>0.5</v>
      </c>
      <c r="P264">
        <v>6.03</v>
      </c>
      <c r="Q264">
        <v>4.78</v>
      </c>
      <c r="R264">
        <v>0.09</v>
      </c>
      <c r="S264">
        <v>18.7</v>
      </c>
      <c r="T264">
        <v>17.7</v>
      </c>
      <c r="U264">
        <v>0.1</v>
      </c>
      <c r="W264">
        <v>0.55000000000000004</v>
      </c>
      <c r="X264">
        <v>0.8</v>
      </c>
      <c r="Y264">
        <v>1513.15</v>
      </c>
      <c r="Z264">
        <f t="shared" si="4"/>
        <v>8</v>
      </c>
    </row>
    <row r="265" spans="1:26">
      <c r="A265" t="s">
        <v>360</v>
      </c>
      <c r="B265">
        <v>49.1</v>
      </c>
      <c r="C265">
        <v>1.82</v>
      </c>
      <c r="D265">
        <v>15.6</v>
      </c>
      <c r="E265">
        <v>11.2</v>
      </c>
      <c r="F265">
        <v>0.19</v>
      </c>
      <c r="G265">
        <v>7.64</v>
      </c>
      <c r="H265">
        <v>9.77</v>
      </c>
      <c r="I265">
        <v>3.57</v>
      </c>
      <c r="J265">
        <v>0.14000000000000001</v>
      </c>
      <c r="K265">
        <v>0.03</v>
      </c>
      <c r="L265">
        <v>0.13</v>
      </c>
      <c r="N265">
        <v>52.1</v>
      </c>
      <c r="O265">
        <v>0.8</v>
      </c>
      <c r="P265">
        <v>4.28</v>
      </c>
      <c r="Q265">
        <v>7.77</v>
      </c>
      <c r="R265">
        <v>0.21</v>
      </c>
      <c r="S265">
        <v>19.2</v>
      </c>
      <c r="T265">
        <v>14.8</v>
      </c>
      <c r="U265">
        <v>0.44</v>
      </c>
      <c r="W265">
        <v>0.17</v>
      </c>
      <c r="X265">
        <v>0.8</v>
      </c>
      <c r="Y265">
        <v>1503.15</v>
      </c>
      <c r="Z265">
        <f t="shared" si="4"/>
        <v>8</v>
      </c>
    </row>
    <row r="266" spans="1:26">
      <c r="A266" t="s">
        <v>361</v>
      </c>
      <c r="B266">
        <v>50.2</v>
      </c>
      <c r="C266">
        <v>1.4</v>
      </c>
      <c r="D266">
        <v>15.8</v>
      </c>
      <c r="E266">
        <v>9.48</v>
      </c>
      <c r="F266">
        <v>0.14000000000000001</v>
      </c>
      <c r="G266">
        <v>8.01</v>
      </c>
      <c r="H266">
        <v>10.6</v>
      </c>
      <c r="I266">
        <v>3.13</v>
      </c>
      <c r="J266">
        <v>0.12</v>
      </c>
      <c r="K266">
        <v>0.05</v>
      </c>
      <c r="L266">
        <v>0.15</v>
      </c>
      <c r="N266">
        <v>51</v>
      </c>
      <c r="O266">
        <v>0.69</v>
      </c>
      <c r="P266">
        <v>5.83</v>
      </c>
      <c r="Q266">
        <v>6.04</v>
      </c>
      <c r="R266">
        <v>0.27</v>
      </c>
      <c r="S266">
        <v>18.3</v>
      </c>
      <c r="T266">
        <v>16.100000000000001</v>
      </c>
      <c r="U266">
        <v>0.41</v>
      </c>
      <c r="W266">
        <v>0.36</v>
      </c>
      <c r="X266">
        <v>0.8</v>
      </c>
      <c r="Y266">
        <v>1513.15</v>
      </c>
      <c r="Z266">
        <f t="shared" si="4"/>
        <v>8</v>
      </c>
    </row>
    <row r="267" spans="1:26">
      <c r="A267" t="s">
        <v>362</v>
      </c>
      <c r="B267">
        <v>48.7</v>
      </c>
      <c r="C267">
        <v>1.9</v>
      </c>
      <c r="D267">
        <v>15.3</v>
      </c>
      <c r="E267">
        <v>11.5</v>
      </c>
      <c r="F267">
        <v>0.09</v>
      </c>
      <c r="G267">
        <v>7.27</v>
      </c>
      <c r="H267">
        <v>9.6199999999999992</v>
      </c>
      <c r="I267">
        <v>3.61</v>
      </c>
      <c r="J267">
        <v>0.15</v>
      </c>
      <c r="K267">
        <v>0.08</v>
      </c>
      <c r="L267">
        <v>0.13</v>
      </c>
      <c r="N267">
        <v>52</v>
      </c>
      <c r="O267">
        <v>0.69</v>
      </c>
      <c r="P267">
        <v>4.04</v>
      </c>
      <c r="Q267">
        <v>7.34</v>
      </c>
      <c r="R267">
        <v>0.17</v>
      </c>
      <c r="S267">
        <v>18.7</v>
      </c>
      <c r="T267">
        <v>15.9</v>
      </c>
      <c r="U267">
        <v>0.43</v>
      </c>
      <c r="W267">
        <v>0.21</v>
      </c>
      <c r="X267">
        <v>0.8</v>
      </c>
      <c r="Y267">
        <v>1488.15</v>
      </c>
      <c r="Z267">
        <f t="shared" si="4"/>
        <v>8</v>
      </c>
    </row>
    <row r="268" spans="1:26">
      <c r="A268" t="s">
        <v>363</v>
      </c>
      <c r="B268">
        <v>49.8</v>
      </c>
      <c r="C268">
        <v>2.2999999999999998</v>
      </c>
      <c r="D268">
        <v>13.7</v>
      </c>
      <c r="E268">
        <v>12</v>
      </c>
      <c r="F268">
        <v>0.22</v>
      </c>
      <c r="G268">
        <v>6.68</v>
      </c>
      <c r="H268">
        <v>10.7</v>
      </c>
      <c r="I268">
        <v>3.18</v>
      </c>
      <c r="J268">
        <v>0.19</v>
      </c>
      <c r="L268">
        <v>0.32</v>
      </c>
      <c r="N268">
        <v>52</v>
      </c>
      <c r="O268">
        <v>0.85</v>
      </c>
      <c r="P268">
        <v>3.05</v>
      </c>
      <c r="Q268">
        <v>7.15</v>
      </c>
      <c r="R268">
        <v>0.18</v>
      </c>
      <c r="S268">
        <v>17</v>
      </c>
      <c r="T268">
        <v>19.2</v>
      </c>
      <c r="U268">
        <v>0.34</v>
      </c>
      <c r="W268">
        <v>0.41</v>
      </c>
      <c r="X268">
        <v>0.2</v>
      </c>
      <c r="Y268">
        <v>1421.15</v>
      </c>
      <c r="Z268">
        <f t="shared" si="4"/>
        <v>2</v>
      </c>
    </row>
    <row r="269" spans="1:26">
      <c r="A269" t="s">
        <v>364</v>
      </c>
      <c r="B269">
        <v>50</v>
      </c>
      <c r="C269">
        <v>2.4700000000000002</v>
      </c>
      <c r="D269">
        <v>13.7</v>
      </c>
      <c r="E269">
        <v>11.7</v>
      </c>
      <c r="F269">
        <v>0.19</v>
      </c>
      <c r="G269">
        <v>6.6</v>
      </c>
      <c r="H269">
        <v>10.5</v>
      </c>
      <c r="I269">
        <v>3.36</v>
      </c>
      <c r="J269">
        <v>0.22</v>
      </c>
      <c r="L269">
        <v>0.36</v>
      </c>
      <c r="N269">
        <v>52.8</v>
      </c>
      <c r="O269">
        <v>0.73</v>
      </c>
      <c r="P269">
        <v>2.4700000000000002</v>
      </c>
      <c r="Q269">
        <v>7.21</v>
      </c>
      <c r="R269">
        <v>0.19</v>
      </c>
      <c r="S269">
        <v>17.899999999999999</v>
      </c>
      <c r="T269">
        <v>18.600000000000001</v>
      </c>
      <c r="U269">
        <v>0.33</v>
      </c>
      <c r="W269">
        <v>0.31</v>
      </c>
      <c r="X269">
        <v>0.2</v>
      </c>
      <c r="Y269">
        <v>1425.15</v>
      </c>
      <c r="Z269">
        <f t="shared" si="4"/>
        <v>2</v>
      </c>
    </row>
    <row r="270" spans="1:26">
      <c r="A270" t="s">
        <v>365</v>
      </c>
      <c r="B270">
        <v>49</v>
      </c>
      <c r="C270">
        <v>3.7</v>
      </c>
      <c r="D270">
        <v>12.5</v>
      </c>
      <c r="E270">
        <v>13.6</v>
      </c>
      <c r="F270">
        <v>0.25</v>
      </c>
      <c r="G270">
        <v>5.91</v>
      </c>
      <c r="H270">
        <v>9.66</v>
      </c>
      <c r="I270">
        <v>3.29</v>
      </c>
      <c r="J270">
        <v>0.28000000000000003</v>
      </c>
      <c r="L270">
        <v>0.53</v>
      </c>
      <c r="N270">
        <v>52.4</v>
      </c>
      <c r="O270">
        <v>0.95</v>
      </c>
      <c r="P270">
        <v>2.13</v>
      </c>
      <c r="Q270">
        <v>8.67</v>
      </c>
      <c r="R270">
        <v>0.27</v>
      </c>
      <c r="S270">
        <v>18</v>
      </c>
      <c r="T270">
        <v>16.7</v>
      </c>
      <c r="U270">
        <v>0.3</v>
      </c>
      <c r="W270">
        <v>0.17</v>
      </c>
      <c r="X270">
        <v>0.2</v>
      </c>
      <c r="Y270">
        <v>1399.15</v>
      </c>
      <c r="Z270">
        <f t="shared" si="4"/>
        <v>2</v>
      </c>
    </row>
    <row r="271" spans="1:26">
      <c r="A271" t="s">
        <v>366</v>
      </c>
      <c r="B271">
        <v>49.2</v>
      </c>
      <c r="C271">
        <v>1.02</v>
      </c>
      <c r="D271">
        <v>15.6</v>
      </c>
      <c r="E271">
        <v>11.1</v>
      </c>
      <c r="F271">
        <v>0.27</v>
      </c>
      <c r="G271">
        <v>8.32</v>
      </c>
      <c r="H271">
        <v>11.6</v>
      </c>
      <c r="I271">
        <v>2.2799999999999998</v>
      </c>
      <c r="J271">
        <v>0.14000000000000001</v>
      </c>
      <c r="K271">
        <v>0.11</v>
      </c>
      <c r="L271">
        <v>0.16</v>
      </c>
      <c r="N271">
        <v>51.9</v>
      </c>
      <c r="O271">
        <v>0.53</v>
      </c>
      <c r="P271">
        <v>5.56</v>
      </c>
      <c r="Q271">
        <v>6.19</v>
      </c>
      <c r="R271">
        <v>0.08</v>
      </c>
      <c r="S271">
        <v>18.5</v>
      </c>
      <c r="T271">
        <v>17.2</v>
      </c>
      <c r="U271">
        <v>0.3</v>
      </c>
      <c r="W271">
        <v>0.37</v>
      </c>
      <c r="X271">
        <v>0.8</v>
      </c>
      <c r="Y271">
        <v>1508.15</v>
      </c>
      <c r="Z271">
        <f t="shared" si="4"/>
        <v>8</v>
      </c>
    </row>
    <row r="272" spans="1:26">
      <c r="A272" t="s">
        <v>367</v>
      </c>
      <c r="B272">
        <v>48.9</v>
      </c>
      <c r="C272">
        <v>1.72</v>
      </c>
      <c r="D272">
        <v>15.4</v>
      </c>
      <c r="E272">
        <v>11.9</v>
      </c>
      <c r="F272">
        <v>0.22</v>
      </c>
      <c r="G272">
        <v>7.88</v>
      </c>
      <c r="H272">
        <v>10.4</v>
      </c>
      <c r="I272">
        <v>3.12</v>
      </c>
      <c r="J272">
        <v>0.16</v>
      </c>
      <c r="K272">
        <v>0.08</v>
      </c>
      <c r="L272">
        <v>0.26</v>
      </c>
      <c r="N272">
        <v>52</v>
      </c>
      <c r="O272">
        <v>0.92</v>
      </c>
      <c r="P272">
        <v>4.4000000000000004</v>
      </c>
      <c r="Q272">
        <v>6.49</v>
      </c>
      <c r="S272">
        <v>18.100000000000001</v>
      </c>
      <c r="T272">
        <v>18.2</v>
      </c>
      <c r="U272">
        <v>0.35</v>
      </c>
      <c r="W272">
        <v>0.2</v>
      </c>
      <c r="X272">
        <v>0.8</v>
      </c>
      <c r="Y272">
        <v>1498.15</v>
      </c>
      <c r="Z272">
        <f t="shared" si="4"/>
        <v>8</v>
      </c>
    </row>
    <row r="273" spans="1:26">
      <c r="A273" t="s">
        <v>368</v>
      </c>
      <c r="B273">
        <v>49.3</v>
      </c>
      <c r="C273">
        <v>0.89</v>
      </c>
      <c r="D273">
        <v>15.9</v>
      </c>
      <c r="E273">
        <v>10.1</v>
      </c>
      <c r="F273">
        <v>0.15</v>
      </c>
      <c r="G273">
        <v>8.4600000000000009</v>
      </c>
      <c r="H273">
        <v>11.9</v>
      </c>
      <c r="I273">
        <v>2.23</v>
      </c>
      <c r="J273">
        <v>0.12</v>
      </c>
      <c r="K273">
        <v>0.08</v>
      </c>
      <c r="N273">
        <v>51.9</v>
      </c>
      <c r="O273">
        <v>0.37</v>
      </c>
      <c r="P273">
        <v>5.33</v>
      </c>
      <c r="Q273">
        <v>6.19</v>
      </c>
      <c r="R273">
        <v>0.13</v>
      </c>
      <c r="S273">
        <v>19.2</v>
      </c>
      <c r="T273">
        <v>16.2</v>
      </c>
      <c r="U273">
        <v>0.27</v>
      </c>
      <c r="W273">
        <v>0.44</v>
      </c>
      <c r="X273">
        <v>0.8</v>
      </c>
      <c r="Y273">
        <v>1523.15</v>
      </c>
      <c r="Z273">
        <f t="shared" si="4"/>
        <v>8</v>
      </c>
    </row>
    <row r="274" spans="1:26">
      <c r="A274" t="s">
        <v>369</v>
      </c>
      <c r="B274">
        <v>49</v>
      </c>
      <c r="C274">
        <v>0.9</v>
      </c>
      <c r="D274">
        <v>16.3</v>
      </c>
      <c r="E274">
        <v>9.7899999999999991</v>
      </c>
      <c r="F274">
        <v>0.13</v>
      </c>
      <c r="G274">
        <v>9.1199999999999992</v>
      </c>
      <c r="H274">
        <v>11.5</v>
      </c>
      <c r="I274">
        <v>2.33</v>
      </c>
      <c r="J274">
        <v>0.11</v>
      </c>
      <c r="K274">
        <v>0.11</v>
      </c>
      <c r="L274">
        <v>0.06</v>
      </c>
      <c r="N274">
        <v>51.4</v>
      </c>
      <c r="O274">
        <v>0.55000000000000004</v>
      </c>
      <c r="P274">
        <v>5.47</v>
      </c>
      <c r="Q274">
        <v>5.76</v>
      </c>
      <c r="R274">
        <v>0.21</v>
      </c>
      <c r="S274">
        <v>18.2</v>
      </c>
      <c r="T274">
        <v>17.399999999999999</v>
      </c>
      <c r="U274">
        <v>0.32</v>
      </c>
      <c r="W274">
        <v>0.28000000000000003</v>
      </c>
      <c r="X274">
        <v>0.8</v>
      </c>
      <c r="Y274">
        <v>1538.15</v>
      </c>
      <c r="Z274">
        <f t="shared" si="4"/>
        <v>8</v>
      </c>
    </row>
    <row r="275" spans="1:26">
      <c r="A275" t="s">
        <v>370</v>
      </c>
      <c r="B275">
        <v>47.7</v>
      </c>
      <c r="C275">
        <v>1.06</v>
      </c>
      <c r="D275">
        <v>16.71</v>
      </c>
      <c r="E275">
        <v>7.09</v>
      </c>
      <c r="F275">
        <v>0.1</v>
      </c>
      <c r="G275">
        <v>8.0299999999999994</v>
      </c>
      <c r="H275">
        <v>8.34</v>
      </c>
      <c r="I275">
        <v>3.95</v>
      </c>
      <c r="J275">
        <v>1.45</v>
      </c>
      <c r="K275">
        <v>0.03</v>
      </c>
      <c r="L275">
        <v>0.43</v>
      </c>
      <c r="N275">
        <v>52.04</v>
      </c>
      <c r="O275">
        <v>0.47</v>
      </c>
      <c r="P275">
        <v>6.43</v>
      </c>
      <c r="Q275">
        <v>5.47</v>
      </c>
      <c r="R275">
        <v>0.02</v>
      </c>
      <c r="S275">
        <v>18.21</v>
      </c>
      <c r="T275">
        <v>16.95</v>
      </c>
      <c r="U275">
        <v>0.84</v>
      </c>
      <c r="W275">
        <v>0.03</v>
      </c>
      <c r="X275">
        <v>1.4</v>
      </c>
      <c r="Y275">
        <v>1493.15</v>
      </c>
      <c r="Z275">
        <f t="shared" si="4"/>
        <v>14</v>
      </c>
    </row>
    <row r="276" spans="1:26">
      <c r="A276" t="s">
        <v>371</v>
      </c>
      <c r="B276">
        <v>47.94</v>
      </c>
      <c r="C276">
        <v>1.0900000000000001</v>
      </c>
      <c r="D276">
        <v>16.02</v>
      </c>
      <c r="E276">
        <v>7.98</v>
      </c>
      <c r="F276">
        <v>0.08</v>
      </c>
      <c r="G276">
        <v>10.02</v>
      </c>
      <c r="H276">
        <v>9.06</v>
      </c>
      <c r="I276">
        <v>3.74</v>
      </c>
      <c r="J276">
        <v>1.4</v>
      </c>
      <c r="L276">
        <v>0.3</v>
      </c>
      <c r="N276">
        <v>52.94</v>
      </c>
      <c r="O276">
        <v>0.28000000000000003</v>
      </c>
      <c r="P276">
        <v>7.48</v>
      </c>
      <c r="Q276">
        <v>5.72</v>
      </c>
      <c r="R276">
        <v>0.05</v>
      </c>
      <c r="S276">
        <v>20.11</v>
      </c>
      <c r="T276">
        <v>12.89</v>
      </c>
      <c r="U276">
        <v>1.05</v>
      </c>
      <c r="X276">
        <v>2</v>
      </c>
      <c r="Y276">
        <v>1633.15</v>
      </c>
      <c r="Z276">
        <f t="shared" si="4"/>
        <v>20</v>
      </c>
    </row>
    <row r="277" spans="1:26">
      <c r="A277" t="s">
        <v>372</v>
      </c>
      <c r="B277">
        <v>47.42</v>
      </c>
      <c r="C277">
        <v>1.17</v>
      </c>
      <c r="D277">
        <v>16.86</v>
      </c>
      <c r="E277">
        <v>8.16</v>
      </c>
      <c r="F277">
        <v>0.1</v>
      </c>
      <c r="G277">
        <v>8.59</v>
      </c>
      <c r="H277">
        <v>8.2100000000000009</v>
      </c>
      <c r="I277">
        <v>4.12</v>
      </c>
      <c r="J277">
        <v>1.57</v>
      </c>
      <c r="L277">
        <v>0.35</v>
      </c>
      <c r="N277">
        <v>51.55</v>
      </c>
      <c r="O277">
        <v>0.6</v>
      </c>
      <c r="P277">
        <v>9.9</v>
      </c>
      <c r="Q277">
        <v>6.65</v>
      </c>
      <c r="R277">
        <v>0.13</v>
      </c>
      <c r="S277">
        <v>17.399999999999999</v>
      </c>
      <c r="T277">
        <v>13.33</v>
      </c>
      <c r="U277">
        <v>1.46</v>
      </c>
      <c r="X277">
        <v>2</v>
      </c>
      <c r="Y277">
        <v>1613.15</v>
      </c>
      <c r="Z277">
        <f t="shared" si="4"/>
        <v>20</v>
      </c>
    </row>
    <row r="278" spans="1:26">
      <c r="A278" t="s">
        <v>373</v>
      </c>
      <c r="B278">
        <v>48.94</v>
      </c>
      <c r="C278">
        <v>1.1399999999999999</v>
      </c>
      <c r="D278">
        <v>16.73</v>
      </c>
      <c r="E278">
        <v>7.73</v>
      </c>
      <c r="F278">
        <v>0.15</v>
      </c>
      <c r="G278">
        <v>8.82</v>
      </c>
      <c r="H278">
        <v>8.66</v>
      </c>
      <c r="I278">
        <v>4.07</v>
      </c>
      <c r="J278">
        <v>1.54</v>
      </c>
      <c r="L278">
        <v>0.5</v>
      </c>
      <c r="N278">
        <v>51.68</v>
      </c>
      <c r="O278">
        <v>0.36</v>
      </c>
      <c r="P278">
        <v>8.77</v>
      </c>
      <c r="Q278">
        <v>6.35</v>
      </c>
      <c r="R278">
        <v>0.11</v>
      </c>
      <c r="S278">
        <v>18.989999999999998</v>
      </c>
      <c r="T278">
        <v>13.09</v>
      </c>
      <c r="U278">
        <v>1.1200000000000001</v>
      </c>
      <c r="X278">
        <v>2</v>
      </c>
      <c r="Y278">
        <v>1653.15</v>
      </c>
      <c r="Z278">
        <f t="shared" si="4"/>
        <v>20</v>
      </c>
    </row>
    <row r="279" spans="1:26">
      <c r="A279" t="s">
        <v>374</v>
      </c>
      <c r="B279">
        <v>48.41</v>
      </c>
      <c r="C279">
        <v>0.98</v>
      </c>
      <c r="D279">
        <v>15.71</v>
      </c>
      <c r="E279">
        <v>8.1</v>
      </c>
      <c r="F279">
        <v>7.0000000000000007E-2</v>
      </c>
      <c r="G279">
        <v>10.4</v>
      </c>
      <c r="H279">
        <v>9.6300000000000008</v>
      </c>
      <c r="I279">
        <v>3.63</v>
      </c>
      <c r="J279">
        <v>1.49</v>
      </c>
      <c r="L279">
        <v>0.38</v>
      </c>
      <c r="M279">
        <v>2.8</v>
      </c>
      <c r="N279">
        <v>52.73</v>
      </c>
      <c r="O279">
        <v>0.33</v>
      </c>
      <c r="P279">
        <v>6.47</v>
      </c>
      <c r="Q279">
        <v>6.01</v>
      </c>
      <c r="R279">
        <v>0.12</v>
      </c>
      <c r="S279">
        <v>21.08</v>
      </c>
      <c r="T279">
        <v>12.91</v>
      </c>
      <c r="U279">
        <v>0.81</v>
      </c>
      <c r="X279">
        <v>1.6</v>
      </c>
      <c r="Y279">
        <v>1653.15</v>
      </c>
      <c r="Z279">
        <f t="shared" si="4"/>
        <v>16</v>
      </c>
    </row>
    <row r="280" spans="1:26">
      <c r="A280" t="s">
        <v>375</v>
      </c>
      <c r="B280">
        <v>47.67</v>
      </c>
      <c r="C280">
        <v>1.1000000000000001</v>
      </c>
      <c r="D280">
        <v>16.55</v>
      </c>
      <c r="E280">
        <v>7.98</v>
      </c>
      <c r="F280">
        <v>0.15</v>
      </c>
      <c r="G280">
        <v>8.9700000000000006</v>
      </c>
      <c r="H280">
        <v>9.0500000000000007</v>
      </c>
      <c r="I280">
        <v>4.05</v>
      </c>
      <c r="J280">
        <v>1.52</v>
      </c>
      <c r="L280">
        <v>0.47</v>
      </c>
      <c r="N280">
        <v>52.59</v>
      </c>
      <c r="O280">
        <v>0.46</v>
      </c>
      <c r="P280">
        <v>7.81</v>
      </c>
      <c r="Q280">
        <v>6.15</v>
      </c>
      <c r="R280">
        <v>0.11</v>
      </c>
      <c r="S280">
        <v>19.399999999999999</v>
      </c>
      <c r="T280">
        <v>14.2</v>
      </c>
      <c r="U280">
        <v>0.91</v>
      </c>
      <c r="X280">
        <v>1.6</v>
      </c>
      <c r="Y280">
        <v>1613.15</v>
      </c>
      <c r="Z280">
        <f t="shared" si="4"/>
        <v>16</v>
      </c>
    </row>
    <row r="281" spans="1:26">
      <c r="A281" t="s">
        <v>376</v>
      </c>
      <c r="B281">
        <v>47</v>
      </c>
      <c r="C281">
        <v>1.23</v>
      </c>
      <c r="D281">
        <v>15.1</v>
      </c>
      <c r="E281">
        <v>9.84</v>
      </c>
      <c r="F281">
        <v>0.17</v>
      </c>
      <c r="G281">
        <v>10.3</v>
      </c>
      <c r="H281">
        <v>7.56</v>
      </c>
      <c r="I281">
        <v>3.19</v>
      </c>
      <c r="J281">
        <v>3.78</v>
      </c>
      <c r="K281">
        <v>7.0000000000000007E-2</v>
      </c>
      <c r="L281">
        <v>1.52</v>
      </c>
      <c r="N281">
        <v>52.6</v>
      </c>
      <c r="O281">
        <v>0.3</v>
      </c>
      <c r="P281">
        <v>7.26</v>
      </c>
      <c r="Q281">
        <v>6.15</v>
      </c>
      <c r="R281">
        <v>0.17</v>
      </c>
      <c r="S281">
        <v>19.399999999999999</v>
      </c>
      <c r="T281">
        <v>13.3</v>
      </c>
      <c r="U281">
        <v>1.04</v>
      </c>
      <c r="W281">
        <v>0.51</v>
      </c>
      <c r="X281">
        <v>2.4</v>
      </c>
      <c r="Y281">
        <v>1673.15</v>
      </c>
      <c r="Z281">
        <f t="shared" si="4"/>
        <v>24</v>
      </c>
    </row>
    <row r="282" spans="1:26">
      <c r="A282" t="s">
        <v>377</v>
      </c>
      <c r="B282">
        <v>47.7</v>
      </c>
      <c r="C282">
        <v>0.94</v>
      </c>
      <c r="D282">
        <v>15.3</v>
      </c>
      <c r="E282">
        <v>8.75</v>
      </c>
      <c r="F282">
        <v>0.17</v>
      </c>
      <c r="G282">
        <v>12.4</v>
      </c>
      <c r="H282">
        <v>9.0299999999999994</v>
      </c>
      <c r="I282">
        <v>2.4700000000000002</v>
      </c>
      <c r="J282">
        <v>2.16</v>
      </c>
      <c r="K282">
        <v>0.12</v>
      </c>
      <c r="L282">
        <v>0.96</v>
      </c>
      <c r="N282">
        <v>52.6</v>
      </c>
      <c r="O282">
        <v>0.2</v>
      </c>
      <c r="P282">
        <v>7.33</v>
      </c>
      <c r="Q282">
        <v>5.19</v>
      </c>
      <c r="R282">
        <v>0.18</v>
      </c>
      <c r="S282">
        <v>21.9</v>
      </c>
      <c r="T282">
        <v>11.6</v>
      </c>
      <c r="U282">
        <v>0.77</v>
      </c>
      <c r="W282">
        <v>0.84</v>
      </c>
      <c r="X282">
        <v>2.4</v>
      </c>
      <c r="Y282">
        <v>1713.15</v>
      </c>
      <c r="Z282">
        <f t="shared" si="4"/>
        <v>24</v>
      </c>
    </row>
    <row r="283" spans="1:26">
      <c r="A283" t="s">
        <v>378</v>
      </c>
      <c r="B283">
        <v>46.5</v>
      </c>
      <c r="C283">
        <v>1.1299999999999999</v>
      </c>
      <c r="D283">
        <v>14.5</v>
      </c>
      <c r="E283">
        <v>8.51</v>
      </c>
      <c r="F283">
        <v>0.2</v>
      </c>
      <c r="G283">
        <v>13.6</v>
      </c>
      <c r="H283">
        <v>9.39</v>
      </c>
      <c r="I283">
        <v>2.37</v>
      </c>
      <c r="J283">
        <v>1.95</v>
      </c>
      <c r="K283">
        <v>0.1</v>
      </c>
      <c r="L283">
        <v>1.03</v>
      </c>
      <c r="N283">
        <v>53.3</v>
      </c>
      <c r="O283">
        <v>0.2</v>
      </c>
      <c r="P283">
        <v>6.82</v>
      </c>
      <c r="Q283">
        <v>4.99</v>
      </c>
      <c r="R283">
        <v>0.18</v>
      </c>
      <c r="S283">
        <v>21.2</v>
      </c>
      <c r="T283">
        <v>12.6</v>
      </c>
      <c r="U283">
        <v>0.96</v>
      </c>
      <c r="W283">
        <v>0.63</v>
      </c>
      <c r="X283">
        <v>2.6</v>
      </c>
      <c r="Y283">
        <v>1713.15</v>
      </c>
      <c r="Z283">
        <f t="shared" si="4"/>
        <v>26</v>
      </c>
    </row>
    <row r="284" spans="1:26">
      <c r="A284" t="s">
        <v>378</v>
      </c>
      <c r="B284">
        <v>46.5</v>
      </c>
      <c r="C284">
        <v>1.1299999999999999</v>
      </c>
      <c r="D284">
        <v>14.5</v>
      </c>
      <c r="E284">
        <v>8.51</v>
      </c>
      <c r="F284">
        <v>0.2</v>
      </c>
      <c r="G284">
        <v>13.6</v>
      </c>
      <c r="H284">
        <v>9.39</v>
      </c>
      <c r="I284">
        <v>2.37</v>
      </c>
      <c r="J284">
        <v>1.95</v>
      </c>
      <c r="K284">
        <v>0.1</v>
      </c>
      <c r="L284">
        <v>1.03</v>
      </c>
      <c r="N284">
        <v>53.3</v>
      </c>
      <c r="O284">
        <v>0.2</v>
      </c>
      <c r="P284">
        <v>6.82</v>
      </c>
      <c r="Q284">
        <v>4.99</v>
      </c>
      <c r="R284">
        <v>0.18</v>
      </c>
      <c r="S284">
        <v>21.2</v>
      </c>
      <c r="T284">
        <v>12.6</v>
      </c>
      <c r="U284">
        <v>0.96</v>
      </c>
      <c r="W284">
        <v>0.63</v>
      </c>
      <c r="X284">
        <v>2.6</v>
      </c>
      <c r="Y284">
        <v>1713.15</v>
      </c>
      <c r="Z284">
        <f t="shared" si="4"/>
        <v>26</v>
      </c>
    </row>
    <row r="285" spans="1:26">
      <c r="A285" t="s">
        <v>379</v>
      </c>
      <c r="B285">
        <v>47.6</v>
      </c>
      <c r="C285">
        <v>0.89</v>
      </c>
      <c r="D285">
        <v>15.7</v>
      </c>
      <c r="E285">
        <v>7.29</v>
      </c>
      <c r="F285">
        <v>0.16</v>
      </c>
      <c r="G285">
        <v>10.6</v>
      </c>
      <c r="H285">
        <v>8.43</v>
      </c>
      <c r="I285">
        <v>2.66</v>
      </c>
      <c r="J285">
        <v>3.24</v>
      </c>
      <c r="K285">
        <v>0.09</v>
      </c>
      <c r="L285">
        <v>1.1399999999999999</v>
      </c>
      <c r="M285">
        <v>3.19</v>
      </c>
      <c r="N285">
        <v>52.1</v>
      </c>
      <c r="O285">
        <v>0.22</v>
      </c>
      <c r="P285">
        <v>7.54</v>
      </c>
      <c r="Q285">
        <v>4.5999999999999996</v>
      </c>
      <c r="R285">
        <v>0.18</v>
      </c>
      <c r="S285">
        <v>20.9</v>
      </c>
      <c r="T285">
        <v>12.9</v>
      </c>
      <c r="U285">
        <v>0.91</v>
      </c>
      <c r="W285">
        <v>0.54</v>
      </c>
      <c r="X285">
        <v>2.4</v>
      </c>
      <c r="Y285">
        <v>1693.15</v>
      </c>
      <c r="Z285">
        <f t="shared" si="4"/>
        <v>24</v>
      </c>
    </row>
    <row r="286" spans="1:26">
      <c r="A286" t="s">
        <v>380</v>
      </c>
      <c r="B286">
        <v>45.3</v>
      </c>
      <c r="C286">
        <v>1.31</v>
      </c>
      <c r="D286">
        <v>14.9</v>
      </c>
      <c r="E286">
        <v>9.35</v>
      </c>
      <c r="F286">
        <v>0.18</v>
      </c>
      <c r="G286">
        <v>10.7</v>
      </c>
      <c r="H286">
        <v>7.58</v>
      </c>
      <c r="I286">
        <v>4.0999999999999996</v>
      </c>
      <c r="J286">
        <v>4.12</v>
      </c>
      <c r="K286">
        <v>0.05</v>
      </c>
      <c r="L286">
        <v>1.65</v>
      </c>
      <c r="N286">
        <v>51.7</v>
      </c>
      <c r="O286">
        <v>0.35</v>
      </c>
      <c r="P286">
        <v>8.0500000000000007</v>
      </c>
      <c r="Q286">
        <v>5.13</v>
      </c>
      <c r="R286">
        <v>0.14000000000000001</v>
      </c>
      <c r="S286">
        <v>18.399999999999999</v>
      </c>
      <c r="T286">
        <v>14.5</v>
      </c>
      <c r="U286">
        <v>1.3</v>
      </c>
      <c r="W286">
        <v>0.42</v>
      </c>
      <c r="X286">
        <v>2.6</v>
      </c>
      <c r="Y286">
        <v>1673.15</v>
      </c>
      <c r="Z286">
        <f t="shared" si="4"/>
        <v>26</v>
      </c>
    </row>
    <row r="287" spans="1:26">
      <c r="A287" t="s">
        <v>380</v>
      </c>
      <c r="B287">
        <v>45.3</v>
      </c>
      <c r="C287">
        <v>1.31</v>
      </c>
      <c r="D287">
        <v>14.9</v>
      </c>
      <c r="E287">
        <v>9.35</v>
      </c>
      <c r="F287">
        <v>0.18</v>
      </c>
      <c r="G287">
        <v>10.7</v>
      </c>
      <c r="H287">
        <v>7.58</v>
      </c>
      <c r="I287">
        <v>4.0999999999999996</v>
      </c>
      <c r="J287">
        <v>4.12</v>
      </c>
      <c r="K287">
        <v>0.05</v>
      </c>
      <c r="L287">
        <v>1.65</v>
      </c>
      <c r="N287">
        <v>51.7</v>
      </c>
      <c r="O287">
        <v>0.35</v>
      </c>
      <c r="P287">
        <v>8.0500000000000007</v>
      </c>
      <c r="Q287">
        <v>5.13</v>
      </c>
      <c r="R287">
        <v>0.14000000000000001</v>
      </c>
      <c r="S287">
        <v>18.399999999999999</v>
      </c>
      <c r="T287">
        <v>14.5</v>
      </c>
      <c r="U287">
        <v>1.3</v>
      </c>
      <c r="W287">
        <v>0.42</v>
      </c>
      <c r="X287">
        <v>2.6</v>
      </c>
      <c r="Y287">
        <v>1673.15</v>
      </c>
      <c r="Z287">
        <f t="shared" si="4"/>
        <v>26</v>
      </c>
    </row>
    <row r="288" spans="1:26">
      <c r="A288" t="s">
        <v>381</v>
      </c>
      <c r="B288">
        <v>46.3</v>
      </c>
      <c r="C288">
        <v>1.01</v>
      </c>
      <c r="D288">
        <v>16.3</v>
      </c>
      <c r="E288">
        <v>8.98</v>
      </c>
      <c r="F288">
        <v>0.19</v>
      </c>
      <c r="G288">
        <v>11.2</v>
      </c>
      <c r="H288">
        <v>8.35</v>
      </c>
      <c r="I288">
        <v>2.77</v>
      </c>
      <c r="J288">
        <v>2.78</v>
      </c>
      <c r="K288">
        <v>0.1</v>
      </c>
      <c r="L288">
        <v>0.97</v>
      </c>
      <c r="N288">
        <v>51.2</v>
      </c>
      <c r="O288">
        <v>0.31</v>
      </c>
      <c r="P288">
        <v>8.4</v>
      </c>
      <c r="Q288">
        <v>5.79</v>
      </c>
      <c r="R288">
        <v>0.18</v>
      </c>
      <c r="S288">
        <v>20</v>
      </c>
      <c r="T288">
        <v>13</v>
      </c>
      <c r="U288">
        <v>0.84</v>
      </c>
      <c r="W288">
        <v>0.61</v>
      </c>
      <c r="X288">
        <v>2.2000000000000002</v>
      </c>
      <c r="Y288">
        <v>1673.15</v>
      </c>
      <c r="Z288">
        <f t="shared" si="4"/>
        <v>22</v>
      </c>
    </row>
    <row r="289" spans="1:26">
      <c r="A289" t="s">
        <v>382</v>
      </c>
      <c r="B289">
        <v>45.3</v>
      </c>
      <c r="C289">
        <v>1.18</v>
      </c>
      <c r="D289">
        <v>15.9</v>
      </c>
      <c r="E289">
        <v>8</v>
      </c>
      <c r="F289">
        <v>0.16</v>
      </c>
      <c r="G289">
        <v>11.64</v>
      </c>
      <c r="H289">
        <v>8.14</v>
      </c>
      <c r="I289">
        <v>3.42</v>
      </c>
      <c r="J289">
        <v>3.4</v>
      </c>
      <c r="K289">
        <v>0.09</v>
      </c>
      <c r="L289">
        <v>1.36</v>
      </c>
      <c r="M289">
        <v>2.95</v>
      </c>
      <c r="N289">
        <v>52.2</v>
      </c>
      <c r="O289">
        <v>0.27</v>
      </c>
      <c r="P289">
        <v>7.71</v>
      </c>
      <c r="Q289">
        <v>4.82</v>
      </c>
      <c r="R289">
        <v>0.16</v>
      </c>
      <c r="S289">
        <v>20</v>
      </c>
      <c r="T289">
        <v>13.8</v>
      </c>
      <c r="U289">
        <v>1.01</v>
      </c>
      <c r="W289">
        <v>0.62</v>
      </c>
      <c r="X289">
        <v>2.4</v>
      </c>
      <c r="Y289">
        <v>1683.15</v>
      </c>
      <c r="Z289">
        <f t="shared" si="4"/>
        <v>24</v>
      </c>
    </row>
    <row r="290" spans="1:26">
      <c r="A290" t="s">
        <v>383</v>
      </c>
      <c r="B290">
        <v>45.7</v>
      </c>
      <c r="C290">
        <v>0.92</v>
      </c>
      <c r="D290">
        <v>15.7</v>
      </c>
      <c r="E290">
        <v>8.2100000000000009</v>
      </c>
      <c r="F290">
        <v>0.18</v>
      </c>
      <c r="G290">
        <v>12.5</v>
      </c>
      <c r="H290">
        <v>9.1</v>
      </c>
      <c r="I290">
        <v>2.42</v>
      </c>
      <c r="J290">
        <v>2.48</v>
      </c>
      <c r="K290">
        <v>0.11</v>
      </c>
      <c r="L290">
        <v>1.01</v>
      </c>
      <c r="M290">
        <v>2.98</v>
      </c>
      <c r="N290">
        <v>52.1</v>
      </c>
      <c r="O290">
        <v>0.2</v>
      </c>
      <c r="P290">
        <v>7.74</v>
      </c>
      <c r="Q290">
        <v>4.97</v>
      </c>
      <c r="R290">
        <v>0.18</v>
      </c>
      <c r="S290">
        <v>21.1</v>
      </c>
      <c r="T290">
        <v>12.6</v>
      </c>
      <c r="U290">
        <v>0.73</v>
      </c>
      <c r="W290">
        <v>0.93</v>
      </c>
      <c r="X290">
        <v>2.2000000000000002</v>
      </c>
      <c r="Y290">
        <v>1683.15</v>
      </c>
      <c r="Z290">
        <f t="shared" si="4"/>
        <v>22</v>
      </c>
    </row>
    <row r="291" spans="1:26">
      <c r="A291" t="s">
        <v>384</v>
      </c>
      <c r="B291">
        <v>45.2</v>
      </c>
      <c r="C291">
        <v>1.1100000000000001</v>
      </c>
      <c r="D291">
        <v>14.3</v>
      </c>
      <c r="E291">
        <v>8.08</v>
      </c>
      <c r="F291">
        <v>0.18</v>
      </c>
      <c r="G291">
        <v>11.7</v>
      </c>
      <c r="H291">
        <v>8.39</v>
      </c>
      <c r="I291">
        <v>3.82</v>
      </c>
      <c r="J291">
        <v>2.93</v>
      </c>
      <c r="K291">
        <v>0.12</v>
      </c>
      <c r="L291">
        <v>1.22</v>
      </c>
      <c r="M291">
        <v>3.9</v>
      </c>
      <c r="N291">
        <v>52.8</v>
      </c>
      <c r="O291">
        <v>0.23</v>
      </c>
      <c r="P291">
        <v>7.23</v>
      </c>
      <c r="Q291">
        <v>4.83</v>
      </c>
      <c r="R291">
        <v>0.17</v>
      </c>
      <c r="S291">
        <v>20.399999999999999</v>
      </c>
      <c r="T291">
        <v>13.6</v>
      </c>
      <c r="U291">
        <v>0.96</v>
      </c>
      <c r="W291">
        <v>0.62</v>
      </c>
      <c r="X291">
        <v>2.6</v>
      </c>
      <c r="Y291">
        <v>1703.15</v>
      </c>
      <c r="Z291">
        <f t="shared" si="4"/>
        <v>26</v>
      </c>
    </row>
    <row r="292" spans="1:26">
      <c r="A292" t="s">
        <v>384</v>
      </c>
      <c r="B292">
        <v>45.2</v>
      </c>
      <c r="C292">
        <v>1.1100000000000001</v>
      </c>
      <c r="D292">
        <v>14.3</v>
      </c>
      <c r="E292">
        <v>8.08</v>
      </c>
      <c r="F292">
        <v>0.18</v>
      </c>
      <c r="G292">
        <v>11.7</v>
      </c>
      <c r="H292">
        <v>8.39</v>
      </c>
      <c r="I292">
        <v>3.82</v>
      </c>
      <c r="J292">
        <v>2.93</v>
      </c>
      <c r="K292">
        <v>0.12</v>
      </c>
      <c r="L292">
        <v>1.22</v>
      </c>
      <c r="M292">
        <v>3.9</v>
      </c>
      <c r="N292">
        <v>52.8</v>
      </c>
      <c r="O292">
        <v>0.23</v>
      </c>
      <c r="P292">
        <v>7.23</v>
      </c>
      <c r="Q292">
        <v>4.83</v>
      </c>
      <c r="R292">
        <v>0.17</v>
      </c>
      <c r="S292">
        <v>20.399999999999999</v>
      </c>
      <c r="T292">
        <v>13.6</v>
      </c>
      <c r="U292">
        <v>0.96</v>
      </c>
      <c r="W292">
        <v>0.62</v>
      </c>
      <c r="X292">
        <v>2.6</v>
      </c>
      <c r="Y292">
        <v>1703.15</v>
      </c>
      <c r="Z292">
        <f t="shared" si="4"/>
        <v>26</v>
      </c>
    </row>
    <row r="293" spans="1:26">
      <c r="A293" t="s">
        <v>385</v>
      </c>
      <c r="B293">
        <v>45.3</v>
      </c>
      <c r="C293">
        <v>1.06</v>
      </c>
      <c r="D293">
        <v>14.5</v>
      </c>
      <c r="E293">
        <v>9.4600000000000009</v>
      </c>
      <c r="F293">
        <v>0.18</v>
      </c>
      <c r="G293">
        <v>12.1</v>
      </c>
      <c r="H293">
        <v>8.34</v>
      </c>
      <c r="I293">
        <v>2.91</v>
      </c>
      <c r="J293">
        <v>3.33</v>
      </c>
      <c r="K293">
        <v>7.0000000000000007E-2</v>
      </c>
      <c r="L293">
        <v>1.28</v>
      </c>
      <c r="M293">
        <v>2.3199999999999998</v>
      </c>
      <c r="N293">
        <v>52.4</v>
      </c>
      <c r="O293">
        <v>0.27</v>
      </c>
      <c r="P293">
        <v>7.28</v>
      </c>
      <c r="Q293">
        <v>5.08</v>
      </c>
      <c r="R293">
        <v>0.16</v>
      </c>
      <c r="S293">
        <v>19.5</v>
      </c>
      <c r="T293">
        <v>14.3</v>
      </c>
      <c r="U293">
        <v>1.0900000000000001</v>
      </c>
      <c r="W293">
        <v>0.57999999999999996</v>
      </c>
      <c r="X293">
        <v>2.6</v>
      </c>
      <c r="Y293">
        <v>1708.15</v>
      </c>
      <c r="Z293">
        <f t="shared" si="4"/>
        <v>26</v>
      </c>
    </row>
    <row r="294" spans="1:26">
      <c r="A294" t="s">
        <v>385</v>
      </c>
      <c r="B294">
        <v>45.3</v>
      </c>
      <c r="C294">
        <v>1.06</v>
      </c>
      <c r="D294">
        <v>14.5</v>
      </c>
      <c r="E294">
        <v>9.4600000000000009</v>
      </c>
      <c r="F294">
        <v>0.18</v>
      </c>
      <c r="G294">
        <v>12.1</v>
      </c>
      <c r="H294">
        <v>8.34</v>
      </c>
      <c r="I294">
        <v>2.91</v>
      </c>
      <c r="J294">
        <v>3.33</v>
      </c>
      <c r="K294">
        <v>7.0000000000000007E-2</v>
      </c>
      <c r="L294">
        <v>1.28</v>
      </c>
      <c r="M294">
        <v>2.3199999999999998</v>
      </c>
      <c r="N294">
        <v>52.4</v>
      </c>
      <c r="O294">
        <v>0.27</v>
      </c>
      <c r="P294">
        <v>7.28</v>
      </c>
      <c r="Q294">
        <v>5.08</v>
      </c>
      <c r="R294">
        <v>0.16</v>
      </c>
      <c r="S294">
        <v>19.5</v>
      </c>
      <c r="T294">
        <v>14.3</v>
      </c>
      <c r="U294">
        <v>1.0900000000000001</v>
      </c>
      <c r="W294">
        <v>0.57999999999999996</v>
      </c>
      <c r="X294">
        <v>2.6</v>
      </c>
      <c r="Y294">
        <v>1708.15</v>
      </c>
      <c r="Z294">
        <f t="shared" si="4"/>
        <v>26</v>
      </c>
    </row>
    <row r="295" spans="1:26">
      <c r="A295" t="s">
        <v>386</v>
      </c>
      <c r="B295">
        <v>45.6</v>
      </c>
      <c r="C295">
        <v>0.96</v>
      </c>
      <c r="D295">
        <v>15.1</v>
      </c>
      <c r="E295">
        <v>8.94</v>
      </c>
      <c r="F295">
        <v>0.17</v>
      </c>
      <c r="G295">
        <v>12.4</v>
      </c>
      <c r="H295">
        <v>8.93</v>
      </c>
      <c r="I295">
        <v>2.7</v>
      </c>
      <c r="J295">
        <v>2.64</v>
      </c>
      <c r="K295">
        <v>0.11</v>
      </c>
      <c r="L295">
        <v>1.22</v>
      </c>
      <c r="M295">
        <v>2.11</v>
      </c>
      <c r="N295">
        <v>52.3</v>
      </c>
      <c r="O295">
        <v>0.25</v>
      </c>
      <c r="P295">
        <v>7.65</v>
      </c>
      <c r="Q295">
        <v>5.04</v>
      </c>
      <c r="R295">
        <v>0.17</v>
      </c>
      <c r="S295">
        <v>20</v>
      </c>
      <c r="T295">
        <v>13.8</v>
      </c>
      <c r="U295">
        <v>0.9</v>
      </c>
      <c r="W295">
        <v>0.9</v>
      </c>
      <c r="X295">
        <v>2.4</v>
      </c>
      <c r="Y295">
        <v>1688.15</v>
      </c>
      <c r="Z295">
        <f t="shared" si="4"/>
        <v>24</v>
      </c>
    </row>
    <row r="296" spans="1:26">
      <c r="A296" t="s">
        <v>387</v>
      </c>
      <c r="B296">
        <v>48.48</v>
      </c>
      <c r="C296">
        <v>1.99</v>
      </c>
      <c r="D296">
        <v>14.89</v>
      </c>
      <c r="E296">
        <v>12.97</v>
      </c>
      <c r="F296">
        <v>0.28000000000000003</v>
      </c>
      <c r="G296">
        <v>6.52</v>
      </c>
      <c r="H296">
        <v>11.48</v>
      </c>
      <c r="I296">
        <v>2.85</v>
      </c>
      <c r="J296">
        <v>0.26</v>
      </c>
      <c r="L296">
        <v>0.28000000000000003</v>
      </c>
      <c r="M296">
        <v>7.0000000000000007E-2</v>
      </c>
      <c r="N296">
        <v>52.72</v>
      </c>
      <c r="O296">
        <v>0.66</v>
      </c>
      <c r="P296">
        <v>3.77</v>
      </c>
      <c r="Q296">
        <v>7.21</v>
      </c>
      <c r="R296">
        <v>0.24</v>
      </c>
      <c r="S296">
        <v>16.62</v>
      </c>
      <c r="T296">
        <v>19.920000000000002</v>
      </c>
      <c r="U296">
        <v>0.35</v>
      </c>
      <c r="X296">
        <v>0.40200000000000002</v>
      </c>
      <c r="Y296">
        <v>1448.15</v>
      </c>
      <c r="Z296">
        <f t="shared" si="4"/>
        <v>4.0200000000000005</v>
      </c>
    </row>
    <row r="297" spans="1:26">
      <c r="A297" t="s">
        <v>388</v>
      </c>
      <c r="B297">
        <v>49.39</v>
      </c>
      <c r="C297">
        <v>1.74</v>
      </c>
      <c r="D297">
        <v>14.71</v>
      </c>
      <c r="E297">
        <v>11.99</v>
      </c>
      <c r="F297">
        <v>0.25</v>
      </c>
      <c r="G297">
        <v>6.6</v>
      </c>
      <c r="H297">
        <v>12.28</v>
      </c>
      <c r="I297">
        <v>2.82</v>
      </c>
      <c r="J297">
        <v>0.21</v>
      </c>
      <c r="M297">
        <v>0.08</v>
      </c>
      <c r="N297">
        <v>52.67</v>
      </c>
      <c r="O297">
        <v>0.6</v>
      </c>
      <c r="P297">
        <v>3.16</v>
      </c>
      <c r="Q297">
        <v>6.37</v>
      </c>
      <c r="R297">
        <v>0.17</v>
      </c>
      <c r="S297">
        <v>16.78</v>
      </c>
      <c r="T297">
        <v>20.75</v>
      </c>
      <c r="U297">
        <v>0.26</v>
      </c>
      <c r="X297">
        <v>0.20200000000000001</v>
      </c>
      <c r="Y297">
        <v>1448.15</v>
      </c>
      <c r="Z297">
        <f t="shared" si="4"/>
        <v>2.02</v>
      </c>
    </row>
    <row r="298" spans="1:26">
      <c r="A298" t="s">
        <v>389</v>
      </c>
      <c r="B298">
        <v>46.16</v>
      </c>
      <c r="C298">
        <v>3.5</v>
      </c>
      <c r="D298">
        <v>11.61</v>
      </c>
      <c r="E298">
        <v>18.559999999999999</v>
      </c>
      <c r="F298">
        <v>0.3</v>
      </c>
      <c r="G298">
        <v>6.04</v>
      </c>
      <c r="H298">
        <v>10.62</v>
      </c>
      <c r="I298">
        <v>2.77</v>
      </c>
      <c r="J298">
        <v>0.44</v>
      </c>
      <c r="M298">
        <v>0.08</v>
      </c>
      <c r="N298">
        <v>51</v>
      </c>
      <c r="O298">
        <v>1</v>
      </c>
      <c r="P298">
        <v>3.75</v>
      </c>
      <c r="Q298">
        <v>9.2799999999999994</v>
      </c>
      <c r="R298">
        <v>0.2</v>
      </c>
      <c r="S298">
        <v>15.3</v>
      </c>
      <c r="T298">
        <v>19.22</v>
      </c>
      <c r="U298">
        <v>0.36</v>
      </c>
      <c r="X298">
        <v>0.40100000000000002</v>
      </c>
      <c r="Y298">
        <v>1423.15</v>
      </c>
      <c r="Z298">
        <f t="shared" si="4"/>
        <v>4.01</v>
      </c>
    </row>
    <row r="299" spans="1:26">
      <c r="A299" t="s">
        <v>390</v>
      </c>
      <c r="B299">
        <v>45.61</v>
      </c>
      <c r="C299">
        <v>3.2</v>
      </c>
      <c r="D299">
        <v>14.45</v>
      </c>
      <c r="E299">
        <v>17.62</v>
      </c>
      <c r="F299">
        <v>0.32</v>
      </c>
      <c r="G299">
        <v>5</v>
      </c>
      <c r="H299">
        <v>9.69</v>
      </c>
      <c r="I299">
        <v>3.29</v>
      </c>
      <c r="J299">
        <v>0.41</v>
      </c>
      <c r="M299">
        <v>0.08</v>
      </c>
      <c r="N299">
        <v>49.8</v>
      </c>
      <c r="O299">
        <v>1.28</v>
      </c>
      <c r="P299">
        <v>6.18</v>
      </c>
      <c r="Q299">
        <v>10.68</v>
      </c>
      <c r="R299">
        <v>0.32</v>
      </c>
      <c r="S299">
        <v>14.08</v>
      </c>
      <c r="T299">
        <v>17.440000000000001</v>
      </c>
      <c r="U299">
        <v>0.69</v>
      </c>
      <c r="X299">
        <v>0.7</v>
      </c>
      <c r="Y299">
        <v>1448.15</v>
      </c>
      <c r="Z299">
        <f t="shared" si="4"/>
        <v>7</v>
      </c>
    </row>
    <row r="300" spans="1:26">
      <c r="A300" t="s">
        <v>391</v>
      </c>
      <c r="B300">
        <v>47.64</v>
      </c>
      <c r="C300">
        <v>1.92</v>
      </c>
      <c r="D300">
        <v>15.75</v>
      </c>
      <c r="E300">
        <v>13.6</v>
      </c>
      <c r="F300">
        <v>0.28999999999999998</v>
      </c>
      <c r="G300">
        <v>6.75</v>
      </c>
      <c r="H300">
        <v>10.5</v>
      </c>
      <c r="I300">
        <v>3.07</v>
      </c>
      <c r="J300">
        <v>0.27</v>
      </c>
      <c r="L300">
        <v>0.21</v>
      </c>
      <c r="M300">
        <v>0.12</v>
      </c>
      <c r="N300">
        <v>51.31</v>
      </c>
      <c r="O300">
        <v>0.74</v>
      </c>
      <c r="P300">
        <v>5.53</v>
      </c>
      <c r="Q300">
        <v>8.14</v>
      </c>
      <c r="R300">
        <v>0.2</v>
      </c>
      <c r="S300">
        <v>16.2</v>
      </c>
      <c r="T300">
        <v>18.22</v>
      </c>
      <c r="U300">
        <v>0.52</v>
      </c>
      <c r="X300">
        <v>0.7</v>
      </c>
      <c r="Y300">
        <v>1473.15</v>
      </c>
      <c r="Z300">
        <f t="shared" si="4"/>
        <v>7</v>
      </c>
    </row>
    <row r="301" spans="1:26">
      <c r="A301" t="s">
        <v>392</v>
      </c>
      <c r="B301">
        <v>49.49</v>
      </c>
      <c r="C301">
        <v>1.44</v>
      </c>
      <c r="D301">
        <v>16.22</v>
      </c>
      <c r="E301">
        <v>10.58</v>
      </c>
      <c r="F301">
        <v>0.19</v>
      </c>
      <c r="G301">
        <v>7.24</v>
      </c>
      <c r="H301">
        <v>11.82</v>
      </c>
      <c r="I301">
        <v>2.76</v>
      </c>
      <c r="J301">
        <v>0.19</v>
      </c>
      <c r="L301">
        <v>0.08</v>
      </c>
      <c r="M301">
        <v>0.11</v>
      </c>
      <c r="N301">
        <v>52.07</v>
      </c>
      <c r="O301">
        <v>0.54</v>
      </c>
      <c r="P301">
        <v>5.23</v>
      </c>
      <c r="Q301">
        <v>5.84</v>
      </c>
      <c r="R301">
        <v>0.18</v>
      </c>
      <c r="S301">
        <v>16.809999999999999</v>
      </c>
      <c r="T301">
        <v>19.920000000000002</v>
      </c>
      <c r="U301">
        <v>0.4</v>
      </c>
      <c r="X301">
        <v>0.7</v>
      </c>
      <c r="Y301">
        <v>1498.15</v>
      </c>
      <c r="Z301">
        <f t="shared" si="4"/>
        <v>7</v>
      </c>
    </row>
    <row r="302" spans="1:26">
      <c r="A302" t="s">
        <v>393</v>
      </c>
      <c r="B302">
        <v>47.6</v>
      </c>
      <c r="C302">
        <v>2.79</v>
      </c>
      <c r="D302">
        <v>13.6</v>
      </c>
      <c r="E302">
        <v>15.23</v>
      </c>
      <c r="F302">
        <v>0.37</v>
      </c>
      <c r="G302">
        <v>4.9400000000000004</v>
      </c>
      <c r="H302">
        <v>11.11</v>
      </c>
      <c r="I302">
        <v>3.53</v>
      </c>
      <c r="J302">
        <v>0.38</v>
      </c>
      <c r="L302">
        <v>0.44</v>
      </c>
      <c r="M302">
        <v>0.08</v>
      </c>
      <c r="N302">
        <v>52.05</v>
      </c>
      <c r="O302">
        <v>0.97</v>
      </c>
      <c r="P302">
        <v>2.2799999999999998</v>
      </c>
      <c r="Q302">
        <v>8.31</v>
      </c>
      <c r="R302">
        <v>0.25</v>
      </c>
      <c r="S302">
        <v>15.29</v>
      </c>
      <c r="T302">
        <v>20.94</v>
      </c>
      <c r="U302">
        <v>0.28000000000000003</v>
      </c>
      <c r="X302">
        <v>0.10100000000000001</v>
      </c>
      <c r="Y302">
        <v>1398.15</v>
      </c>
      <c r="Z302">
        <f t="shared" si="4"/>
        <v>1.01</v>
      </c>
    </row>
    <row r="303" spans="1:26">
      <c r="A303" t="s">
        <v>394</v>
      </c>
      <c r="B303">
        <v>50.09</v>
      </c>
      <c r="C303">
        <v>1.98</v>
      </c>
      <c r="D303">
        <v>14.34</v>
      </c>
      <c r="E303">
        <v>12.61</v>
      </c>
      <c r="F303">
        <v>0.4</v>
      </c>
      <c r="G303">
        <v>6</v>
      </c>
      <c r="H303">
        <v>11.4</v>
      </c>
      <c r="I303">
        <v>2.69</v>
      </c>
      <c r="J303">
        <v>0.22</v>
      </c>
      <c r="L303">
        <v>0.28999999999999998</v>
      </c>
      <c r="M303">
        <v>0.08</v>
      </c>
      <c r="N303">
        <v>52.07</v>
      </c>
      <c r="O303">
        <v>0.85</v>
      </c>
      <c r="P303">
        <v>3.85</v>
      </c>
      <c r="Q303">
        <v>8.2200000000000006</v>
      </c>
      <c r="R303">
        <v>0.35</v>
      </c>
      <c r="S303">
        <v>16.71</v>
      </c>
      <c r="T303">
        <v>18.82</v>
      </c>
      <c r="U303">
        <v>0.33</v>
      </c>
      <c r="X303">
        <v>0.40200000000000002</v>
      </c>
      <c r="Y303">
        <v>1448.15</v>
      </c>
      <c r="Z303">
        <f t="shared" si="4"/>
        <v>4.0200000000000005</v>
      </c>
    </row>
    <row r="304" spans="1:26">
      <c r="A304" t="s">
        <v>395</v>
      </c>
      <c r="B304">
        <v>48.69</v>
      </c>
      <c r="C304">
        <v>2.58</v>
      </c>
      <c r="D304">
        <v>13.51</v>
      </c>
      <c r="E304">
        <v>16.22</v>
      </c>
      <c r="F304">
        <v>0.47</v>
      </c>
      <c r="G304">
        <v>5.34</v>
      </c>
      <c r="H304">
        <v>9.9</v>
      </c>
      <c r="I304">
        <v>2.99</v>
      </c>
      <c r="J304">
        <v>0.31</v>
      </c>
      <c r="M304">
        <v>0.08</v>
      </c>
      <c r="N304">
        <v>51.49</v>
      </c>
      <c r="O304">
        <v>0.82</v>
      </c>
      <c r="P304">
        <v>3.12</v>
      </c>
      <c r="Q304">
        <v>10.79</v>
      </c>
      <c r="R304">
        <v>0.53</v>
      </c>
      <c r="S304">
        <v>16.260000000000002</v>
      </c>
      <c r="T304">
        <v>16.68</v>
      </c>
      <c r="U304">
        <v>0.28999999999999998</v>
      </c>
      <c r="X304">
        <v>0.40100000000000002</v>
      </c>
      <c r="Y304">
        <v>1423.15</v>
      </c>
      <c r="Z304">
        <f t="shared" si="4"/>
        <v>4.01</v>
      </c>
    </row>
    <row r="305" spans="1:26">
      <c r="A305" t="s">
        <v>396</v>
      </c>
      <c r="B305">
        <v>46.2</v>
      </c>
      <c r="C305">
        <v>3.8</v>
      </c>
      <c r="D305">
        <v>14.3</v>
      </c>
      <c r="E305">
        <v>18.84</v>
      </c>
      <c r="F305">
        <v>0.47</v>
      </c>
      <c r="G305">
        <v>3.26</v>
      </c>
      <c r="H305">
        <v>9.0399999999999991</v>
      </c>
      <c r="I305">
        <v>3.05</v>
      </c>
      <c r="J305">
        <v>0.42</v>
      </c>
      <c r="L305">
        <v>0.63</v>
      </c>
      <c r="M305">
        <v>0.08</v>
      </c>
      <c r="N305">
        <v>50.25</v>
      </c>
      <c r="O305">
        <v>1.06</v>
      </c>
      <c r="P305">
        <v>3.89</v>
      </c>
      <c r="Q305">
        <v>14.76</v>
      </c>
      <c r="R305">
        <v>0.56999999999999995</v>
      </c>
      <c r="S305">
        <v>13.95</v>
      </c>
      <c r="T305">
        <v>14.93</v>
      </c>
      <c r="U305">
        <v>0.47</v>
      </c>
      <c r="X305">
        <v>0.69800000000000006</v>
      </c>
      <c r="Y305">
        <v>1423.15</v>
      </c>
      <c r="Z305">
        <f t="shared" si="4"/>
        <v>6.98</v>
      </c>
    </row>
    <row r="306" spans="1:26">
      <c r="A306" t="s">
        <v>397</v>
      </c>
      <c r="B306">
        <v>47.92</v>
      </c>
      <c r="C306">
        <v>3</v>
      </c>
      <c r="D306">
        <v>13.14</v>
      </c>
      <c r="E306">
        <v>17.260000000000002</v>
      </c>
      <c r="F306">
        <v>0.45</v>
      </c>
      <c r="G306">
        <v>4.87</v>
      </c>
      <c r="H306">
        <v>9.66</v>
      </c>
      <c r="I306">
        <v>2.95</v>
      </c>
      <c r="J306">
        <v>0.33</v>
      </c>
      <c r="L306">
        <v>0.42</v>
      </c>
      <c r="M306">
        <v>7.0000000000000007E-2</v>
      </c>
      <c r="N306">
        <v>50.82</v>
      </c>
      <c r="O306">
        <v>0.89</v>
      </c>
      <c r="P306">
        <v>4.0999999999999996</v>
      </c>
      <c r="Q306">
        <v>12.2</v>
      </c>
      <c r="R306">
        <v>0.53</v>
      </c>
      <c r="S306">
        <v>14.86</v>
      </c>
      <c r="T306">
        <v>16.23</v>
      </c>
      <c r="U306">
        <v>0.48</v>
      </c>
      <c r="X306">
        <v>0.7</v>
      </c>
      <c r="Y306">
        <v>1448.15</v>
      </c>
      <c r="Z306">
        <f t="shared" si="4"/>
        <v>7</v>
      </c>
    </row>
    <row r="307" spans="1:26">
      <c r="A307" t="s">
        <v>398</v>
      </c>
      <c r="B307">
        <v>49.88</v>
      </c>
      <c r="C307">
        <v>2.11</v>
      </c>
      <c r="D307">
        <v>14.67</v>
      </c>
      <c r="E307">
        <v>12.83</v>
      </c>
      <c r="F307">
        <v>0.41</v>
      </c>
      <c r="G307">
        <v>5.64</v>
      </c>
      <c r="H307">
        <v>10.99</v>
      </c>
      <c r="I307">
        <v>2.99</v>
      </c>
      <c r="J307">
        <v>0.24</v>
      </c>
      <c r="L307">
        <v>0.24</v>
      </c>
      <c r="M307">
        <v>0.14000000000000001</v>
      </c>
      <c r="N307">
        <v>51.76</v>
      </c>
      <c r="O307">
        <v>0.67</v>
      </c>
      <c r="P307">
        <v>4.18</v>
      </c>
      <c r="Q307">
        <v>8.41</v>
      </c>
      <c r="R307">
        <v>0.28999999999999998</v>
      </c>
      <c r="S307">
        <v>15.49</v>
      </c>
      <c r="T307">
        <v>19.23</v>
      </c>
      <c r="U307">
        <v>0.49</v>
      </c>
      <c r="X307">
        <v>0.7</v>
      </c>
      <c r="Y307">
        <v>1473.15</v>
      </c>
      <c r="Z307">
        <f t="shared" si="4"/>
        <v>7</v>
      </c>
    </row>
    <row r="308" spans="1:26">
      <c r="A308" t="s">
        <v>399</v>
      </c>
      <c r="B308">
        <v>49.06</v>
      </c>
      <c r="C308">
        <v>2.86</v>
      </c>
      <c r="D308">
        <v>12.65</v>
      </c>
      <c r="E308">
        <v>16.22</v>
      </c>
      <c r="F308">
        <v>0.49</v>
      </c>
      <c r="G308">
        <v>4.79</v>
      </c>
      <c r="H308">
        <v>10.050000000000001</v>
      </c>
      <c r="I308">
        <v>3.02</v>
      </c>
      <c r="J308">
        <v>0.34</v>
      </c>
      <c r="L308">
        <v>0.52</v>
      </c>
      <c r="M308">
        <v>0.09</v>
      </c>
      <c r="N308">
        <v>52.2</v>
      </c>
      <c r="O308">
        <v>0.83</v>
      </c>
      <c r="P308">
        <v>2.0499999999999998</v>
      </c>
      <c r="Q308">
        <v>10.17</v>
      </c>
      <c r="R308">
        <v>0.49</v>
      </c>
      <c r="S308">
        <v>15.92</v>
      </c>
      <c r="T308">
        <v>18.38</v>
      </c>
      <c r="U308">
        <v>0.25</v>
      </c>
      <c r="X308">
        <v>0.20300000000000001</v>
      </c>
      <c r="Y308">
        <v>1398.15</v>
      </c>
      <c r="Z308">
        <f t="shared" si="4"/>
        <v>2.0300000000000002</v>
      </c>
    </row>
    <row r="309" spans="1:26">
      <c r="A309" t="s">
        <v>400</v>
      </c>
      <c r="B309">
        <v>46.26</v>
      </c>
      <c r="C309">
        <v>4.0999999999999996</v>
      </c>
      <c r="D309">
        <v>11.93</v>
      </c>
      <c r="E309">
        <v>20.07</v>
      </c>
      <c r="F309">
        <v>0.59</v>
      </c>
      <c r="G309">
        <v>4.04</v>
      </c>
      <c r="H309">
        <v>9.16</v>
      </c>
      <c r="I309">
        <v>2.93</v>
      </c>
      <c r="J309">
        <v>0.41</v>
      </c>
      <c r="L309">
        <v>0.51</v>
      </c>
      <c r="M309">
        <v>0.08</v>
      </c>
      <c r="N309">
        <v>51.17</v>
      </c>
      <c r="O309">
        <v>1.21</v>
      </c>
      <c r="P309">
        <v>2.7</v>
      </c>
      <c r="Q309">
        <v>14.41</v>
      </c>
      <c r="R309">
        <v>0.64</v>
      </c>
      <c r="S309">
        <v>14.29</v>
      </c>
      <c r="T309">
        <v>15.5</v>
      </c>
      <c r="U309">
        <v>0.33</v>
      </c>
      <c r="X309">
        <v>0.40200000000000002</v>
      </c>
      <c r="Y309">
        <v>1398.15</v>
      </c>
      <c r="Z309">
        <f t="shared" si="4"/>
        <v>4.0200000000000005</v>
      </c>
    </row>
    <row r="310" spans="1:26">
      <c r="A310" t="s">
        <v>401</v>
      </c>
      <c r="B310">
        <v>45.73</v>
      </c>
      <c r="C310">
        <v>1.87</v>
      </c>
      <c r="D310">
        <v>13.21</v>
      </c>
      <c r="E310">
        <v>16.66</v>
      </c>
      <c r="F310">
        <v>0.33</v>
      </c>
      <c r="G310">
        <v>6.17</v>
      </c>
      <c r="H310">
        <v>12.33</v>
      </c>
      <c r="I310">
        <v>3.34</v>
      </c>
      <c r="J310">
        <v>0.35</v>
      </c>
      <c r="K310">
        <v>0.11</v>
      </c>
      <c r="M310">
        <v>7.0000000000000007E-2</v>
      </c>
      <c r="N310">
        <v>51.17</v>
      </c>
      <c r="O310">
        <v>0.79</v>
      </c>
      <c r="P310">
        <v>3.9</v>
      </c>
      <c r="Q310">
        <v>7.01</v>
      </c>
      <c r="R310">
        <v>0.17</v>
      </c>
      <c r="S310">
        <v>14.98</v>
      </c>
      <c r="T310">
        <v>21.55</v>
      </c>
      <c r="U310">
        <v>0.3</v>
      </c>
      <c r="X310">
        <v>0.20200000000000001</v>
      </c>
      <c r="Y310">
        <v>1423.15</v>
      </c>
      <c r="Z310">
        <f t="shared" si="4"/>
        <v>2.02</v>
      </c>
    </row>
    <row r="311" spans="1:26">
      <c r="A311" t="s">
        <v>402</v>
      </c>
      <c r="B311">
        <v>47.63</v>
      </c>
      <c r="C311">
        <v>1.07</v>
      </c>
      <c r="D311">
        <v>15.99</v>
      </c>
      <c r="E311">
        <v>11.5</v>
      </c>
      <c r="F311">
        <v>0.23</v>
      </c>
      <c r="G311">
        <v>7.74</v>
      </c>
      <c r="H311">
        <v>13.31</v>
      </c>
      <c r="I311">
        <v>2.4</v>
      </c>
      <c r="J311">
        <v>0.14000000000000001</v>
      </c>
      <c r="K311">
        <v>0.05</v>
      </c>
      <c r="M311">
        <v>0.1</v>
      </c>
      <c r="N311">
        <v>50.94</v>
      </c>
      <c r="O311">
        <v>0.47</v>
      </c>
      <c r="P311">
        <v>5.47</v>
      </c>
      <c r="Q311">
        <v>5.89</v>
      </c>
      <c r="R311">
        <v>0.16</v>
      </c>
      <c r="S311">
        <v>16.03</v>
      </c>
      <c r="T311">
        <v>21.05</v>
      </c>
      <c r="U311">
        <v>0.28000000000000003</v>
      </c>
      <c r="X311">
        <v>0.40200000000000002</v>
      </c>
      <c r="Y311">
        <v>1473.15</v>
      </c>
      <c r="Z311">
        <f t="shared" si="4"/>
        <v>4.0200000000000005</v>
      </c>
    </row>
    <row r="312" spans="1:26">
      <c r="A312" t="s">
        <v>403</v>
      </c>
      <c r="B312">
        <v>47.32</v>
      </c>
      <c r="C312">
        <v>1.1499999999999999</v>
      </c>
      <c r="D312">
        <v>16.809999999999999</v>
      </c>
      <c r="E312">
        <v>12.01</v>
      </c>
      <c r="F312">
        <v>0.22</v>
      </c>
      <c r="G312">
        <v>7.68</v>
      </c>
      <c r="H312">
        <v>12.13</v>
      </c>
      <c r="I312">
        <v>2.5299999999999998</v>
      </c>
      <c r="J312">
        <v>0.15</v>
      </c>
      <c r="K312">
        <v>0.03</v>
      </c>
      <c r="M312">
        <v>7.0000000000000007E-2</v>
      </c>
      <c r="N312">
        <v>50.81</v>
      </c>
      <c r="O312">
        <v>0.48</v>
      </c>
      <c r="P312">
        <v>7.01</v>
      </c>
      <c r="Q312">
        <v>5.99</v>
      </c>
      <c r="R312">
        <v>0.19</v>
      </c>
      <c r="S312">
        <v>16.16</v>
      </c>
      <c r="T312">
        <v>19.46</v>
      </c>
      <c r="U312">
        <v>0.41</v>
      </c>
      <c r="X312">
        <v>0.7</v>
      </c>
      <c r="Y312">
        <v>1498.15</v>
      </c>
      <c r="Z312">
        <f t="shared" si="4"/>
        <v>7</v>
      </c>
    </row>
    <row r="313" spans="1:26">
      <c r="A313" t="s">
        <v>404</v>
      </c>
      <c r="B313">
        <v>46.18</v>
      </c>
      <c r="C313">
        <v>1.63</v>
      </c>
      <c r="D313">
        <v>15.42</v>
      </c>
      <c r="E313">
        <v>14.34</v>
      </c>
      <c r="F313">
        <v>0.25</v>
      </c>
      <c r="G313">
        <v>6.32</v>
      </c>
      <c r="H313">
        <v>12.25</v>
      </c>
      <c r="I313">
        <v>3.38</v>
      </c>
      <c r="J313">
        <v>0.22</v>
      </c>
      <c r="K313">
        <v>0.04</v>
      </c>
      <c r="M313">
        <v>0.06</v>
      </c>
      <c r="N313">
        <v>50.56</v>
      </c>
      <c r="O313">
        <v>0.75</v>
      </c>
      <c r="P313">
        <v>5.08</v>
      </c>
      <c r="Q313">
        <v>6.96</v>
      </c>
      <c r="R313">
        <v>0.18</v>
      </c>
      <c r="S313">
        <v>14.86</v>
      </c>
      <c r="T313">
        <v>20.85</v>
      </c>
      <c r="U313">
        <v>0.37</v>
      </c>
      <c r="X313">
        <v>0.40200000000000002</v>
      </c>
      <c r="Y313">
        <v>1448.15</v>
      </c>
      <c r="Z313">
        <f t="shared" si="4"/>
        <v>4.0200000000000005</v>
      </c>
    </row>
    <row r="314" spans="1:26">
      <c r="A314" t="s">
        <v>405</v>
      </c>
      <c r="B314">
        <v>48.94</v>
      </c>
      <c r="C314">
        <v>1.03</v>
      </c>
      <c r="D314">
        <v>15.63</v>
      </c>
      <c r="E314">
        <v>10.37</v>
      </c>
      <c r="F314">
        <v>0.23</v>
      </c>
      <c r="G314">
        <v>7.81</v>
      </c>
      <c r="H314">
        <v>14.04</v>
      </c>
      <c r="I314">
        <v>2.64</v>
      </c>
      <c r="J314">
        <v>0.12</v>
      </c>
      <c r="K314">
        <v>7.0000000000000007E-2</v>
      </c>
      <c r="M314">
        <v>7.0000000000000007E-2</v>
      </c>
      <c r="N314">
        <v>50.81</v>
      </c>
      <c r="O314">
        <v>0.45</v>
      </c>
      <c r="P314">
        <v>5.14</v>
      </c>
      <c r="Q314">
        <v>5.03</v>
      </c>
      <c r="S314">
        <v>16.170000000000002</v>
      </c>
      <c r="T314">
        <v>21.61</v>
      </c>
      <c r="U314">
        <v>0.27</v>
      </c>
      <c r="X314">
        <v>0.20200000000000001</v>
      </c>
      <c r="Y314">
        <v>1473.15</v>
      </c>
      <c r="Z314">
        <f t="shared" si="4"/>
        <v>2.02</v>
      </c>
    </row>
    <row r="315" spans="1:26">
      <c r="A315" t="s">
        <v>406</v>
      </c>
      <c r="B315">
        <v>51.4</v>
      </c>
      <c r="C315">
        <v>2.7</v>
      </c>
      <c r="D315">
        <v>14.5</v>
      </c>
      <c r="E315">
        <v>10.6</v>
      </c>
      <c r="F315">
        <v>0.21</v>
      </c>
      <c r="G315">
        <v>5.69</v>
      </c>
      <c r="H315">
        <v>9.0299999999999994</v>
      </c>
      <c r="I315">
        <v>2.5499999999999998</v>
      </c>
      <c r="J315">
        <v>0.45</v>
      </c>
      <c r="N315">
        <v>50.6</v>
      </c>
      <c r="O315">
        <v>0.85</v>
      </c>
      <c r="P315">
        <v>9.84</v>
      </c>
      <c r="Q315">
        <v>6.82</v>
      </c>
      <c r="R315">
        <v>0.17</v>
      </c>
      <c r="S315">
        <v>13.6</v>
      </c>
      <c r="T315">
        <v>15.9</v>
      </c>
      <c r="U315">
        <v>1.55</v>
      </c>
      <c r="V315">
        <v>0.01</v>
      </c>
      <c r="X315">
        <v>2.5</v>
      </c>
      <c r="Y315">
        <v>1636.15</v>
      </c>
      <c r="Z315">
        <f t="shared" si="4"/>
        <v>25</v>
      </c>
    </row>
    <row r="316" spans="1:26">
      <c r="A316" t="s">
        <v>407</v>
      </c>
      <c r="B316">
        <v>48.5</v>
      </c>
      <c r="C316">
        <v>2.5</v>
      </c>
      <c r="D316">
        <v>13.29</v>
      </c>
      <c r="E316">
        <v>9.67</v>
      </c>
      <c r="F316">
        <v>0.14000000000000001</v>
      </c>
      <c r="G316">
        <v>6.88</v>
      </c>
      <c r="H316">
        <v>8.5</v>
      </c>
      <c r="I316">
        <v>2.62</v>
      </c>
      <c r="J316">
        <v>0.43</v>
      </c>
      <c r="N316">
        <v>48.9</v>
      </c>
      <c r="O316">
        <v>0.79</v>
      </c>
      <c r="P316">
        <v>9.0299999999999994</v>
      </c>
      <c r="Q316">
        <v>6.15</v>
      </c>
      <c r="R316">
        <v>0.15</v>
      </c>
      <c r="S316">
        <v>14.9</v>
      </c>
      <c r="T316">
        <v>16</v>
      </c>
      <c r="U316">
        <v>1.64</v>
      </c>
      <c r="V316">
        <v>0.01</v>
      </c>
      <c r="X316">
        <v>2.5</v>
      </c>
      <c r="Y316">
        <v>1664.15</v>
      </c>
      <c r="Z316">
        <f t="shared" si="4"/>
        <v>25</v>
      </c>
    </row>
    <row r="317" spans="1:26">
      <c r="A317" t="s">
        <v>408</v>
      </c>
      <c r="B317">
        <v>50.8</v>
      </c>
      <c r="C317">
        <v>2.4900000000000002</v>
      </c>
      <c r="D317">
        <v>14.17</v>
      </c>
      <c r="E317">
        <v>10.199999999999999</v>
      </c>
      <c r="F317">
        <v>0.15</v>
      </c>
      <c r="G317">
        <v>6.21</v>
      </c>
      <c r="H317">
        <v>10</v>
      </c>
      <c r="I317">
        <v>2.4300000000000002</v>
      </c>
      <c r="J317">
        <v>0.41</v>
      </c>
      <c r="N317">
        <v>50.8</v>
      </c>
      <c r="O317">
        <v>0.7</v>
      </c>
      <c r="P317">
        <v>9.01</v>
      </c>
      <c r="Q317">
        <v>6.46</v>
      </c>
      <c r="R317">
        <v>0.15</v>
      </c>
      <c r="S317">
        <v>14.4</v>
      </c>
      <c r="T317">
        <v>17.2</v>
      </c>
      <c r="U317">
        <v>1.51</v>
      </c>
      <c r="X317">
        <v>2.5</v>
      </c>
      <c r="Y317">
        <v>1608.15</v>
      </c>
      <c r="Z317">
        <f t="shared" si="4"/>
        <v>25</v>
      </c>
    </row>
    <row r="318" spans="1:26">
      <c r="A318" t="s">
        <v>409</v>
      </c>
      <c r="B318">
        <v>54.4</v>
      </c>
      <c r="C318">
        <v>2.87</v>
      </c>
      <c r="D318">
        <v>16</v>
      </c>
      <c r="E318">
        <v>9.6</v>
      </c>
      <c r="F318">
        <v>0.16</v>
      </c>
      <c r="G318">
        <v>5.37</v>
      </c>
      <c r="H318">
        <v>8.5</v>
      </c>
      <c r="I318">
        <v>2.71</v>
      </c>
      <c r="J318">
        <v>0.55000000000000004</v>
      </c>
      <c r="N318">
        <v>50.3</v>
      </c>
      <c r="O318">
        <v>1.01</v>
      </c>
      <c r="P318">
        <v>8.76</v>
      </c>
      <c r="Q318">
        <v>7.5</v>
      </c>
      <c r="R318">
        <v>0.16</v>
      </c>
      <c r="S318">
        <v>13.9</v>
      </c>
      <c r="T318">
        <v>16.7</v>
      </c>
      <c r="U318">
        <v>1.1200000000000001</v>
      </c>
      <c r="V318">
        <v>0.01</v>
      </c>
      <c r="X318">
        <v>2</v>
      </c>
      <c r="Y318">
        <v>1598.15</v>
      </c>
      <c r="Z318">
        <f t="shared" si="4"/>
        <v>20</v>
      </c>
    </row>
    <row r="319" spans="1:26">
      <c r="A319" t="s">
        <v>410</v>
      </c>
      <c r="B319">
        <v>50.1</v>
      </c>
      <c r="C319">
        <v>2.5299999999999998</v>
      </c>
      <c r="D319">
        <v>14.2</v>
      </c>
      <c r="E319">
        <v>9.7899999999999991</v>
      </c>
      <c r="F319">
        <v>0.17</v>
      </c>
      <c r="G319">
        <v>6.63</v>
      </c>
      <c r="H319">
        <v>10.4</v>
      </c>
      <c r="I319">
        <v>2.38</v>
      </c>
      <c r="J319">
        <v>0.43</v>
      </c>
      <c r="N319">
        <v>50.9</v>
      </c>
      <c r="O319">
        <v>0.88</v>
      </c>
      <c r="P319">
        <v>7.89</v>
      </c>
      <c r="Q319">
        <v>6.28</v>
      </c>
      <c r="R319">
        <v>0.15</v>
      </c>
      <c r="S319">
        <v>14.9</v>
      </c>
      <c r="T319">
        <v>17.5</v>
      </c>
      <c r="U319">
        <v>1</v>
      </c>
      <c r="V319">
        <v>0.02</v>
      </c>
      <c r="X319">
        <v>2</v>
      </c>
      <c r="Y319">
        <v>1623.15</v>
      </c>
      <c r="Z319">
        <f t="shared" si="4"/>
        <v>20</v>
      </c>
    </row>
    <row r="320" spans="1:26">
      <c r="A320" t="s">
        <v>411</v>
      </c>
      <c r="B320">
        <v>50.1</v>
      </c>
      <c r="C320">
        <v>2.65</v>
      </c>
      <c r="D320">
        <v>14.3</v>
      </c>
      <c r="E320">
        <v>10.5</v>
      </c>
      <c r="F320">
        <v>0.22</v>
      </c>
      <c r="G320">
        <v>5.72</v>
      </c>
      <c r="H320">
        <v>9.36</v>
      </c>
      <c r="I320">
        <v>2.61</v>
      </c>
      <c r="J320">
        <v>0.52</v>
      </c>
      <c r="N320">
        <v>49.4</v>
      </c>
      <c r="O320">
        <v>0.84</v>
      </c>
      <c r="P320">
        <v>9.36</v>
      </c>
      <c r="Q320">
        <v>6.84</v>
      </c>
      <c r="R320">
        <v>0.15</v>
      </c>
      <c r="S320">
        <v>14.2</v>
      </c>
      <c r="T320">
        <v>16.5</v>
      </c>
      <c r="U320">
        <v>1.43</v>
      </c>
      <c r="V320">
        <v>0.01</v>
      </c>
      <c r="X320">
        <v>2.5</v>
      </c>
      <c r="Y320">
        <v>1636.15</v>
      </c>
      <c r="Z320">
        <f t="shared" si="4"/>
        <v>25</v>
      </c>
    </row>
    <row r="321" spans="1:26">
      <c r="A321" t="s">
        <v>412</v>
      </c>
      <c r="B321">
        <v>51.6</v>
      </c>
      <c r="C321">
        <v>2.58</v>
      </c>
      <c r="D321">
        <v>14.4</v>
      </c>
      <c r="E321">
        <v>10.1</v>
      </c>
      <c r="F321">
        <v>0.16</v>
      </c>
      <c r="G321">
        <v>5.79</v>
      </c>
      <c r="H321">
        <v>10.1</v>
      </c>
      <c r="I321">
        <v>2.25</v>
      </c>
      <c r="J321">
        <v>0.46</v>
      </c>
      <c r="N321">
        <v>51.6</v>
      </c>
      <c r="O321">
        <v>0.78</v>
      </c>
      <c r="P321">
        <v>9.68</v>
      </c>
      <c r="Q321">
        <v>6.33</v>
      </c>
      <c r="R321">
        <v>0.14000000000000001</v>
      </c>
      <c r="S321">
        <v>13.6</v>
      </c>
      <c r="T321">
        <v>16</v>
      </c>
      <c r="U321">
        <v>1.48</v>
      </c>
      <c r="V321">
        <v>0.01</v>
      </c>
      <c r="X321">
        <v>2.5</v>
      </c>
      <c r="Y321">
        <v>1664.15</v>
      </c>
      <c r="Z321">
        <f t="shared" si="4"/>
        <v>25</v>
      </c>
    </row>
    <row r="322" spans="1:26">
      <c r="A322" t="s">
        <v>413</v>
      </c>
      <c r="B322">
        <v>51</v>
      </c>
      <c r="C322">
        <v>2.96</v>
      </c>
      <c r="D322">
        <v>14.6</v>
      </c>
      <c r="E322">
        <v>10.4</v>
      </c>
      <c r="F322">
        <v>0.15</v>
      </c>
      <c r="G322">
        <v>5.0999999999999996</v>
      </c>
      <c r="H322">
        <v>8.66</v>
      </c>
      <c r="I322">
        <v>2.69</v>
      </c>
      <c r="J322">
        <v>0.49</v>
      </c>
      <c r="N322">
        <v>50</v>
      </c>
      <c r="O322">
        <v>0.81</v>
      </c>
      <c r="P322">
        <v>10.6</v>
      </c>
      <c r="Q322">
        <v>7.76</v>
      </c>
      <c r="R322">
        <v>0.18</v>
      </c>
      <c r="S322">
        <v>13.2</v>
      </c>
      <c r="T322">
        <v>15.5</v>
      </c>
      <c r="U322">
        <v>1.77</v>
      </c>
      <c r="V322">
        <v>0.01</v>
      </c>
      <c r="X322">
        <v>2.5</v>
      </c>
      <c r="Y322">
        <v>1636.15</v>
      </c>
      <c r="Z322">
        <f t="shared" si="4"/>
        <v>25</v>
      </c>
    </row>
    <row r="323" spans="1:26">
      <c r="A323" t="s">
        <v>414</v>
      </c>
      <c r="B323">
        <v>51.4</v>
      </c>
      <c r="C323">
        <v>3.07</v>
      </c>
      <c r="D323">
        <v>14.4</v>
      </c>
      <c r="E323">
        <v>10.199999999999999</v>
      </c>
      <c r="F323">
        <v>0.14000000000000001</v>
      </c>
      <c r="G323">
        <v>5.21</v>
      </c>
      <c r="H323">
        <v>9.24</v>
      </c>
      <c r="I323">
        <v>2.48</v>
      </c>
      <c r="J323">
        <v>0.56999999999999995</v>
      </c>
      <c r="N323">
        <v>50.2</v>
      </c>
      <c r="O323">
        <v>0.91</v>
      </c>
      <c r="P323">
        <v>11.5</v>
      </c>
      <c r="Q323">
        <v>7.46</v>
      </c>
      <c r="R323">
        <v>0.2</v>
      </c>
      <c r="S323">
        <v>12.2</v>
      </c>
      <c r="T323">
        <v>15.1</v>
      </c>
      <c r="U323">
        <v>2.04</v>
      </c>
      <c r="V323">
        <v>0.02</v>
      </c>
      <c r="X323">
        <v>3</v>
      </c>
      <c r="Y323">
        <v>1703.15</v>
      </c>
      <c r="Z323">
        <f t="shared" ref="Z323:Z386" si="5">X323*10</f>
        <v>30</v>
      </c>
    </row>
    <row r="324" spans="1:26">
      <c r="A324" t="s">
        <v>414</v>
      </c>
      <c r="B324">
        <v>51.4</v>
      </c>
      <c r="C324">
        <v>3.07</v>
      </c>
      <c r="D324">
        <v>14.4</v>
      </c>
      <c r="E324">
        <v>10.199999999999999</v>
      </c>
      <c r="F324">
        <v>0.14000000000000001</v>
      </c>
      <c r="G324">
        <v>5.21</v>
      </c>
      <c r="H324">
        <v>9.24</v>
      </c>
      <c r="I324">
        <v>2.48</v>
      </c>
      <c r="J324">
        <v>0.56999999999999995</v>
      </c>
      <c r="N324">
        <v>50.2</v>
      </c>
      <c r="O324">
        <v>0.91</v>
      </c>
      <c r="P324">
        <v>11.5</v>
      </c>
      <c r="Q324">
        <v>7.46</v>
      </c>
      <c r="R324">
        <v>0.2</v>
      </c>
      <c r="S324">
        <v>12.2</v>
      </c>
      <c r="T324">
        <v>15.1</v>
      </c>
      <c r="U324">
        <v>2.04</v>
      </c>
      <c r="V324">
        <v>0.02</v>
      </c>
      <c r="X324">
        <v>3</v>
      </c>
      <c r="Y324">
        <v>1703.15</v>
      </c>
      <c r="Z324">
        <f t="shared" si="5"/>
        <v>30</v>
      </c>
    </row>
    <row r="325" spans="1:26">
      <c r="A325" t="s">
        <v>415</v>
      </c>
      <c r="B325">
        <v>51.1</v>
      </c>
      <c r="C325">
        <v>2.5</v>
      </c>
      <c r="D325">
        <v>14</v>
      </c>
      <c r="E325">
        <v>9.9600000000000009</v>
      </c>
      <c r="F325">
        <v>0.12</v>
      </c>
      <c r="G325">
        <v>6.76</v>
      </c>
      <c r="H325">
        <v>10.5</v>
      </c>
      <c r="I325">
        <v>2.39</v>
      </c>
      <c r="J325">
        <v>0.44</v>
      </c>
      <c r="N325">
        <v>51.3</v>
      </c>
      <c r="O325">
        <v>0.76</v>
      </c>
      <c r="P325">
        <v>7.11</v>
      </c>
      <c r="Q325">
        <v>6.4</v>
      </c>
      <c r="R325">
        <v>0.15</v>
      </c>
      <c r="S325">
        <v>15.9</v>
      </c>
      <c r="T325">
        <v>16.899999999999999</v>
      </c>
      <c r="U325">
        <v>1.01</v>
      </c>
      <c r="V325">
        <v>0.02</v>
      </c>
      <c r="X325">
        <v>2</v>
      </c>
      <c r="Y325">
        <v>1613.15</v>
      </c>
      <c r="Z325">
        <f t="shared" si="5"/>
        <v>20</v>
      </c>
    </row>
    <row r="326" spans="1:26">
      <c r="A326" t="s">
        <v>416</v>
      </c>
      <c r="B326">
        <v>50.6</v>
      </c>
      <c r="C326">
        <v>2.69</v>
      </c>
      <c r="D326">
        <v>14.6</v>
      </c>
      <c r="E326">
        <v>10</v>
      </c>
      <c r="F326">
        <v>0.16</v>
      </c>
      <c r="G326">
        <v>5.55</v>
      </c>
      <c r="H326">
        <v>9.68</v>
      </c>
      <c r="I326">
        <v>2.68</v>
      </c>
      <c r="J326">
        <v>0.52</v>
      </c>
      <c r="N326">
        <v>50.7</v>
      </c>
      <c r="O326">
        <v>1.02</v>
      </c>
      <c r="P326">
        <v>7.92</v>
      </c>
      <c r="Q326">
        <v>7.27</v>
      </c>
      <c r="R326">
        <v>0.2</v>
      </c>
      <c r="S326">
        <v>15</v>
      </c>
      <c r="T326">
        <v>16</v>
      </c>
      <c r="U326">
        <v>0.96</v>
      </c>
      <c r="V326">
        <v>0.02</v>
      </c>
      <c r="X326">
        <v>2</v>
      </c>
      <c r="Y326">
        <v>1598.15</v>
      </c>
      <c r="Z326">
        <f t="shared" si="5"/>
        <v>20</v>
      </c>
    </row>
    <row r="327" spans="1:26">
      <c r="A327" t="s">
        <v>417</v>
      </c>
      <c r="B327">
        <v>52.6</v>
      </c>
      <c r="C327">
        <v>3.02</v>
      </c>
      <c r="D327">
        <v>15.3</v>
      </c>
      <c r="E327">
        <v>10.199999999999999</v>
      </c>
      <c r="F327">
        <v>0.16</v>
      </c>
      <c r="G327">
        <v>4.25</v>
      </c>
      <c r="H327">
        <v>8.65</v>
      </c>
      <c r="I327">
        <v>2.81</v>
      </c>
      <c r="J327">
        <v>0.65</v>
      </c>
      <c r="N327">
        <v>49.5</v>
      </c>
      <c r="O327">
        <v>1.05</v>
      </c>
      <c r="P327">
        <v>10.8</v>
      </c>
      <c r="Q327">
        <v>8.36</v>
      </c>
      <c r="R327">
        <v>0.21</v>
      </c>
      <c r="S327">
        <v>12.5</v>
      </c>
      <c r="T327">
        <v>15.5</v>
      </c>
      <c r="U327">
        <v>1.63</v>
      </c>
      <c r="V327">
        <v>0.01</v>
      </c>
      <c r="X327">
        <v>2.5</v>
      </c>
      <c r="Y327">
        <v>1613.15</v>
      </c>
      <c r="Z327">
        <f t="shared" si="5"/>
        <v>25</v>
      </c>
    </row>
    <row r="328" spans="1:26">
      <c r="A328" t="s">
        <v>418</v>
      </c>
      <c r="B328">
        <v>51.1</v>
      </c>
      <c r="C328">
        <v>2.74</v>
      </c>
      <c r="D328">
        <v>14.5</v>
      </c>
      <c r="E328">
        <v>10.4</v>
      </c>
      <c r="F328">
        <v>0.15</v>
      </c>
      <c r="G328">
        <v>5.98</v>
      </c>
      <c r="H328">
        <v>9.77</v>
      </c>
      <c r="I328">
        <v>2.73</v>
      </c>
      <c r="J328">
        <v>0.51</v>
      </c>
      <c r="N328">
        <v>50.8</v>
      </c>
      <c r="O328">
        <v>0.81</v>
      </c>
      <c r="P328">
        <v>9.26</v>
      </c>
      <c r="Q328">
        <v>6.81</v>
      </c>
      <c r="R328">
        <v>0.16</v>
      </c>
      <c r="S328">
        <v>13.9</v>
      </c>
      <c r="T328">
        <v>16.2</v>
      </c>
      <c r="U328">
        <v>1.37</v>
      </c>
      <c r="V328">
        <v>0.01</v>
      </c>
      <c r="X328">
        <v>2.5</v>
      </c>
      <c r="Y328">
        <v>1663.15</v>
      </c>
      <c r="Z328">
        <f t="shared" si="5"/>
        <v>25</v>
      </c>
    </row>
    <row r="329" spans="1:26">
      <c r="A329" t="s">
        <v>419</v>
      </c>
      <c r="B329">
        <v>52.6</v>
      </c>
      <c r="C329">
        <v>2.42</v>
      </c>
      <c r="D329">
        <v>14.1</v>
      </c>
      <c r="E329">
        <v>9.7100000000000009</v>
      </c>
      <c r="F329">
        <v>0.2</v>
      </c>
      <c r="G329">
        <v>6.81</v>
      </c>
      <c r="H329">
        <v>11</v>
      </c>
      <c r="I329">
        <v>2.2599999999999998</v>
      </c>
      <c r="J329">
        <v>0.46</v>
      </c>
      <c r="N329">
        <v>52.2</v>
      </c>
      <c r="O329">
        <v>0.73</v>
      </c>
      <c r="P329">
        <v>10.4</v>
      </c>
      <c r="Q329">
        <v>5.65</v>
      </c>
      <c r="R329">
        <v>0.12</v>
      </c>
      <c r="S329">
        <v>13.6</v>
      </c>
      <c r="T329">
        <v>16.11</v>
      </c>
      <c r="U329">
        <v>1.73</v>
      </c>
      <c r="V329">
        <v>0.02</v>
      </c>
      <c r="X329">
        <v>3</v>
      </c>
      <c r="Y329">
        <v>1743.15</v>
      </c>
      <c r="Z329">
        <f t="shared" si="5"/>
        <v>30</v>
      </c>
    </row>
    <row r="330" spans="1:26">
      <c r="A330" t="s">
        <v>419</v>
      </c>
      <c r="B330">
        <v>52.6</v>
      </c>
      <c r="C330">
        <v>2.42</v>
      </c>
      <c r="D330">
        <v>14.1</v>
      </c>
      <c r="E330">
        <v>9.7100000000000009</v>
      </c>
      <c r="F330">
        <v>0.2</v>
      </c>
      <c r="G330">
        <v>6.81</v>
      </c>
      <c r="H330">
        <v>11</v>
      </c>
      <c r="I330">
        <v>2.2599999999999998</v>
      </c>
      <c r="J330">
        <v>0.46</v>
      </c>
      <c r="N330">
        <v>52.2</v>
      </c>
      <c r="O330">
        <v>0.73</v>
      </c>
      <c r="P330">
        <v>10.4</v>
      </c>
      <c r="Q330">
        <v>5.65</v>
      </c>
      <c r="R330">
        <v>0.12</v>
      </c>
      <c r="S330">
        <v>13.6</v>
      </c>
      <c r="T330">
        <v>16.11</v>
      </c>
      <c r="U330">
        <v>1.73</v>
      </c>
      <c r="V330">
        <v>0.02</v>
      </c>
      <c r="X330">
        <v>3</v>
      </c>
      <c r="Y330">
        <v>1743.15</v>
      </c>
      <c r="Z330">
        <f t="shared" si="5"/>
        <v>30</v>
      </c>
    </row>
    <row r="331" spans="1:26">
      <c r="A331" t="s">
        <v>420</v>
      </c>
      <c r="B331">
        <v>53.22</v>
      </c>
      <c r="C331">
        <v>0.8</v>
      </c>
      <c r="D331">
        <v>18.989999999999998</v>
      </c>
      <c r="E331">
        <v>9.36</v>
      </c>
      <c r="F331">
        <v>0.14000000000000001</v>
      </c>
      <c r="G331">
        <v>5.22</v>
      </c>
      <c r="H331">
        <v>10.06</v>
      </c>
      <c r="I331">
        <v>2.1</v>
      </c>
      <c r="J331">
        <v>0.38</v>
      </c>
      <c r="N331">
        <v>49.25</v>
      </c>
      <c r="O331">
        <v>0.61</v>
      </c>
      <c r="P331">
        <v>12.21</v>
      </c>
      <c r="Q331">
        <v>7.57</v>
      </c>
      <c r="R331">
        <v>0.21</v>
      </c>
      <c r="S331">
        <v>14.12</v>
      </c>
      <c r="T331">
        <v>16.09</v>
      </c>
      <c r="U331">
        <v>0.83</v>
      </c>
      <c r="V331">
        <v>0.03</v>
      </c>
      <c r="X331">
        <v>2</v>
      </c>
      <c r="Y331">
        <v>1598.15</v>
      </c>
      <c r="Z331">
        <f t="shared" si="5"/>
        <v>20</v>
      </c>
    </row>
    <row r="332" spans="1:26">
      <c r="A332" t="s">
        <v>421</v>
      </c>
      <c r="B332">
        <v>50.66</v>
      </c>
      <c r="C332">
        <v>0.51</v>
      </c>
      <c r="D332">
        <v>19.22</v>
      </c>
      <c r="E332">
        <v>8.43</v>
      </c>
      <c r="F332">
        <v>0.52</v>
      </c>
      <c r="G332">
        <v>5.88</v>
      </c>
      <c r="H332">
        <v>10.49</v>
      </c>
      <c r="I332">
        <v>1.99</v>
      </c>
      <c r="J332">
        <v>0.33</v>
      </c>
      <c r="N332">
        <v>47.64</v>
      </c>
      <c r="O332">
        <v>0.52</v>
      </c>
      <c r="P332">
        <v>12.99</v>
      </c>
      <c r="Q332">
        <v>5.95</v>
      </c>
      <c r="R332">
        <v>0.22</v>
      </c>
      <c r="S332">
        <v>14.02</v>
      </c>
      <c r="T332">
        <v>16.649999999999999</v>
      </c>
      <c r="U332">
        <v>0.84</v>
      </c>
      <c r="V332">
        <v>0.01</v>
      </c>
      <c r="X332">
        <v>2</v>
      </c>
      <c r="Y332">
        <v>1623.15</v>
      </c>
      <c r="Z332">
        <f t="shared" si="5"/>
        <v>20</v>
      </c>
    </row>
    <row r="333" spans="1:26">
      <c r="A333" t="s">
        <v>422</v>
      </c>
      <c r="B333">
        <v>57.14</v>
      </c>
      <c r="C333">
        <v>0.66</v>
      </c>
      <c r="D333">
        <v>18.07</v>
      </c>
      <c r="E333">
        <v>7.56</v>
      </c>
      <c r="F333">
        <v>0.13</v>
      </c>
      <c r="G333">
        <v>3.49</v>
      </c>
      <c r="H333">
        <v>10.01</v>
      </c>
      <c r="I333">
        <v>2.2799999999999998</v>
      </c>
      <c r="J333">
        <v>0.43</v>
      </c>
      <c r="N333">
        <v>48.84</v>
      </c>
      <c r="O333">
        <v>0.28999999999999998</v>
      </c>
      <c r="P333">
        <v>17.13</v>
      </c>
      <c r="Q333">
        <v>6.5</v>
      </c>
      <c r="R333">
        <v>0.17</v>
      </c>
      <c r="S333">
        <v>10.07</v>
      </c>
      <c r="T333">
        <v>16.48</v>
      </c>
      <c r="U333">
        <v>1.69</v>
      </c>
      <c r="V333">
        <v>0.01</v>
      </c>
      <c r="X333">
        <v>3</v>
      </c>
      <c r="Y333">
        <v>1723.15</v>
      </c>
      <c r="Z333">
        <f t="shared" si="5"/>
        <v>30</v>
      </c>
    </row>
    <row r="334" spans="1:26">
      <c r="A334" t="s">
        <v>422</v>
      </c>
      <c r="B334">
        <v>57.14</v>
      </c>
      <c r="C334">
        <v>0.66</v>
      </c>
      <c r="D334">
        <v>18.07</v>
      </c>
      <c r="E334">
        <v>7.56</v>
      </c>
      <c r="F334">
        <v>0.13</v>
      </c>
      <c r="G334">
        <v>3.49</v>
      </c>
      <c r="H334">
        <v>10.01</v>
      </c>
      <c r="I334">
        <v>2.2799999999999998</v>
      </c>
      <c r="J334">
        <v>0.43</v>
      </c>
      <c r="N334">
        <v>48.84</v>
      </c>
      <c r="O334">
        <v>0.28999999999999998</v>
      </c>
      <c r="P334">
        <v>17.13</v>
      </c>
      <c r="Q334">
        <v>6.5</v>
      </c>
      <c r="R334">
        <v>0.17</v>
      </c>
      <c r="S334">
        <v>10.07</v>
      </c>
      <c r="T334">
        <v>16.48</v>
      </c>
      <c r="U334">
        <v>1.69</v>
      </c>
      <c r="V334">
        <v>0.01</v>
      </c>
      <c r="X334">
        <v>3</v>
      </c>
      <c r="Y334">
        <v>1723.15</v>
      </c>
      <c r="Z334">
        <f t="shared" si="5"/>
        <v>30</v>
      </c>
    </row>
    <row r="335" spans="1:26">
      <c r="A335" t="s">
        <v>423</v>
      </c>
      <c r="B335">
        <v>59.64</v>
      </c>
      <c r="C335">
        <v>1.01</v>
      </c>
      <c r="D335">
        <v>17.670000000000002</v>
      </c>
      <c r="E335">
        <v>6.25</v>
      </c>
      <c r="F335">
        <v>7.0000000000000007E-2</v>
      </c>
      <c r="G335">
        <v>2.2400000000000002</v>
      </c>
      <c r="H335">
        <v>8.7799999999999994</v>
      </c>
      <c r="I335">
        <v>2.82</v>
      </c>
      <c r="J335">
        <v>0.87</v>
      </c>
      <c r="N335">
        <v>48.91</v>
      </c>
      <c r="O335">
        <v>0.37</v>
      </c>
      <c r="P335">
        <v>16.579999999999998</v>
      </c>
      <c r="Q335">
        <v>7.74</v>
      </c>
      <c r="R335">
        <v>0.17</v>
      </c>
      <c r="S335">
        <v>9.68</v>
      </c>
      <c r="T335">
        <v>15.07</v>
      </c>
      <c r="U335">
        <v>1.81</v>
      </c>
      <c r="V335">
        <v>0.01</v>
      </c>
      <c r="X335">
        <v>3</v>
      </c>
      <c r="Y335">
        <v>1673.15</v>
      </c>
      <c r="Z335">
        <f t="shared" si="5"/>
        <v>30</v>
      </c>
    </row>
    <row r="336" spans="1:26">
      <c r="A336" t="s">
        <v>423</v>
      </c>
      <c r="B336">
        <v>59.64</v>
      </c>
      <c r="C336">
        <v>1.01</v>
      </c>
      <c r="D336">
        <v>17.670000000000002</v>
      </c>
      <c r="E336">
        <v>6.25</v>
      </c>
      <c r="F336">
        <v>7.0000000000000007E-2</v>
      </c>
      <c r="G336">
        <v>2.2400000000000002</v>
      </c>
      <c r="H336">
        <v>8.7799999999999994</v>
      </c>
      <c r="I336">
        <v>2.82</v>
      </c>
      <c r="J336">
        <v>0.87</v>
      </c>
      <c r="N336">
        <v>48.91</v>
      </c>
      <c r="O336">
        <v>0.37</v>
      </c>
      <c r="P336">
        <v>16.579999999999998</v>
      </c>
      <c r="Q336">
        <v>7.74</v>
      </c>
      <c r="R336">
        <v>0.17</v>
      </c>
      <c r="S336">
        <v>9.68</v>
      </c>
      <c r="T336">
        <v>15.07</v>
      </c>
      <c r="U336">
        <v>1.81</v>
      </c>
      <c r="V336">
        <v>0.01</v>
      </c>
      <c r="X336">
        <v>3</v>
      </c>
      <c r="Y336">
        <v>1673.15</v>
      </c>
      <c r="Z336">
        <f t="shared" si="5"/>
        <v>30</v>
      </c>
    </row>
    <row r="337" spans="1:26">
      <c r="A337" t="s">
        <v>424</v>
      </c>
      <c r="B337">
        <v>50.86</v>
      </c>
      <c r="C337">
        <v>0.68</v>
      </c>
      <c r="D337">
        <v>18.75</v>
      </c>
      <c r="E337">
        <v>8.36</v>
      </c>
      <c r="F337">
        <v>0.14000000000000001</v>
      </c>
      <c r="G337">
        <v>5.35</v>
      </c>
      <c r="H337">
        <v>9.9700000000000006</v>
      </c>
      <c r="I337">
        <v>1.84</v>
      </c>
      <c r="J337">
        <v>0.34</v>
      </c>
      <c r="N337">
        <v>48.7</v>
      </c>
      <c r="O337">
        <v>0.48</v>
      </c>
      <c r="P337">
        <v>12.62</v>
      </c>
      <c r="Q337">
        <v>6.36</v>
      </c>
      <c r="R337">
        <v>0.17</v>
      </c>
      <c r="S337">
        <v>12.59</v>
      </c>
      <c r="T337">
        <v>16.190000000000001</v>
      </c>
      <c r="U337">
        <v>0.99</v>
      </c>
      <c r="V337">
        <v>0.02</v>
      </c>
      <c r="X337">
        <v>2.4500000000000002</v>
      </c>
      <c r="Y337">
        <v>1648.15</v>
      </c>
      <c r="Z337">
        <f t="shared" si="5"/>
        <v>24.5</v>
      </c>
    </row>
    <row r="338" spans="1:26">
      <c r="A338" t="s">
        <v>425</v>
      </c>
      <c r="B338">
        <v>56.71</v>
      </c>
      <c r="C338">
        <v>0.67</v>
      </c>
      <c r="D338">
        <v>17.2</v>
      </c>
      <c r="E338">
        <v>6.42</v>
      </c>
      <c r="F338">
        <v>0.09</v>
      </c>
      <c r="G338">
        <v>3.47</v>
      </c>
      <c r="H338">
        <v>9.34</v>
      </c>
      <c r="I338">
        <v>3.08</v>
      </c>
      <c r="J338">
        <v>0.63</v>
      </c>
      <c r="N338">
        <v>50.12</v>
      </c>
      <c r="O338">
        <v>0.56000000000000005</v>
      </c>
      <c r="P338">
        <v>12.03</v>
      </c>
      <c r="Q338">
        <v>7.98</v>
      </c>
      <c r="R338">
        <v>0.13</v>
      </c>
      <c r="S338">
        <v>12.3</v>
      </c>
      <c r="T338">
        <v>17.41</v>
      </c>
      <c r="U338">
        <v>1.34</v>
      </c>
      <c r="V338">
        <v>0.01</v>
      </c>
      <c r="X338">
        <v>2.2999999999999998</v>
      </c>
      <c r="Y338">
        <v>1548.15</v>
      </c>
      <c r="Z338">
        <f t="shared" si="5"/>
        <v>23</v>
      </c>
    </row>
    <row r="339" spans="1:26">
      <c r="A339" t="s">
        <v>426</v>
      </c>
      <c r="B339">
        <v>51.72</v>
      </c>
      <c r="C339">
        <v>1.7</v>
      </c>
      <c r="D339">
        <v>16.71</v>
      </c>
      <c r="E339">
        <v>10.9</v>
      </c>
      <c r="F339">
        <v>0.12</v>
      </c>
      <c r="G339">
        <v>8.34</v>
      </c>
      <c r="H339">
        <v>8.58</v>
      </c>
      <c r="I339">
        <v>2.2200000000000002</v>
      </c>
      <c r="J339">
        <v>0.09</v>
      </c>
      <c r="N339">
        <v>48.01</v>
      </c>
      <c r="O339">
        <v>1.48</v>
      </c>
      <c r="P339">
        <v>15.22</v>
      </c>
      <c r="Q339">
        <v>9.82</v>
      </c>
      <c r="R339">
        <v>0.06</v>
      </c>
      <c r="S339">
        <v>9.3699999999999992</v>
      </c>
      <c r="T339">
        <v>9.9700000000000006</v>
      </c>
      <c r="U339">
        <v>2.06</v>
      </c>
      <c r="V339">
        <v>7.0000000000000007E-2</v>
      </c>
      <c r="X339">
        <v>2.6</v>
      </c>
      <c r="Y339">
        <v>1706.15</v>
      </c>
      <c r="Z339">
        <f t="shared" si="5"/>
        <v>26</v>
      </c>
    </row>
    <row r="340" spans="1:26">
      <c r="A340" t="s">
        <v>426</v>
      </c>
      <c r="B340">
        <v>51.72</v>
      </c>
      <c r="C340">
        <v>1.7</v>
      </c>
      <c r="D340">
        <v>16.71</v>
      </c>
      <c r="E340">
        <v>10.9</v>
      </c>
      <c r="F340">
        <v>0.12</v>
      </c>
      <c r="G340">
        <v>8.34</v>
      </c>
      <c r="H340">
        <v>8.58</v>
      </c>
      <c r="I340">
        <v>2.2200000000000002</v>
      </c>
      <c r="J340">
        <v>0.09</v>
      </c>
      <c r="N340">
        <v>48.01</v>
      </c>
      <c r="O340">
        <v>1.48</v>
      </c>
      <c r="P340">
        <v>15.22</v>
      </c>
      <c r="Q340">
        <v>9.82</v>
      </c>
      <c r="R340">
        <v>0.06</v>
      </c>
      <c r="S340">
        <v>9.3699999999999992</v>
      </c>
      <c r="T340">
        <v>9.9700000000000006</v>
      </c>
      <c r="U340">
        <v>2.06</v>
      </c>
      <c r="V340">
        <v>7.0000000000000007E-2</v>
      </c>
      <c r="X340">
        <v>2.6</v>
      </c>
      <c r="Y340">
        <v>1706.15</v>
      </c>
      <c r="Z340">
        <f t="shared" si="5"/>
        <v>26</v>
      </c>
    </row>
    <row r="341" spans="1:26">
      <c r="A341" t="s">
        <v>427</v>
      </c>
      <c r="B341">
        <v>51.79</v>
      </c>
      <c r="C341">
        <v>0.66</v>
      </c>
      <c r="D341">
        <v>19.350000000000001</v>
      </c>
      <c r="E341">
        <v>9.2100000000000009</v>
      </c>
      <c r="F341">
        <v>0.18</v>
      </c>
      <c r="G341">
        <v>5.18</v>
      </c>
      <c r="H341">
        <v>9.82</v>
      </c>
      <c r="I341">
        <v>1.81</v>
      </c>
      <c r="J341">
        <v>0.33</v>
      </c>
      <c r="N341">
        <v>47.12</v>
      </c>
      <c r="O341">
        <v>0.35</v>
      </c>
      <c r="P341">
        <v>15</v>
      </c>
      <c r="Q341">
        <v>6.9</v>
      </c>
      <c r="R341">
        <v>0.19</v>
      </c>
      <c r="S341">
        <v>12.65</v>
      </c>
      <c r="T341">
        <v>16.38</v>
      </c>
      <c r="U341">
        <v>0.93</v>
      </c>
      <c r="V341">
        <v>0.01</v>
      </c>
      <c r="X341">
        <v>2.25</v>
      </c>
      <c r="Y341">
        <v>1598.15</v>
      </c>
      <c r="Z341">
        <f t="shared" si="5"/>
        <v>22.5</v>
      </c>
    </row>
    <row r="342" spans="1:26">
      <c r="A342" t="s">
        <v>428</v>
      </c>
      <c r="B342">
        <v>52.02</v>
      </c>
      <c r="C342">
        <v>1.57</v>
      </c>
      <c r="D342">
        <v>17.7</v>
      </c>
      <c r="E342">
        <v>10.1</v>
      </c>
      <c r="F342">
        <v>0.15</v>
      </c>
      <c r="G342">
        <v>6.84</v>
      </c>
      <c r="H342">
        <v>10.38</v>
      </c>
      <c r="I342">
        <v>2.35</v>
      </c>
      <c r="J342">
        <v>0.27</v>
      </c>
      <c r="N342">
        <v>49.73</v>
      </c>
      <c r="O342">
        <v>0.97</v>
      </c>
      <c r="P342">
        <v>13.51</v>
      </c>
      <c r="Q342">
        <v>6.5</v>
      </c>
      <c r="R342">
        <v>0.17</v>
      </c>
      <c r="S342">
        <v>12.49</v>
      </c>
      <c r="T342">
        <v>16.16</v>
      </c>
      <c r="U342">
        <v>1.69</v>
      </c>
      <c r="V342">
        <v>0.01</v>
      </c>
      <c r="X342">
        <v>2.7</v>
      </c>
      <c r="Y342">
        <v>1728.15</v>
      </c>
      <c r="Z342">
        <f t="shared" si="5"/>
        <v>27</v>
      </c>
    </row>
    <row r="343" spans="1:26">
      <c r="A343" t="s">
        <v>429</v>
      </c>
      <c r="B343">
        <v>52.48</v>
      </c>
      <c r="C343">
        <v>0.72</v>
      </c>
      <c r="D343">
        <v>18.77</v>
      </c>
      <c r="E343">
        <v>7.74</v>
      </c>
      <c r="F343">
        <v>0.16</v>
      </c>
      <c r="G343">
        <v>4.9400000000000004</v>
      </c>
      <c r="H343">
        <v>9.9</v>
      </c>
      <c r="I343">
        <v>1.72</v>
      </c>
      <c r="J343">
        <v>0.34</v>
      </c>
      <c r="N343">
        <v>46.97</v>
      </c>
      <c r="O343">
        <v>0.26</v>
      </c>
      <c r="P343">
        <v>16.29</v>
      </c>
      <c r="Q343">
        <v>6.09</v>
      </c>
      <c r="R343">
        <v>0.13</v>
      </c>
      <c r="S343">
        <v>12.11</v>
      </c>
      <c r="T343">
        <v>15.47</v>
      </c>
      <c r="U343">
        <v>1.21</v>
      </c>
      <c r="V343">
        <v>0.02</v>
      </c>
      <c r="X343">
        <v>2.7</v>
      </c>
      <c r="Y343">
        <v>1683.15</v>
      </c>
      <c r="Z343">
        <f t="shared" si="5"/>
        <v>27</v>
      </c>
    </row>
    <row r="344" spans="1:26">
      <c r="A344" t="s">
        <v>430</v>
      </c>
      <c r="B344">
        <v>52</v>
      </c>
      <c r="C344">
        <v>2.23</v>
      </c>
      <c r="D344">
        <v>12.9</v>
      </c>
      <c r="E344">
        <v>12.5</v>
      </c>
      <c r="G344">
        <v>6.3</v>
      </c>
      <c r="H344">
        <v>10.6</v>
      </c>
      <c r="I344">
        <v>2.17</v>
      </c>
      <c r="J344">
        <v>0.1</v>
      </c>
      <c r="N344">
        <v>53.4</v>
      </c>
      <c r="O344">
        <v>0.55000000000000004</v>
      </c>
      <c r="P344">
        <v>1.6</v>
      </c>
      <c r="Q344">
        <v>9.0500000000000007</v>
      </c>
      <c r="S344">
        <v>18.7</v>
      </c>
      <c r="T344">
        <v>16.899999999999999</v>
      </c>
      <c r="U344">
        <v>0.1</v>
      </c>
      <c r="X344">
        <v>1E-4</v>
      </c>
      <c r="Y344">
        <v>1422.15</v>
      </c>
      <c r="Z344">
        <f t="shared" si="5"/>
        <v>1E-3</v>
      </c>
    </row>
    <row r="345" spans="1:26">
      <c r="A345" t="s">
        <v>431</v>
      </c>
      <c r="B345">
        <v>51.4</v>
      </c>
      <c r="C345">
        <v>2.2999999999999998</v>
      </c>
      <c r="D345">
        <v>12.5</v>
      </c>
      <c r="E345">
        <v>13.5</v>
      </c>
      <c r="G345">
        <v>6.03</v>
      </c>
      <c r="H345">
        <v>9.94</v>
      </c>
      <c r="I345">
        <v>2.25</v>
      </c>
      <c r="J345">
        <v>7.0000000000000007E-2</v>
      </c>
      <c r="N345">
        <v>52.3</v>
      </c>
      <c r="O345">
        <v>0.38</v>
      </c>
      <c r="P345">
        <v>1.77</v>
      </c>
      <c r="Q345">
        <v>9.6300000000000008</v>
      </c>
      <c r="S345">
        <v>17.8</v>
      </c>
      <c r="T345">
        <v>17.3</v>
      </c>
      <c r="U345">
        <v>0.17</v>
      </c>
      <c r="X345">
        <v>1E-4</v>
      </c>
      <c r="Y345">
        <v>1416.15</v>
      </c>
      <c r="Z345">
        <f t="shared" si="5"/>
        <v>1E-3</v>
      </c>
    </row>
    <row r="346" spans="1:26">
      <c r="A346" t="s">
        <v>432</v>
      </c>
      <c r="B346">
        <v>51</v>
      </c>
      <c r="C346">
        <v>2.78</v>
      </c>
      <c r="D346">
        <v>12.3</v>
      </c>
      <c r="E346">
        <v>14</v>
      </c>
      <c r="G346">
        <v>5.63</v>
      </c>
      <c r="H346">
        <v>10</v>
      </c>
      <c r="I346">
        <v>2.5299999999999998</v>
      </c>
      <c r="J346">
        <v>0.13</v>
      </c>
      <c r="N346">
        <v>51.9</v>
      </c>
      <c r="O346">
        <v>0.71</v>
      </c>
      <c r="P346">
        <v>3.03</v>
      </c>
      <c r="Q346">
        <v>9.74</v>
      </c>
      <c r="S346">
        <v>17.5</v>
      </c>
      <c r="T346">
        <v>17.3</v>
      </c>
      <c r="U346">
        <v>0.19</v>
      </c>
      <c r="X346">
        <v>1E-4</v>
      </c>
      <c r="Y346">
        <v>1407.15</v>
      </c>
      <c r="Z346">
        <f t="shared" si="5"/>
        <v>1E-3</v>
      </c>
    </row>
    <row r="347" spans="1:26">
      <c r="A347" t="s">
        <v>433</v>
      </c>
      <c r="B347">
        <v>49.9</v>
      </c>
      <c r="C347">
        <v>3.61</v>
      </c>
      <c r="D347">
        <v>11.8</v>
      </c>
      <c r="E347">
        <v>15.2</v>
      </c>
      <c r="G347">
        <v>5.2</v>
      </c>
      <c r="H347">
        <v>9.67</v>
      </c>
      <c r="I347">
        <v>2.5299999999999998</v>
      </c>
      <c r="J347">
        <v>0.15</v>
      </c>
      <c r="N347">
        <v>53.5</v>
      </c>
      <c r="O347">
        <v>0.5</v>
      </c>
      <c r="P347">
        <v>0.83</v>
      </c>
      <c r="Q347">
        <v>17.3</v>
      </c>
      <c r="S347">
        <v>22.9</v>
      </c>
      <c r="T347">
        <v>5.07</v>
      </c>
      <c r="U347">
        <v>0.05</v>
      </c>
      <c r="X347">
        <v>1E-4</v>
      </c>
      <c r="Y347">
        <v>1395.15</v>
      </c>
      <c r="Z347">
        <f t="shared" si="5"/>
        <v>1E-3</v>
      </c>
    </row>
    <row r="348" spans="1:26">
      <c r="A348" t="s">
        <v>434</v>
      </c>
      <c r="B348">
        <v>49.5</v>
      </c>
      <c r="C348">
        <v>1.19</v>
      </c>
      <c r="D348">
        <v>17.399999999999999</v>
      </c>
      <c r="E348">
        <v>10.527659999999999</v>
      </c>
      <c r="G348">
        <v>7.36</v>
      </c>
      <c r="H348">
        <v>10.199999999999999</v>
      </c>
      <c r="I348">
        <v>2.2799999999999998</v>
      </c>
      <c r="J348">
        <v>0.26</v>
      </c>
      <c r="L348">
        <v>0.12</v>
      </c>
      <c r="M348">
        <v>26.2</v>
      </c>
      <c r="N348">
        <v>50.5</v>
      </c>
      <c r="O348">
        <v>0.8</v>
      </c>
      <c r="P348">
        <v>5.7</v>
      </c>
      <c r="Q348">
        <v>9</v>
      </c>
      <c r="S348">
        <v>15.6</v>
      </c>
      <c r="T348">
        <v>17.7</v>
      </c>
      <c r="U348">
        <v>0.5</v>
      </c>
      <c r="X348">
        <v>0.5</v>
      </c>
      <c r="Y348">
        <v>1398.15</v>
      </c>
      <c r="Z348">
        <f t="shared" si="5"/>
        <v>5</v>
      </c>
    </row>
    <row r="349" spans="1:26">
      <c r="A349" t="s">
        <v>435</v>
      </c>
      <c r="B349">
        <v>50.2</v>
      </c>
      <c r="C349">
        <v>1.06</v>
      </c>
      <c r="D349">
        <v>17.899999999999999</v>
      </c>
      <c r="E349">
        <v>9.4479000000000006</v>
      </c>
      <c r="G349">
        <v>7.03</v>
      </c>
      <c r="H349">
        <v>10.3</v>
      </c>
      <c r="I349">
        <v>2.39</v>
      </c>
      <c r="J349">
        <v>0.27</v>
      </c>
      <c r="L349">
        <v>0.24</v>
      </c>
      <c r="M349">
        <v>3.4000000000000061</v>
      </c>
      <c r="N349">
        <v>50.9</v>
      </c>
      <c r="O349">
        <v>0.5</v>
      </c>
      <c r="P349">
        <v>5.8</v>
      </c>
      <c r="Q349">
        <v>6.7</v>
      </c>
      <c r="S349">
        <v>16.100000000000001</v>
      </c>
      <c r="T349">
        <v>19.2</v>
      </c>
      <c r="U349">
        <v>0.5</v>
      </c>
      <c r="X349">
        <v>0.5</v>
      </c>
      <c r="Y349">
        <v>1373.15</v>
      </c>
      <c r="Z349">
        <f t="shared" si="5"/>
        <v>5</v>
      </c>
    </row>
    <row r="350" spans="1:26">
      <c r="A350" t="s">
        <v>436</v>
      </c>
      <c r="B350">
        <v>54.2</v>
      </c>
      <c r="C350">
        <v>1.22</v>
      </c>
      <c r="D350">
        <v>19.100000000000001</v>
      </c>
      <c r="E350">
        <v>6.4245720000000004</v>
      </c>
      <c r="G350">
        <v>5.7</v>
      </c>
      <c r="H350">
        <v>8.9700000000000006</v>
      </c>
      <c r="I350">
        <v>3.08</v>
      </c>
      <c r="J350">
        <v>0.36</v>
      </c>
      <c r="L350">
        <v>0.26</v>
      </c>
      <c r="M350">
        <v>4.8</v>
      </c>
      <c r="N350">
        <v>52</v>
      </c>
      <c r="O350">
        <v>0.1</v>
      </c>
      <c r="P350">
        <v>4.0999999999999996</v>
      </c>
      <c r="Q350">
        <v>4.4000000000000004</v>
      </c>
      <c r="S350">
        <v>16.7</v>
      </c>
      <c r="T350">
        <v>22.5</v>
      </c>
      <c r="U350">
        <v>0.3</v>
      </c>
      <c r="X350">
        <v>0.5</v>
      </c>
      <c r="Y350">
        <v>1323.15</v>
      </c>
      <c r="Z350">
        <f t="shared" si="5"/>
        <v>5</v>
      </c>
    </row>
    <row r="351" spans="1:26">
      <c r="A351" t="s">
        <v>437</v>
      </c>
      <c r="B351">
        <v>60</v>
      </c>
      <c r="C351">
        <v>0.79</v>
      </c>
      <c r="D351">
        <v>18.100000000000001</v>
      </c>
      <c r="E351">
        <v>4.6879580000000001</v>
      </c>
      <c r="G351">
        <v>4</v>
      </c>
      <c r="H351">
        <v>6.83</v>
      </c>
      <c r="I351">
        <v>3.86</v>
      </c>
      <c r="J351">
        <v>0.55000000000000004</v>
      </c>
      <c r="L351">
        <v>0.68</v>
      </c>
      <c r="M351">
        <v>4.5</v>
      </c>
      <c r="N351">
        <v>51.8</v>
      </c>
      <c r="O351">
        <v>0.6</v>
      </c>
      <c r="P351">
        <v>5.3</v>
      </c>
      <c r="Q351">
        <v>6.3</v>
      </c>
      <c r="S351">
        <v>16.7</v>
      </c>
      <c r="T351">
        <v>20.2</v>
      </c>
      <c r="U351">
        <v>0.6</v>
      </c>
      <c r="V351">
        <v>0.1</v>
      </c>
      <c r="X351">
        <v>0.5</v>
      </c>
      <c r="Y351">
        <v>1323.15</v>
      </c>
      <c r="Z351">
        <f t="shared" si="5"/>
        <v>5</v>
      </c>
    </row>
    <row r="352" spans="1:26">
      <c r="A352" t="s">
        <v>438</v>
      </c>
      <c r="B352">
        <v>54.4</v>
      </c>
      <c r="C352">
        <v>1.81</v>
      </c>
      <c r="D352">
        <v>16.899999999999999</v>
      </c>
      <c r="E352">
        <v>8.1431900000000006</v>
      </c>
      <c r="G352">
        <v>5.34</v>
      </c>
      <c r="H352">
        <v>8.52</v>
      </c>
      <c r="I352">
        <v>3.05</v>
      </c>
      <c r="J352">
        <v>0.56000000000000005</v>
      </c>
      <c r="L352">
        <v>0.39</v>
      </c>
      <c r="M352">
        <v>22.7</v>
      </c>
      <c r="N352">
        <v>53</v>
      </c>
      <c r="O352">
        <v>0.5</v>
      </c>
      <c r="P352">
        <v>5.7</v>
      </c>
      <c r="Q352">
        <v>9.9</v>
      </c>
      <c r="S352">
        <v>28.6</v>
      </c>
      <c r="T352">
        <v>1.6</v>
      </c>
      <c r="U352">
        <v>0.1</v>
      </c>
      <c r="X352">
        <v>0.5</v>
      </c>
      <c r="Y352">
        <v>1373.15</v>
      </c>
      <c r="Z352">
        <f t="shared" si="5"/>
        <v>5</v>
      </c>
    </row>
    <row r="353" spans="1:26">
      <c r="A353" t="s">
        <v>439</v>
      </c>
      <c r="B353">
        <v>65.3</v>
      </c>
      <c r="C353">
        <v>0.27</v>
      </c>
      <c r="D353">
        <v>19</v>
      </c>
      <c r="E353">
        <v>2.5644300000000002</v>
      </c>
      <c r="G353">
        <v>2.2000000000000002</v>
      </c>
      <c r="H353">
        <v>4.01</v>
      </c>
      <c r="I353">
        <v>4.88</v>
      </c>
      <c r="J353">
        <v>0.91</v>
      </c>
      <c r="L353">
        <v>0.8</v>
      </c>
      <c r="M353">
        <v>10</v>
      </c>
      <c r="N353">
        <v>50.8</v>
      </c>
      <c r="O353">
        <v>0.4</v>
      </c>
      <c r="P353">
        <v>5.8</v>
      </c>
      <c r="Q353">
        <v>6</v>
      </c>
      <c r="S353">
        <v>15.8</v>
      </c>
      <c r="T353">
        <v>19.899999999999999</v>
      </c>
      <c r="U353">
        <v>0.6</v>
      </c>
      <c r="V353">
        <v>0.1</v>
      </c>
      <c r="X353">
        <v>0.5</v>
      </c>
      <c r="Y353">
        <v>1248.1500000000001</v>
      </c>
      <c r="Z353">
        <f t="shared" si="5"/>
        <v>5</v>
      </c>
    </row>
    <row r="354" spans="1:26">
      <c r="A354" t="s">
        <v>440</v>
      </c>
      <c r="B354">
        <v>64.5</v>
      </c>
      <c r="C354">
        <v>0.31</v>
      </c>
      <c r="D354">
        <v>18.7</v>
      </c>
      <c r="E354">
        <v>2.465452</v>
      </c>
      <c r="G354">
        <v>2.63</v>
      </c>
      <c r="H354">
        <v>5.61</v>
      </c>
      <c r="I354">
        <v>4.22</v>
      </c>
      <c r="J354">
        <v>0.73</v>
      </c>
      <c r="L354">
        <v>0.52</v>
      </c>
      <c r="M354">
        <v>10.3</v>
      </c>
      <c r="N354">
        <v>48.9</v>
      </c>
      <c r="O354">
        <v>0.5</v>
      </c>
      <c r="P354">
        <v>7</v>
      </c>
      <c r="Q354">
        <v>6.3</v>
      </c>
      <c r="S354">
        <v>13.4</v>
      </c>
      <c r="T354">
        <v>20.8</v>
      </c>
      <c r="U354">
        <v>0.3</v>
      </c>
      <c r="X354">
        <v>0.5</v>
      </c>
      <c r="Y354">
        <v>1248.1500000000001</v>
      </c>
      <c r="Z354">
        <f t="shared" si="5"/>
        <v>5</v>
      </c>
    </row>
    <row r="355" spans="1:26">
      <c r="A355" t="s">
        <v>441</v>
      </c>
      <c r="B355">
        <v>63.4</v>
      </c>
      <c r="C355">
        <v>0.35</v>
      </c>
      <c r="D355">
        <v>18.899999999999999</v>
      </c>
      <c r="E355">
        <v>2.6993999999999998</v>
      </c>
      <c r="G355">
        <v>2.76</v>
      </c>
      <c r="H355">
        <v>5.53</v>
      </c>
      <c r="I355">
        <v>4.4400000000000004</v>
      </c>
      <c r="J355">
        <v>0.74</v>
      </c>
      <c r="L355">
        <v>0.86</v>
      </c>
      <c r="M355">
        <v>9</v>
      </c>
      <c r="N355">
        <v>49.8</v>
      </c>
      <c r="O355">
        <v>0.6</v>
      </c>
      <c r="P355">
        <v>5.7</v>
      </c>
      <c r="Q355">
        <v>8</v>
      </c>
      <c r="S355">
        <v>13.5</v>
      </c>
      <c r="T355">
        <v>19.600000000000001</v>
      </c>
      <c r="U355">
        <v>0.7</v>
      </c>
      <c r="X355">
        <v>0.5</v>
      </c>
      <c r="Y355">
        <v>1248.1500000000001</v>
      </c>
      <c r="Z355">
        <f t="shared" si="5"/>
        <v>5</v>
      </c>
    </row>
    <row r="356" spans="1:26">
      <c r="A356" t="s">
        <v>442</v>
      </c>
      <c r="B356">
        <v>57.5</v>
      </c>
      <c r="C356">
        <v>1.74</v>
      </c>
      <c r="D356">
        <v>17.2</v>
      </c>
      <c r="E356">
        <v>6.4065760000000003</v>
      </c>
      <c r="G356">
        <v>3.88</v>
      </c>
      <c r="H356">
        <v>7.25</v>
      </c>
      <c r="I356">
        <v>3.84</v>
      </c>
      <c r="J356">
        <v>0.7</v>
      </c>
      <c r="L356">
        <v>0.79</v>
      </c>
      <c r="M356">
        <v>2.7</v>
      </c>
      <c r="N356">
        <v>50.3</v>
      </c>
      <c r="O356">
        <v>0.8</v>
      </c>
      <c r="P356">
        <v>6.1</v>
      </c>
      <c r="Q356">
        <v>8</v>
      </c>
      <c r="S356">
        <v>16.2</v>
      </c>
      <c r="T356">
        <v>18.8</v>
      </c>
      <c r="U356">
        <v>0.8</v>
      </c>
      <c r="X356">
        <v>0.5</v>
      </c>
      <c r="Y356">
        <v>1348.15</v>
      </c>
      <c r="Z356">
        <f t="shared" si="5"/>
        <v>5</v>
      </c>
    </row>
    <row r="357" spans="1:26">
      <c r="A357" t="s">
        <v>443</v>
      </c>
      <c r="B357">
        <v>63.5</v>
      </c>
      <c r="C357">
        <v>0.35</v>
      </c>
      <c r="D357">
        <v>18.899999999999999</v>
      </c>
      <c r="E357">
        <v>2.6993999999999998</v>
      </c>
      <c r="G357">
        <v>2.96</v>
      </c>
      <c r="H357">
        <v>5.3</v>
      </c>
      <c r="I357">
        <v>4.4400000000000004</v>
      </c>
      <c r="J357">
        <v>0.74</v>
      </c>
      <c r="L357">
        <v>0.86</v>
      </c>
      <c r="M357">
        <v>17.399999999999999</v>
      </c>
      <c r="N357">
        <v>50.4</v>
      </c>
      <c r="O357">
        <v>0.9</v>
      </c>
      <c r="P357">
        <v>4.8</v>
      </c>
      <c r="Q357">
        <v>10.4</v>
      </c>
      <c r="S357">
        <v>14.8</v>
      </c>
      <c r="T357">
        <v>17.2</v>
      </c>
      <c r="U357">
        <v>0.4</v>
      </c>
      <c r="X357">
        <v>0.5</v>
      </c>
      <c r="Y357">
        <v>1248.1500000000001</v>
      </c>
      <c r="Z357">
        <f t="shared" si="5"/>
        <v>5</v>
      </c>
    </row>
    <row r="358" spans="1:26">
      <c r="A358" t="s">
        <v>444</v>
      </c>
      <c r="B358">
        <v>50.8</v>
      </c>
      <c r="C358">
        <v>2.5</v>
      </c>
      <c r="D358">
        <v>17.8</v>
      </c>
      <c r="E358">
        <v>8.2995999999999999</v>
      </c>
      <c r="F358">
        <v>0.1</v>
      </c>
      <c r="G358">
        <v>2.1</v>
      </c>
      <c r="H358">
        <v>10.1</v>
      </c>
      <c r="I358">
        <v>3.1</v>
      </c>
      <c r="J358">
        <v>0.7</v>
      </c>
      <c r="M358">
        <v>4.5999999999999996</v>
      </c>
      <c r="N358">
        <v>50.043999999999997</v>
      </c>
      <c r="O358">
        <v>1.4239999999999999</v>
      </c>
      <c r="P358">
        <v>4.0940000000000003</v>
      </c>
      <c r="Q358">
        <v>6.0469999999999997</v>
      </c>
      <c r="R358">
        <v>0.20799999999999999</v>
      </c>
      <c r="S358">
        <v>15.276</v>
      </c>
      <c r="T358">
        <v>20.219000000000001</v>
      </c>
      <c r="U358">
        <v>0.34899999999999998</v>
      </c>
      <c r="W358">
        <v>0.28000000000000003</v>
      </c>
      <c r="X358">
        <v>0.4985</v>
      </c>
      <c r="Y358">
        <v>1325.15</v>
      </c>
      <c r="Z358">
        <f t="shared" si="5"/>
        <v>4.9850000000000003</v>
      </c>
    </row>
    <row r="359" spans="1:26">
      <c r="A359" t="s">
        <v>445</v>
      </c>
      <c r="B359">
        <v>49.4</v>
      </c>
      <c r="C359">
        <v>2.2999999999999998</v>
      </c>
      <c r="D359">
        <v>18.2</v>
      </c>
      <c r="E359">
        <v>8.50962</v>
      </c>
      <c r="F359">
        <v>0.1</v>
      </c>
      <c r="G359">
        <v>6.6</v>
      </c>
      <c r="H359">
        <v>7.2</v>
      </c>
      <c r="I359">
        <v>3.2</v>
      </c>
      <c r="J359">
        <v>0.7</v>
      </c>
      <c r="M359">
        <v>4.7</v>
      </c>
      <c r="N359">
        <v>50.536999999999999</v>
      </c>
      <c r="O359">
        <v>1.3380000000000001</v>
      </c>
      <c r="P359">
        <v>3.742</v>
      </c>
      <c r="Q359">
        <v>6.7</v>
      </c>
      <c r="R359">
        <v>0.192</v>
      </c>
      <c r="S359">
        <v>15.597</v>
      </c>
      <c r="T359">
        <v>19.919</v>
      </c>
      <c r="U359">
        <v>0.29099999999999998</v>
      </c>
      <c r="W359">
        <v>0.32100000000000001</v>
      </c>
      <c r="X359">
        <v>0.4985</v>
      </c>
      <c r="Y359">
        <v>1325.15</v>
      </c>
      <c r="Z359">
        <f t="shared" si="5"/>
        <v>4.9850000000000003</v>
      </c>
    </row>
    <row r="360" spans="1:26">
      <c r="A360" t="s">
        <v>446</v>
      </c>
      <c r="B360">
        <v>49.3</v>
      </c>
      <c r="C360">
        <v>2.2999999999999998</v>
      </c>
      <c r="D360">
        <v>17.2</v>
      </c>
      <c r="E360">
        <v>10.849500000000001</v>
      </c>
      <c r="F360">
        <v>0.2</v>
      </c>
      <c r="G360">
        <v>4.2</v>
      </c>
      <c r="H360">
        <v>8.1999999999999993</v>
      </c>
      <c r="I360">
        <v>3</v>
      </c>
      <c r="J360">
        <v>0.7</v>
      </c>
      <c r="M360">
        <v>4.5999999999999996</v>
      </c>
      <c r="N360">
        <v>49.689</v>
      </c>
      <c r="O360">
        <v>1.462</v>
      </c>
      <c r="P360">
        <v>3.99</v>
      </c>
      <c r="Q360">
        <v>7.1609999999999996</v>
      </c>
      <c r="R360">
        <v>0.14599999999999999</v>
      </c>
      <c r="S360">
        <v>14.814</v>
      </c>
      <c r="T360">
        <v>19.829999999999998</v>
      </c>
      <c r="U360">
        <v>0.32700000000000001</v>
      </c>
      <c r="W360">
        <v>0.27</v>
      </c>
      <c r="X360">
        <v>0.4985</v>
      </c>
      <c r="Y360">
        <v>1325.15</v>
      </c>
      <c r="Z360">
        <f t="shared" si="5"/>
        <v>4.9850000000000003</v>
      </c>
    </row>
    <row r="361" spans="1:26">
      <c r="A361" t="s">
        <v>447</v>
      </c>
      <c r="B361">
        <v>47.7</v>
      </c>
      <c r="C361">
        <v>2.2999999999999998</v>
      </c>
      <c r="D361">
        <v>18.2</v>
      </c>
      <c r="E361">
        <v>11.159520000000001</v>
      </c>
      <c r="F361">
        <v>0.1</v>
      </c>
      <c r="G361">
        <v>7.4</v>
      </c>
      <c r="H361">
        <v>5.5</v>
      </c>
      <c r="I361">
        <v>3</v>
      </c>
      <c r="J361">
        <v>0.7</v>
      </c>
      <c r="M361">
        <v>4.5999999999999996</v>
      </c>
      <c r="N361">
        <v>50.845999999999997</v>
      </c>
      <c r="O361">
        <v>1.1830000000000001</v>
      </c>
      <c r="P361">
        <v>3.367</v>
      </c>
      <c r="Q361">
        <v>5.6070000000000002</v>
      </c>
      <c r="R361">
        <v>0.20699999999999999</v>
      </c>
      <c r="S361">
        <v>15.909000000000001</v>
      </c>
      <c r="T361">
        <v>20.260999999999999</v>
      </c>
      <c r="U361">
        <v>0.36099999999999999</v>
      </c>
      <c r="W361">
        <v>0.27900000000000003</v>
      </c>
      <c r="X361">
        <v>0.4985</v>
      </c>
      <c r="Y361">
        <v>1325.15</v>
      </c>
      <c r="Z361">
        <f t="shared" si="5"/>
        <v>4.9850000000000003</v>
      </c>
    </row>
    <row r="362" spans="1:26">
      <c r="A362" t="s">
        <v>448</v>
      </c>
      <c r="B362">
        <v>48.4</v>
      </c>
      <c r="C362">
        <v>2.1</v>
      </c>
      <c r="D362">
        <v>17.100000000000001</v>
      </c>
      <c r="E362">
        <v>9.9795599999999993</v>
      </c>
      <c r="F362">
        <v>0.1</v>
      </c>
      <c r="G362">
        <v>6.4</v>
      </c>
      <c r="H362">
        <v>7.5</v>
      </c>
      <c r="I362">
        <v>2.9</v>
      </c>
      <c r="J362">
        <v>0.7</v>
      </c>
      <c r="M362">
        <v>4.3</v>
      </c>
      <c r="N362">
        <v>50.381999999999998</v>
      </c>
      <c r="O362">
        <v>1.5309999999999999</v>
      </c>
      <c r="P362">
        <v>3.8140000000000001</v>
      </c>
      <c r="Q362">
        <v>6.3070000000000004</v>
      </c>
      <c r="R362">
        <v>0.21199999999999999</v>
      </c>
      <c r="S362">
        <v>16.074000000000002</v>
      </c>
      <c r="T362">
        <v>19.477</v>
      </c>
      <c r="U362">
        <v>0.28000000000000003</v>
      </c>
      <c r="W362">
        <v>0.30599999999999999</v>
      </c>
      <c r="X362">
        <v>0.4985</v>
      </c>
      <c r="Y362">
        <v>1325.15</v>
      </c>
      <c r="Z362">
        <f t="shared" si="5"/>
        <v>4.9850000000000003</v>
      </c>
    </row>
    <row r="363" spans="1:26">
      <c r="A363" t="s">
        <v>449</v>
      </c>
      <c r="B363">
        <v>49.4</v>
      </c>
      <c r="C363">
        <v>2.7</v>
      </c>
      <c r="D363">
        <v>15</v>
      </c>
      <c r="E363">
        <v>10.7996</v>
      </c>
      <c r="F363">
        <v>0.2</v>
      </c>
      <c r="G363">
        <v>9.6</v>
      </c>
      <c r="H363">
        <v>8</v>
      </c>
      <c r="I363">
        <v>0.6</v>
      </c>
      <c r="J363">
        <v>0.6</v>
      </c>
      <c r="M363">
        <v>3.6</v>
      </c>
      <c r="N363">
        <v>50.872999999999998</v>
      </c>
      <c r="O363">
        <v>1.091</v>
      </c>
      <c r="P363">
        <v>3.331</v>
      </c>
      <c r="Q363">
        <v>0.78900000000000003</v>
      </c>
      <c r="R363">
        <v>0.187</v>
      </c>
      <c r="S363">
        <v>16.358000000000001</v>
      </c>
      <c r="T363">
        <v>19.704000000000001</v>
      </c>
      <c r="U363">
        <v>0.30599999999999999</v>
      </c>
      <c r="W363">
        <v>0.66200000000000003</v>
      </c>
      <c r="X363">
        <v>0.48349999999999999</v>
      </c>
      <c r="Y363">
        <v>1348.15</v>
      </c>
      <c r="Z363">
        <f t="shared" si="5"/>
        <v>4.835</v>
      </c>
    </row>
    <row r="364" spans="1:26">
      <c r="A364" t="s">
        <v>450</v>
      </c>
      <c r="B364">
        <v>48.1</v>
      </c>
      <c r="C364">
        <v>2.7</v>
      </c>
      <c r="D364">
        <v>14.7</v>
      </c>
      <c r="E364">
        <v>11.46954</v>
      </c>
      <c r="F364">
        <v>0.2</v>
      </c>
      <c r="G364">
        <v>6.5</v>
      </c>
      <c r="H364">
        <v>9.4</v>
      </c>
      <c r="I364">
        <v>2.6</v>
      </c>
      <c r="J364">
        <v>0.6</v>
      </c>
      <c r="M364">
        <v>3.8</v>
      </c>
      <c r="N364">
        <v>50.215000000000003</v>
      </c>
      <c r="O364">
        <v>1.619</v>
      </c>
      <c r="P364">
        <v>3.7389999999999999</v>
      </c>
      <c r="Q364">
        <v>0.67700000000000005</v>
      </c>
      <c r="R364">
        <v>0.19800000000000001</v>
      </c>
      <c r="S364">
        <v>15.77</v>
      </c>
      <c r="T364">
        <v>18.780999999999999</v>
      </c>
      <c r="U364">
        <v>0.307</v>
      </c>
      <c r="W364">
        <v>0.33200000000000002</v>
      </c>
      <c r="X364">
        <v>0.48349999999999999</v>
      </c>
      <c r="Y364">
        <v>1348.15</v>
      </c>
      <c r="Z364">
        <f t="shared" si="5"/>
        <v>4.835</v>
      </c>
    </row>
    <row r="365" spans="1:26">
      <c r="A365" t="s">
        <v>451</v>
      </c>
      <c r="B365">
        <v>50.7</v>
      </c>
      <c r="C365">
        <v>3.3</v>
      </c>
      <c r="D365">
        <v>18.399999999999999</v>
      </c>
      <c r="E365">
        <v>6.16974</v>
      </c>
      <c r="F365">
        <v>0.1</v>
      </c>
      <c r="G365">
        <v>3.7</v>
      </c>
      <c r="H365">
        <v>9.8000000000000007</v>
      </c>
      <c r="I365">
        <v>3</v>
      </c>
      <c r="J365">
        <v>0.7</v>
      </c>
      <c r="M365">
        <v>4.4000000000000004</v>
      </c>
      <c r="N365">
        <v>51.22</v>
      </c>
      <c r="O365">
        <v>0.95</v>
      </c>
      <c r="P365">
        <v>3.23</v>
      </c>
      <c r="Q365">
        <v>0.97</v>
      </c>
      <c r="R365">
        <v>0.17499999999999999</v>
      </c>
      <c r="S365">
        <v>17.602</v>
      </c>
      <c r="T365">
        <v>18.457999999999998</v>
      </c>
      <c r="U365">
        <v>0.32</v>
      </c>
      <c r="W365">
        <v>0.73299999999999998</v>
      </c>
      <c r="X365">
        <v>0.48249999999999998</v>
      </c>
      <c r="Y365">
        <v>1423.15</v>
      </c>
      <c r="Z365">
        <f t="shared" si="5"/>
        <v>4.8250000000000002</v>
      </c>
    </row>
    <row r="366" spans="1:26">
      <c r="A366" t="s">
        <v>452</v>
      </c>
      <c r="B366">
        <v>49.5</v>
      </c>
      <c r="C366">
        <v>2.7</v>
      </c>
      <c r="D366">
        <v>14.4</v>
      </c>
      <c r="E366">
        <v>7.9497</v>
      </c>
      <c r="F366">
        <v>0.2</v>
      </c>
      <c r="G366">
        <v>7.8</v>
      </c>
      <c r="H366">
        <v>10.1</v>
      </c>
      <c r="I366">
        <v>2.4</v>
      </c>
      <c r="J366">
        <v>0.6</v>
      </c>
      <c r="M366">
        <v>3.5</v>
      </c>
      <c r="N366">
        <v>51.296999999999997</v>
      </c>
      <c r="O366">
        <v>0.96499999999999997</v>
      </c>
      <c r="P366">
        <v>3.476</v>
      </c>
      <c r="Q366">
        <v>1.2649999999999999</v>
      </c>
      <c r="R366">
        <v>0.185</v>
      </c>
      <c r="S366">
        <v>17.568000000000001</v>
      </c>
      <c r="T366">
        <v>18.116</v>
      </c>
      <c r="U366">
        <v>0.34399999999999997</v>
      </c>
      <c r="W366">
        <v>0.51900000000000002</v>
      </c>
      <c r="X366">
        <v>0.48249999999999998</v>
      </c>
      <c r="Y366">
        <v>1423.15</v>
      </c>
      <c r="Z366">
        <f t="shared" si="5"/>
        <v>4.8250000000000002</v>
      </c>
    </row>
    <row r="367" spans="1:26">
      <c r="A367" t="s">
        <v>453</v>
      </c>
      <c r="B367">
        <v>49</v>
      </c>
      <c r="C367">
        <v>2.9</v>
      </c>
      <c r="D367">
        <v>15</v>
      </c>
      <c r="E367">
        <v>9.6096199999999996</v>
      </c>
      <c r="F367">
        <v>0.2</v>
      </c>
      <c r="G367">
        <v>6.2</v>
      </c>
      <c r="H367">
        <v>9.9</v>
      </c>
      <c r="I367">
        <v>2.6</v>
      </c>
      <c r="J367">
        <v>0.6</v>
      </c>
      <c r="M367">
        <v>3.8</v>
      </c>
      <c r="N367">
        <v>51.386000000000003</v>
      </c>
      <c r="O367">
        <v>0.94899999999999995</v>
      </c>
      <c r="P367">
        <v>3.22</v>
      </c>
      <c r="Q367">
        <v>1.407</v>
      </c>
      <c r="R367">
        <v>0.21299999999999999</v>
      </c>
      <c r="S367">
        <v>17.308</v>
      </c>
      <c r="T367">
        <v>18.373000000000001</v>
      </c>
      <c r="U367">
        <v>0.38400000000000001</v>
      </c>
      <c r="W367">
        <v>0.53900000000000003</v>
      </c>
      <c r="X367">
        <v>0.48249999999999998</v>
      </c>
      <c r="Y367">
        <v>1423.15</v>
      </c>
      <c r="Z367">
        <f t="shared" si="5"/>
        <v>4.8250000000000002</v>
      </c>
    </row>
    <row r="368" spans="1:26">
      <c r="A368" t="s">
        <v>454</v>
      </c>
      <c r="B368">
        <v>49.5</v>
      </c>
      <c r="C368">
        <v>1</v>
      </c>
      <c r="D368">
        <v>15.3</v>
      </c>
      <c r="E368">
        <v>11.597536</v>
      </c>
      <c r="F368">
        <v>0.22</v>
      </c>
      <c r="G368">
        <v>4.59</v>
      </c>
      <c r="H368">
        <v>9.8000000000000007</v>
      </c>
      <c r="I368">
        <v>3.05</v>
      </c>
      <c r="J368">
        <v>3.15</v>
      </c>
      <c r="L368">
        <v>0.48</v>
      </c>
      <c r="N368">
        <v>51.1</v>
      </c>
      <c r="O368">
        <v>0.52</v>
      </c>
      <c r="P368">
        <v>3.42</v>
      </c>
      <c r="Q368">
        <v>6.96</v>
      </c>
      <c r="R368">
        <v>0.15</v>
      </c>
      <c r="S368">
        <v>15</v>
      </c>
      <c r="T368">
        <v>22.4</v>
      </c>
      <c r="U368">
        <v>0.25</v>
      </c>
      <c r="W368">
        <v>0.09</v>
      </c>
      <c r="X368">
        <v>1E-4</v>
      </c>
      <c r="Y368">
        <v>1408.15</v>
      </c>
      <c r="Z368">
        <f t="shared" si="5"/>
        <v>1E-3</v>
      </c>
    </row>
    <row r="369" spans="1:26">
      <c r="A369" t="s">
        <v>455</v>
      </c>
      <c r="B369">
        <v>48.3</v>
      </c>
      <c r="C369">
        <v>0.91</v>
      </c>
      <c r="D369">
        <v>15.5</v>
      </c>
      <c r="E369">
        <v>11.018637999999999</v>
      </c>
      <c r="F369">
        <v>0.23</v>
      </c>
      <c r="G369">
        <v>5.37</v>
      </c>
      <c r="H369">
        <v>10.9</v>
      </c>
      <c r="I369">
        <v>3.03</v>
      </c>
      <c r="J369">
        <v>2.74</v>
      </c>
      <c r="L369">
        <v>0.5</v>
      </c>
      <c r="N369">
        <v>51.3</v>
      </c>
      <c r="O369">
        <v>0.44</v>
      </c>
      <c r="P369">
        <v>3.65</v>
      </c>
      <c r="Q369">
        <v>6.19</v>
      </c>
      <c r="R369">
        <v>0.14000000000000001</v>
      </c>
      <c r="S369">
        <v>15.1</v>
      </c>
      <c r="T369">
        <v>21.8</v>
      </c>
      <c r="U369">
        <v>0.33</v>
      </c>
      <c r="W369">
        <v>0.24</v>
      </c>
      <c r="X369">
        <v>1E-4</v>
      </c>
      <c r="Y369">
        <v>1409.15</v>
      </c>
      <c r="Z369">
        <f t="shared" si="5"/>
        <v>1E-3</v>
      </c>
    </row>
    <row r="370" spans="1:26">
      <c r="A370" t="s">
        <v>456</v>
      </c>
      <c r="B370">
        <v>48.6</v>
      </c>
      <c r="C370">
        <v>0.91</v>
      </c>
      <c r="D370">
        <v>15.4</v>
      </c>
      <c r="E370">
        <v>10.997636</v>
      </c>
      <c r="F370">
        <v>0.22</v>
      </c>
      <c r="G370">
        <v>5.31</v>
      </c>
      <c r="H370">
        <v>10.8</v>
      </c>
      <c r="I370">
        <v>3.06</v>
      </c>
      <c r="J370">
        <v>2.66</v>
      </c>
      <c r="L370">
        <v>0.5</v>
      </c>
      <c r="N370">
        <v>50.8</v>
      </c>
      <c r="O370">
        <v>0.53</v>
      </c>
      <c r="P370">
        <v>3.52</v>
      </c>
      <c r="Q370">
        <v>6.62</v>
      </c>
      <c r="R370">
        <v>0.11</v>
      </c>
      <c r="S370">
        <v>14.9</v>
      </c>
      <c r="T370">
        <v>22.6</v>
      </c>
      <c r="U370">
        <v>0.26</v>
      </c>
      <c r="W370">
        <v>0.24</v>
      </c>
      <c r="X370">
        <v>1E-4</v>
      </c>
      <c r="Y370">
        <v>1410.15</v>
      </c>
      <c r="Z370">
        <f t="shared" si="5"/>
        <v>1E-3</v>
      </c>
    </row>
    <row r="371" spans="1:26">
      <c r="A371" t="s">
        <v>457</v>
      </c>
      <c r="B371">
        <v>45.64</v>
      </c>
      <c r="C371">
        <v>0.89</v>
      </c>
      <c r="D371">
        <v>15.78</v>
      </c>
      <c r="E371">
        <v>9.7899999999999991</v>
      </c>
      <c r="F371">
        <v>0.18</v>
      </c>
      <c r="G371">
        <v>15.7</v>
      </c>
      <c r="H371">
        <v>10.43</v>
      </c>
      <c r="I371">
        <v>1.3</v>
      </c>
      <c r="J371">
        <v>0.39</v>
      </c>
      <c r="K371">
        <v>0.11</v>
      </c>
      <c r="N371">
        <v>50.37</v>
      </c>
      <c r="O371">
        <v>0.27</v>
      </c>
      <c r="P371">
        <v>9.39</v>
      </c>
      <c r="Q371">
        <v>6.78</v>
      </c>
      <c r="R371">
        <v>0.2</v>
      </c>
      <c r="S371">
        <v>19.64</v>
      </c>
      <c r="T371">
        <v>11.97</v>
      </c>
      <c r="U371">
        <v>0.49</v>
      </c>
      <c r="W371">
        <v>0.22</v>
      </c>
      <c r="X371">
        <v>2</v>
      </c>
      <c r="Y371">
        <v>1683.15</v>
      </c>
      <c r="Z371">
        <f t="shared" si="5"/>
        <v>20</v>
      </c>
    </row>
    <row r="372" spans="1:26">
      <c r="A372" t="s">
        <v>458</v>
      </c>
      <c r="B372">
        <v>44.43</v>
      </c>
      <c r="C372">
        <v>1.43</v>
      </c>
      <c r="D372">
        <v>13.97</v>
      </c>
      <c r="E372">
        <v>12.83</v>
      </c>
      <c r="F372">
        <v>0.19</v>
      </c>
      <c r="G372">
        <v>13.39</v>
      </c>
      <c r="H372">
        <v>9.91</v>
      </c>
      <c r="I372">
        <v>2.17</v>
      </c>
      <c r="J372">
        <v>0.89</v>
      </c>
      <c r="K372">
        <v>0.09</v>
      </c>
      <c r="N372">
        <v>51.37</v>
      </c>
      <c r="O372">
        <v>0.21</v>
      </c>
      <c r="P372">
        <v>8.89</v>
      </c>
      <c r="Q372">
        <v>8.19</v>
      </c>
      <c r="R372">
        <v>0.2</v>
      </c>
      <c r="S372">
        <v>18.16</v>
      </c>
      <c r="T372">
        <v>13.24</v>
      </c>
      <c r="U372">
        <v>0.8</v>
      </c>
      <c r="W372">
        <v>0.25</v>
      </c>
      <c r="X372">
        <v>2</v>
      </c>
      <c r="Y372">
        <v>1633.15</v>
      </c>
      <c r="Z372">
        <f t="shared" si="5"/>
        <v>20</v>
      </c>
    </row>
    <row r="373" spans="1:26">
      <c r="A373" t="s">
        <v>459</v>
      </c>
      <c r="B373">
        <v>45.01</v>
      </c>
      <c r="C373">
        <v>1.07</v>
      </c>
      <c r="D373">
        <v>14.67</v>
      </c>
      <c r="E373">
        <v>11.51</v>
      </c>
      <c r="F373">
        <v>0.18</v>
      </c>
      <c r="G373">
        <v>14.08</v>
      </c>
      <c r="H373">
        <v>10.199999999999999</v>
      </c>
      <c r="I373">
        <v>2.02</v>
      </c>
      <c r="J373">
        <v>0.73</v>
      </c>
      <c r="K373">
        <v>0.09</v>
      </c>
      <c r="N373">
        <v>50.78</v>
      </c>
      <c r="O373">
        <v>0.44</v>
      </c>
      <c r="P373">
        <v>9.1999999999999993</v>
      </c>
      <c r="Q373">
        <v>7.54</v>
      </c>
      <c r="R373">
        <v>0.14000000000000001</v>
      </c>
      <c r="S373">
        <v>18.989999999999998</v>
      </c>
      <c r="T373">
        <v>12.89</v>
      </c>
      <c r="U373">
        <v>0.54</v>
      </c>
      <c r="W373">
        <v>0.15</v>
      </c>
      <c r="X373">
        <v>2</v>
      </c>
      <c r="Y373">
        <v>1658.15</v>
      </c>
      <c r="Z373">
        <f t="shared" si="5"/>
        <v>20</v>
      </c>
    </row>
    <row r="374" spans="1:26">
      <c r="A374" t="s">
        <v>460</v>
      </c>
      <c r="B374">
        <v>44.12</v>
      </c>
      <c r="C374">
        <v>1.51</v>
      </c>
      <c r="D374">
        <v>13.18</v>
      </c>
      <c r="E374">
        <v>13.37</v>
      </c>
      <c r="F374">
        <v>0.19</v>
      </c>
      <c r="G374">
        <v>12.94</v>
      </c>
      <c r="H374">
        <v>9.69</v>
      </c>
      <c r="I374">
        <v>2.58</v>
      </c>
      <c r="J374">
        <v>1.02</v>
      </c>
      <c r="K374">
        <v>0.08</v>
      </c>
      <c r="N374">
        <v>51.12</v>
      </c>
      <c r="O374">
        <v>0.3</v>
      </c>
      <c r="P374">
        <v>8.73</v>
      </c>
      <c r="Q374">
        <v>8.3000000000000007</v>
      </c>
      <c r="R374">
        <v>0.2</v>
      </c>
      <c r="S374">
        <v>18.16</v>
      </c>
      <c r="T374">
        <v>13.84</v>
      </c>
      <c r="U374">
        <v>0.84</v>
      </c>
      <c r="W374">
        <v>0.3</v>
      </c>
      <c r="X374">
        <v>2</v>
      </c>
      <c r="Y374">
        <v>1613.15</v>
      </c>
      <c r="Z374">
        <f t="shared" si="5"/>
        <v>20</v>
      </c>
    </row>
    <row r="375" spans="1:26">
      <c r="A375" t="s">
        <v>461</v>
      </c>
      <c r="B375">
        <v>45.49</v>
      </c>
      <c r="C375">
        <v>0.87</v>
      </c>
      <c r="D375">
        <v>15.61</v>
      </c>
      <c r="E375">
        <v>9.27</v>
      </c>
      <c r="F375">
        <v>0.18</v>
      </c>
      <c r="G375">
        <v>15.81</v>
      </c>
      <c r="H375">
        <v>10.34</v>
      </c>
      <c r="I375">
        <v>1.1000000000000001</v>
      </c>
      <c r="J375">
        <v>0.41</v>
      </c>
      <c r="K375">
        <v>0.12</v>
      </c>
      <c r="N375">
        <v>50.39</v>
      </c>
      <c r="O375">
        <v>0.2</v>
      </c>
      <c r="P375">
        <v>8.5500000000000007</v>
      </c>
      <c r="Q375">
        <v>5.98</v>
      </c>
      <c r="R375">
        <v>0.28000000000000003</v>
      </c>
      <c r="S375">
        <v>20.89</v>
      </c>
      <c r="T375">
        <v>11.54</v>
      </c>
      <c r="U375">
        <v>0.62</v>
      </c>
      <c r="W375">
        <v>0.23</v>
      </c>
      <c r="X375">
        <v>2.5</v>
      </c>
      <c r="Y375">
        <v>1733.15</v>
      </c>
      <c r="Z375">
        <f t="shared" si="5"/>
        <v>25</v>
      </c>
    </row>
    <row r="376" spans="1:26">
      <c r="A376" t="s">
        <v>462</v>
      </c>
      <c r="B376">
        <v>44.71</v>
      </c>
      <c r="C376">
        <v>1.04</v>
      </c>
      <c r="D376">
        <v>14.7</v>
      </c>
      <c r="E376">
        <v>12.09</v>
      </c>
      <c r="F376">
        <v>0.21</v>
      </c>
      <c r="G376">
        <v>14.67</v>
      </c>
      <c r="H376">
        <v>10.17</v>
      </c>
      <c r="I376">
        <v>2.08</v>
      </c>
      <c r="J376">
        <v>0.69</v>
      </c>
      <c r="K376">
        <v>0.08</v>
      </c>
      <c r="N376">
        <v>50.3</v>
      </c>
      <c r="O376">
        <v>0.19</v>
      </c>
      <c r="P376">
        <v>9.77</v>
      </c>
      <c r="Q376">
        <v>6.34</v>
      </c>
      <c r="R376">
        <v>0.15</v>
      </c>
      <c r="S376">
        <v>19.71</v>
      </c>
      <c r="T376">
        <v>11.89</v>
      </c>
      <c r="U376">
        <v>0.66</v>
      </c>
      <c r="W376">
        <v>0.2</v>
      </c>
      <c r="X376">
        <v>2.5</v>
      </c>
      <c r="Y376">
        <v>1703.15</v>
      </c>
      <c r="Z376">
        <f t="shared" si="5"/>
        <v>25</v>
      </c>
    </row>
    <row r="377" spans="1:26">
      <c r="A377" t="s">
        <v>463</v>
      </c>
      <c r="B377">
        <v>44.14</v>
      </c>
      <c r="C377">
        <v>1.19</v>
      </c>
      <c r="D377">
        <v>13.61</v>
      </c>
      <c r="E377">
        <v>13.01</v>
      </c>
      <c r="F377">
        <v>0.19</v>
      </c>
      <c r="G377">
        <v>13.69</v>
      </c>
      <c r="H377">
        <v>9.94</v>
      </c>
      <c r="I377">
        <v>2.58</v>
      </c>
      <c r="J377">
        <v>1.01</v>
      </c>
      <c r="K377">
        <v>0.08</v>
      </c>
      <c r="N377">
        <v>50.98</v>
      </c>
      <c r="O377">
        <v>0.34</v>
      </c>
      <c r="P377">
        <v>9.14</v>
      </c>
      <c r="Q377">
        <v>7.66</v>
      </c>
      <c r="R377">
        <v>0.12</v>
      </c>
      <c r="S377">
        <v>16.97</v>
      </c>
      <c r="T377">
        <v>12.78</v>
      </c>
      <c r="U377">
        <v>1.31</v>
      </c>
      <c r="W377">
        <v>0.14000000000000001</v>
      </c>
      <c r="X377">
        <v>2.5</v>
      </c>
      <c r="Y377">
        <v>1673.15</v>
      </c>
      <c r="Z377">
        <f t="shared" si="5"/>
        <v>25</v>
      </c>
    </row>
    <row r="378" spans="1:26">
      <c r="A378" t="s">
        <v>464</v>
      </c>
      <c r="B378">
        <v>43.82</v>
      </c>
      <c r="C378">
        <v>1.37</v>
      </c>
      <c r="D378">
        <v>12.94</v>
      </c>
      <c r="E378">
        <v>13.91</v>
      </c>
      <c r="F378">
        <v>0.19</v>
      </c>
      <c r="G378">
        <v>12.87</v>
      </c>
      <c r="H378">
        <v>9.85</v>
      </c>
      <c r="I378">
        <v>2.89</v>
      </c>
      <c r="J378">
        <v>1.27</v>
      </c>
      <c r="K378">
        <v>0.06</v>
      </c>
      <c r="N378">
        <v>51.27</v>
      </c>
      <c r="O378">
        <v>0.3</v>
      </c>
      <c r="P378">
        <v>8.94</v>
      </c>
      <c r="Q378">
        <v>7.75</v>
      </c>
      <c r="R378">
        <v>0.13</v>
      </c>
      <c r="S378">
        <v>16.71</v>
      </c>
      <c r="T378">
        <v>12.99</v>
      </c>
      <c r="U378">
        <v>1.29</v>
      </c>
      <c r="W378">
        <v>0.14000000000000001</v>
      </c>
      <c r="X378">
        <v>2.5</v>
      </c>
      <c r="Y378">
        <v>1643.15</v>
      </c>
      <c r="Z378">
        <f t="shared" si="5"/>
        <v>25</v>
      </c>
    </row>
    <row r="379" spans="1:26">
      <c r="A379" t="s">
        <v>465</v>
      </c>
      <c r="B379">
        <v>46.01</v>
      </c>
      <c r="C379">
        <v>0.7</v>
      </c>
      <c r="D379">
        <v>16.28</v>
      </c>
      <c r="E379">
        <v>8.1199999999999992</v>
      </c>
      <c r="F379">
        <v>0.21</v>
      </c>
      <c r="G379">
        <v>16.29</v>
      </c>
      <c r="H379">
        <v>10.49</v>
      </c>
      <c r="I379">
        <v>1.04</v>
      </c>
      <c r="J379">
        <v>0.21</v>
      </c>
      <c r="K379">
        <v>0.15</v>
      </c>
      <c r="N379">
        <v>51.78</v>
      </c>
      <c r="O379">
        <v>0.09</v>
      </c>
      <c r="P379">
        <v>9.14</v>
      </c>
      <c r="Q379">
        <v>5.39</v>
      </c>
      <c r="R379">
        <v>0.13</v>
      </c>
      <c r="S379">
        <v>21.69</v>
      </c>
      <c r="T379">
        <v>11.14</v>
      </c>
      <c r="U379">
        <v>0.52</v>
      </c>
      <c r="W379">
        <v>0.14000000000000001</v>
      </c>
      <c r="X379">
        <v>2.5</v>
      </c>
      <c r="Y379">
        <v>1751.15</v>
      </c>
      <c r="Z379">
        <f t="shared" si="5"/>
        <v>25</v>
      </c>
    </row>
    <row r="380" spans="1:26">
      <c r="A380" t="s">
        <v>466</v>
      </c>
      <c r="B380">
        <v>48.8</v>
      </c>
      <c r="C380">
        <v>1.1200000000000001</v>
      </c>
      <c r="D380">
        <v>16.7</v>
      </c>
      <c r="E380">
        <v>10.1</v>
      </c>
      <c r="G380">
        <v>9.52</v>
      </c>
      <c r="H380">
        <v>8.98</v>
      </c>
      <c r="I380">
        <v>3.74</v>
      </c>
      <c r="J380">
        <v>0.6</v>
      </c>
      <c r="K380">
        <v>0.16</v>
      </c>
      <c r="L380">
        <v>0.11</v>
      </c>
      <c r="N380">
        <v>51.4</v>
      </c>
      <c r="O380">
        <v>0.28000000000000003</v>
      </c>
      <c r="P380">
        <v>9.11</v>
      </c>
      <c r="Q380">
        <v>6.99</v>
      </c>
      <c r="R380">
        <v>7.0000000000000007E-2</v>
      </c>
      <c r="S380">
        <v>20.3</v>
      </c>
      <c r="T380">
        <v>10.5</v>
      </c>
      <c r="U380">
        <v>1.3</v>
      </c>
      <c r="W380">
        <v>0.51</v>
      </c>
      <c r="X380">
        <v>1.9</v>
      </c>
      <c r="Y380">
        <v>1674.15</v>
      </c>
      <c r="Z380">
        <f t="shared" si="5"/>
        <v>19</v>
      </c>
    </row>
    <row r="381" spans="1:26">
      <c r="A381" t="s">
        <v>467</v>
      </c>
      <c r="B381">
        <v>43</v>
      </c>
      <c r="C381">
        <v>0.52</v>
      </c>
      <c r="D381">
        <v>13.5</v>
      </c>
      <c r="E381">
        <v>8.51</v>
      </c>
      <c r="G381">
        <v>17</v>
      </c>
      <c r="H381">
        <v>12</v>
      </c>
      <c r="I381">
        <v>1.93</v>
      </c>
      <c r="J381">
        <v>7.0000000000000007E-2</v>
      </c>
      <c r="K381">
        <v>0.11</v>
      </c>
      <c r="L381">
        <v>0.14000000000000001</v>
      </c>
      <c r="N381">
        <v>51.6</v>
      </c>
      <c r="O381">
        <v>0.1</v>
      </c>
      <c r="P381">
        <v>9.17</v>
      </c>
      <c r="Q381">
        <v>5.01</v>
      </c>
      <c r="S381">
        <v>21.9</v>
      </c>
      <c r="T381">
        <v>11.5</v>
      </c>
      <c r="U381">
        <v>0.66</v>
      </c>
      <c r="W381">
        <v>0.44</v>
      </c>
      <c r="X381">
        <v>2.2999999999999998</v>
      </c>
      <c r="Y381">
        <v>1769.15</v>
      </c>
      <c r="Z381">
        <f t="shared" si="5"/>
        <v>23</v>
      </c>
    </row>
    <row r="382" spans="1:26">
      <c r="A382" t="s">
        <v>468</v>
      </c>
      <c r="B382">
        <v>43.8</v>
      </c>
      <c r="C382">
        <v>0.41</v>
      </c>
      <c r="D382">
        <v>13.8</v>
      </c>
      <c r="E382">
        <v>8.07</v>
      </c>
      <c r="G382">
        <v>17.600000000000001</v>
      </c>
      <c r="H382">
        <v>11.8</v>
      </c>
      <c r="I382">
        <v>1.62</v>
      </c>
      <c r="J382">
        <v>0.06</v>
      </c>
      <c r="K382">
        <v>0.14000000000000001</v>
      </c>
      <c r="L382">
        <v>0.12</v>
      </c>
      <c r="N382">
        <v>51.8</v>
      </c>
      <c r="O382">
        <v>7.0000000000000007E-2</v>
      </c>
      <c r="P382">
        <v>8.86</v>
      </c>
      <c r="Q382">
        <v>4.6399999999999997</v>
      </c>
      <c r="S382">
        <v>22.7</v>
      </c>
      <c r="T382">
        <v>11</v>
      </c>
      <c r="U382">
        <v>0.56999999999999995</v>
      </c>
      <c r="W382">
        <v>0.61</v>
      </c>
      <c r="X382">
        <v>2.2999999999999998</v>
      </c>
      <c r="Y382">
        <v>1784.15</v>
      </c>
      <c r="Z382">
        <f t="shared" si="5"/>
        <v>23</v>
      </c>
    </row>
    <row r="383" spans="1:26">
      <c r="A383" t="s">
        <v>469</v>
      </c>
      <c r="B383">
        <v>46.1</v>
      </c>
      <c r="C383">
        <v>0.85</v>
      </c>
      <c r="D383">
        <v>14.6</v>
      </c>
      <c r="E383">
        <v>8.66</v>
      </c>
      <c r="G383">
        <v>15.1</v>
      </c>
      <c r="H383">
        <v>10.1</v>
      </c>
      <c r="I383">
        <v>3.02</v>
      </c>
      <c r="J383">
        <v>0.24</v>
      </c>
      <c r="K383">
        <v>0.1</v>
      </c>
      <c r="L383">
        <v>0.11</v>
      </c>
      <c r="N383">
        <v>51.4</v>
      </c>
      <c r="O383">
        <v>0.24</v>
      </c>
      <c r="P383">
        <v>9.32</v>
      </c>
      <c r="Q383">
        <v>5.28</v>
      </c>
      <c r="R383">
        <v>0.03</v>
      </c>
      <c r="S383">
        <v>21.1</v>
      </c>
      <c r="T383">
        <v>11.3</v>
      </c>
      <c r="U383">
        <v>0.95</v>
      </c>
      <c r="W383">
        <v>0.44</v>
      </c>
      <c r="X383">
        <v>1.9</v>
      </c>
      <c r="Y383">
        <v>1689.15</v>
      </c>
      <c r="Z383">
        <f t="shared" si="5"/>
        <v>19</v>
      </c>
    </row>
    <row r="384" spans="1:26">
      <c r="A384" t="s">
        <v>470</v>
      </c>
      <c r="B384">
        <v>47.4</v>
      </c>
      <c r="C384">
        <v>0.97</v>
      </c>
      <c r="D384">
        <v>18</v>
      </c>
      <c r="E384">
        <v>8.8800000000000008</v>
      </c>
      <c r="F384">
        <v>0.04</v>
      </c>
      <c r="G384">
        <v>8.24</v>
      </c>
      <c r="H384">
        <v>8.9</v>
      </c>
      <c r="I384">
        <v>5.52</v>
      </c>
      <c r="J384">
        <v>0.21</v>
      </c>
      <c r="L384">
        <v>7.0000000000000007E-2</v>
      </c>
      <c r="N384">
        <v>51.8</v>
      </c>
      <c r="O384">
        <v>0.35</v>
      </c>
      <c r="P384">
        <v>9.8800000000000008</v>
      </c>
      <c r="Q384">
        <v>6</v>
      </c>
      <c r="R384">
        <v>0.03</v>
      </c>
      <c r="S384">
        <v>19</v>
      </c>
      <c r="T384">
        <v>12.1</v>
      </c>
      <c r="U384">
        <v>1.39</v>
      </c>
      <c r="W384">
        <v>7.0000000000000007E-2</v>
      </c>
      <c r="X384">
        <v>1.5</v>
      </c>
      <c r="Y384">
        <v>1628.15</v>
      </c>
      <c r="Z384">
        <f t="shared" si="5"/>
        <v>15</v>
      </c>
    </row>
    <row r="385" spans="1:26">
      <c r="A385" t="s">
        <v>471</v>
      </c>
      <c r="B385">
        <v>47.1</v>
      </c>
      <c r="C385">
        <v>0.76</v>
      </c>
      <c r="D385">
        <v>17.3</v>
      </c>
      <c r="E385">
        <v>9.4700000000000006</v>
      </c>
      <c r="G385">
        <v>11.3</v>
      </c>
      <c r="H385">
        <v>9.41</v>
      </c>
      <c r="I385">
        <v>4.1980000000000004</v>
      </c>
      <c r="J385">
        <v>0.12</v>
      </c>
      <c r="K385">
        <v>0.03</v>
      </c>
      <c r="L385">
        <v>0.08</v>
      </c>
      <c r="N385">
        <v>51.5</v>
      </c>
      <c r="O385">
        <v>0.2</v>
      </c>
      <c r="P385">
        <v>9.52</v>
      </c>
      <c r="Q385">
        <v>5.65</v>
      </c>
      <c r="R385">
        <v>7.0000000000000007E-2</v>
      </c>
      <c r="S385">
        <v>20.399999999999999</v>
      </c>
      <c r="T385">
        <v>12.4</v>
      </c>
      <c r="U385">
        <v>0.96</v>
      </c>
      <c r="W385">
        <v>7.0000000000000007E-2</v>
      </c>
      <c r="X385">
        <v>1.5</v>
      </c>
      <c r="Y385">
        <v>1643.15</v>
      </c>
      <c r="Z385">
        <f t="shared" si="5"/>
        <v>15</v>
      </c>
    </row>
    <row r="386" spans="1:26">
      <c r="A386" t="s">
        <v>472</v>
      </c>
      <c r="B386">
        <v>49.5</v>
      </c>
      <c r="C386">
        <v>0.76</v>
      </c>
      <c r="D386">
        <v>17.739999999999998</v>
      </c>
      <c r="E386">
        <v>9.89</v>
      </c>
      <c r="F386">
        <v>0.09</v>
      </c>
      <c r="G386">
        <v>8.59</v>
      </c>
      <c r="H386">
        <v>9.5399999999999991</v>
      </c>
      <c r="I386">
        <v>3.67</v>
      </c>
      <c r="J386">
        <v>0.23</v>
      </c>
      <c r="K386">
        <v>0.09</v>
      </c>
      <c r="L386">
        <v>7.0000000000000007E-2</v>
      </c>
      <c r="N386">
        <v>51.4</v>
      </c>
      <c r="O386">
        <v>0.3</v>
      </c>
      <c r="P386">
        <v>8.8800000000000008</v>
      </c>
      <c r="Q386">
        <v>6.57</v>
      </c>
      <c r="R386">
        <v>0.03</v>
      </c>
      <c r="S386">
        <v>20.5</v>
      </c>
      <c r="T386">
        <v>11.3</v>
      </c>
      <c r="U386">
        <v>0.89</v>
      </c>
      <c r="W386">
        <v>0.41</v>
      </c>
      <c r="X386">
        <v>1.5</v>
      </c>
      <c r="Y386">
        <v>1638.15</v>
      </c>
      <c r="Z386">
        <f t="shared" si="5"/>
        <v>15</v>
      </c>
    </row>
    <row r="387" spans="1:26">
      <c r="A387" t="s">
        <v>473</v>
      </c>
      <c r="B387">
        <v>46.7</v>
      </c>
      <c r="C387">
        <v>0.66</v>
      </c>
      <c r="D387">
        <v>16.5</v>
      </c>
      <c r="E387">
        <v>9.11</v>
      </c>
      <c r="F387">
        <v>0.01</v>
      </c>
      <c r="G387">
        <v>13.1</v>
      </c>
      <c r="H387">
        <v>10.3</v>
      </c>
      <c r="I387">
        <v>2.62</v>
      </c>
      <c r="J387">
        <v>0.14000000000000001</v>
      </c>
      <c r="K387">
        <v>7.0000000000000007E-2</v>
      </c>
      <c r="L387">
        <v>0.08</v>
      </c>
      <c r="N387">
        <v>51.5</v>
      </c>
      <c r="O387">
        <v>0.15</v>
      </c>
      <c r="P387">
        <v>8.5500000000000007</v>
      </c>
      <c r="Q387">
        <v>5.58</v>
      </c>
      <c r="R387">
        <v>0.04</v>
      </c>
      <c r="S387">
        <v>21.5</v>
      </c>
      <c r="T387">
        <v>11.3</v>
      </c>
      <c r="U387">
        <v>0.64</v>
      </c>
      <c r="W387">
        <v>0.54</v>
      </c>
      <c r="X387">
        <v>1.5</v>
      </c>
      <c r="Y387">
        <v>1683.15</v>
      </c>
      <c r="Z387">
        <f t="shared" ref="Z387:Z450" si="6">X387*10</f>
        <v>15</v>
      </c>
    </row>
    <row r="388" spans="1:26">
      <c r="A388" t="s">
        <v>474</v>
      </c>
      <c r="B388">
        <v>45.4</v>
      </c>
      <c r="C388">
        <v>0.48</v>
      </c>
      <c r="D388">
        <v>16.3</v>
      </c>
      <c r="E388">
        <v>8.9499999999999993</v>
      </c>
      <c r="F388">
        <v>0.06</v>
      </c>
      <c r="G388">
        <v>14.3</v>
      </c>
      <c r="H388">
        <v>11</v>
      </c>
      <c r="I388">
        <v>2.16</v>
      </c>
      <c r="J388">
        <v>0.08</v>
      </c>
      <c r="K388">
        <v>0.03</v>
      </c>
      <c r="L388">
        <v>0.11</v>
      </c>
      <c r="N388">
        <v>52</v>
      </c>
      <c r="O388">
        <v>0.14000000000000001</v>
      </c>
      <c r="P388">
        <v>9.39</v>
      </c>
      <c r="Q388">
        <v>4.8899999999999997</v>
      </c>
      <c r="R388">
        <v>0.06</v>
      </c>
      <c r="S388">
        <v>20.8</v>
      </c>
      <c r="T388">
        <v>13.3</v>
      </c>
      <c r="U388">
        <v>0.69</v>
      </c>
      <c r="W388">
        <v>0.09</v>
      </c>
      <c r="X388">
        <v>1.9</v>
      </c>
      <c r="Y388">
        <v>1689.15</v>
      </c>
      <c r="Z388">
        <f t="shared" si="6"/>
        <v>19</v>
      </c>
    </row>
    <row r="389" spans="1:26">
      <c r="A389" t="s">
        <v>475</v>
      </c>
      <c r="B389">
        <v>44.1</v>
      </c>
      <c r="C389">
        <v>0.66</v>
      </c>
      <c r="D389">
        <v>15.2</v>
      </c>
      <c r="E389">
        <v>8.7200000000000006</v>
      </c>
      <c r="F389">
        <v>0.11</v>
      </c>
      <c r="G389">
        <v>14.4</v>
      </c>
      <c r="H389">
        <v>11</v>
      </c>
      <c r="I389">
        <v>2.67</v>
      </c>
      <c r="J389">
        <v>0.16</v>
      </c>
      <c r="K389">
        <v>0.09</v>
      </c>
      <c r="L389">
        <v>7.0000000000000007E-2</v>
      </c>
      <c r="N389">
        <v>51.6</v>
      </c>
      <c r="O389">
        <v>0.13</v>
      </c>
      <c r="P389">
        <v>8.6999999999999993</v>
      </c>
      <c r="Q389">
        <v>4.97</v>
      </c>
      <c r="S389">
        <v>20.3</v>
      </c>
      <c r="T389">
        <v>13.7</v>
      </c>
      <c r="U389">
        <v>0.77</v>
      </c>
      <c r="W389">
        <v>0.56999999999999995</v>
      </c>
      <c r="X389">
        <v>1.9</v>
      </c>
      <c r="Y389">
        <v>1659.15</v>
      </c>
      <c r="Z389">
        <f t="shared" si="6"/>
        <v>19</v>
      </c>
    </row>
    <row r="390" spans="1:26">
      <c r="A390" t="s">
        <v>476</v>
      </c>
      <c r="B390">
        <v>44.5</v>
      </c>
      <c r="C390">
        <v>0.63</v>
      </c>
      <c r="D390">
        <v>15.6</v>
      </c>
      <c r="E390">
        <v>6.94</v>
      </c>
      <c r="G390">
        <v>15</v>
      </c>
      <c r="H390">
        <v>11.5</v>
      </c>
      <c r="I390">
        <v>2.85</v>
      </c>
      <c r="J390">
        <v>0.14000000000000001</v>
      </c>
      <c r="K390">
        <v>0.14000000000000001</v>
      </c>
      <c r="L390">
        <v>0.12</v>
      </c>
      <c r="N390">
        <v>52.7</v>
      </c>
      <c r="O390">
        <v>0.15</v>
      </c>
      <c r="P390">
        <v>8.0500000000000007</v>
      </c>
      <c r="Q390">
        <v>3.92</v>
      </c>
      <c r="R390">
        <v>0.06</v>
      </c>
      <c r="S390">
        <v>19.8</v>
      </c>
      <c r="T390">
        <v>14.8</v>
      </c>
      <c r="U390">
        <v>0.87</v>
      </c>
      <c r="W390">
        <v>0.57999999999999996</v>
      </c>
      <c r="X390">
        <v>1.9</v>
      </c>
      <c r="Y390">
        <v>1669.15</v>
      </c>
      <c r="Z390">
        <f t="shared" si="6"/>
        <v>19</v>
      </c>
    </row>
    <row r="391" spans="1:26">
      <c r="A391" t="s">
        <v>477</v>
      </c>
      <c r="B391">
        <v>50.7</v>
      </c>
      <c r="C391">
        <v>0.44</v>
      </c>
      <c r="D391">
        <v>16.600000000000001</v>
      </c>
      <c r="E391">
        <v>6.07</v>
      </c>
      <c r="F391">
        <v>0.15</v>
      </c>
      <c r="G391">
        <v>11.3</v>
      </c>
      <c r="H391">
        <v>12.3</v>
      </c>
      <c r="I391">
        <v>1.76</v>
      </c>
      <c r="J391">
        <v>0.05</v>
      </c>
      <c r="K391">
        <v>0.22</v>
      </c>
      <c r="N391">
        <v>53.1</v>
      </c>
      <c r="O391">
        <v>0.16</v>
      </c>
      <c r="P391">
        <v>5.93</v>
      </c>
      <c r="Q391">
        <v>4.5599999999999996</v>
      </c>
      <c r="R391">
        <v>0.11</v>
      </c>
      <c r="S391">
        <v>23.6</v>
      </c>
      <c r="T391">
        <v>12.2</v>
      </c>
      <c r="U391">
        <v>0.34</v>
      </c>
      <c r="W391">
        <v>0.83</v>
      </c>
      <c r="X391">
        <v>1</v>
      </c>
      <c r="Y391">
        <v>1568.15</v>
      </c>
      <c r="Z391">
        <f t="shared" si="6"/>
        <v>10</v>
      </c>
    </row>
    <row r="392" spans="1:26">
      <c r="A392" t="s">
        <v>478</v>
      </c>
      <c r="B392">
        <v>50.9</v>
      </c>
      <c r="C392">
        <v>0.73</v>
      </c>
      <c r="D392">
        <v>18.2</v>
      </c>
      <c r="E392">
        <v>8.09</v>
      </c>
      <c r="F392">
        <v>0.13</v>
      </c>
      <c r="G392">
        <v>8.0399999999999991</v>
      </c>
      <c r="H392">
        <v>9.5299999999999994</v>
      </c>
      <c r="I392">
        <v>4.3</v>
      </c>
      <c r="J392">
        <v>0.19</v>
      </c>
      <c r="K392">
        <v>0.05</v>
      </c>
      <c r="N392">
        <v>51.5</v>
      </c>
      <c r="O392">
        <v>0.47</v>
      </c>
      <c r="P392">
        <v>7.34</v>
      </c>
      <c r="Q392">
        <v>5.44</v>
      </c>
      <c r="R392">
        <v>0.14000000000000001</v>
      </c>
      <c r="S392">
        <v>19.100000000000001</v>
      </c>
      <c r="T392">
        <v>15.4</v>
      </c>
      <c r="U392">
        <v>0.61</v>
      </c>
      <c r="W392">
        <v>0.25</v>
      </c>
      <c r="X392">
        <v>1</v>
      </c>
      <c r="Y392">
        <v>1533.15</v>
      </c>
      <c r="Z392">
        <f t="shared" si="6"/>
        <v>10</v>
      </c>
    </row>
    <row r="393" spans="1:26">
      <c r="A393" t="s">
        <v>479</v>
      </c>
      <c r="B393">
        <v>48.1</v>
      </c>
      <c r="C393">
        <v>1.35</v>
      </c>
      <c r="D393">
        <v>14.4</v>
      </c>
      <c r="E393">
        <v>13.4</v>
      </c>
      <c r="F393">
        <v>0.25</v>
      </c>
      <c r="G393">
        <v>7.91</v>
      </c>
      <c r="H393">
        <v>10.3</v>
      </c>
      <c r="I393">
        <v>2.36</v>
      </c>
      <c r="J393">
        <v>0.2</v>
      </c>
      <c r="K393">
        <v>0.04</v>
      </c>
      <c r="L393">
        <v>0.11</v>
      </c>
      <c r="N393">
        <v>51.6</v>
      </c>
      <c r="O393">
        <v>0.55000000000000004</v>
      </c>
      <c r="P393">
        <v>4.79</v>
      </c>
      <c r="Q393">
        <v>9.3699999999999992</v>
      </c>
      <c r="R393">
        <v>0.26</v>
      </c>
      <c r="S393">
        <v>18.8</v>
      </c>
      <c r="T393">
        <v>14.3</v>
      </c>
      <c r="U393">
        <v>0.31</v>
      </c>
      <c r="W393">
        <v>0.39</v>
      </c>
      <c r="X393">
        <v>0.9</v>
      </c>
      <c r="Y393">
        <v>1493.15</v>
      </c>
      <c r="Z393">
        <f t="shared" si="6"/>
        <v>9</v>
      </c>
    </row>
    <row r="394" spans="1:26">
      <c r="A394" t="s">
        <v>480</v>
      </c>
      <c r="B394">
        <v>50.1</v>
      </c>
      <c r="C394">
        <v>1.1499999999999999</v>
      </c>
      <c r="D394">
        <v>16.3</v>
      </c>
      <c r="E394">
        <v>9.1199999999999992</v>
      </c>
      <c r="F394">
        <v>0.13</v>
      </c>
      <c r="G394">
        <v>9.01</v>
      </c>
      <c r="H394">
        <v>10.9</v>
      </c>
      <c r="I394">
        <v>2.77</v>
      </c>
      <c r="J394">
        <v>0.12</v>
      </c>
      <c r="K394">
        <v>0.09</v>
      </c>
      <c r="L394">
        <v>0.12</v>
      </c>
      <c r="N394">
        <v>53.1</v>
      </c>
      <c r="O394">
        <v>0.52</v>
      </c>
      <c r="P394">
        <v>3.64</v>
      </c>
      <c r="Q394">
        <v>7.11</v>
      </c>
      <c r="R394">
        <v>0.13</v>
      </c>
      <c r="S394">
        <v>20.5</v>
      </c>
      <c r="T394">
        <v>14.9</v>
      </c>
      <c r="U394">
        <v>0.3</v>
      </c>
      <c r="W394">
        <v>0.17</v>
      </c>
      <c r="X394">
        <v>0.9</v>
      </c>
      <c r="Y394">
        <v>1503.15</v>
      </c>
      <c r="Z394">
        <f t="shared" si="6"/>
        <v>9</v>
      </c>
    </row>
    <row r="395" spans="1:26">
      <c r="A395" t="s">
        <v>481</v>
      </c>
      <c r="B395">
        <v>47.8</v>
      </c>
      <c r="C395">
        <v>1.65</v>
      </c>
      <c r="D395">
        <v>19.100000000000001</v>
      </c>
      <c r="E395">
        <v>11</v>
      </c>
      <c r="F395">
        <v>0.16</v>
      </c>
      <c r="G395">
        <v>6.1</v>
      </c>
      <c r="H395">
        <v>8.64</v>
      </c>
      <c r="I395">
        <v>4.9800000000000004</v>
      </c>
      <c r="J395">
        <v>0.27</v>
      </c>
      <c r="K395">
        <v>0.04</v>
      </c>
      <c r="L395">
        <v>0.28000000000000003</v>
      </c>
      <c r="N395">
        <v>51.1</v>
      </c>
      <c r="O395">
        <v>0.72</v>
      </c>
      <c r="P395">
        <v>7.03</v>
      </c>
      <c r="Q395">
        <v>7.83</v>
      </c>
      <c r="R395">
        <v>0.17</v>
      </c>
      <c r="S395">
        <v>19.7</v>
      </c>
      <c r="T395">
        <v>13.3</v>
      </c>
      <c r="U395">
        <v>0.59</v>
      </c>
      <c r="W395">
        <v>0.13</v>
      </c>
      <c r="X395">
        <v>1.3</v>
      </c>
      <c r="Y395">
        <v>1553.15</v>
      </c>
      <c r="Z395">
        <f t="shared" si="6"/>
        <v>13</v>
      </c>
    </row>
    <row r="396" spans="1:26">
      <c r="A396" t="s">
        <v>482</v>
      </c>
      <c r="B396">
        <v>48</v>
      </c>
      <c r="C396">
        <v>1.42</v>
      </c>
      <c r="D396">
        <v>19.3</v>
      </c>
      <c r="E396">
        <v>10.3</v>
      </c>
      <c r="F396">
        <v>0.14000000000000001</v>
      </c>
      <c r="G396">
        <v>6.28</v>
      </c>
      <c r="H396">
        <v>8.64</v>
      </c>
      <c r="I396">
        <v>5.27</v>
      </c>
      <c r="J396">
        <v>0.23</v>
      </c>
      <c r="L396">
        <v>0.26</v>
      </c>
      <c r="N396">
        <v>50.2</v>
      </c>
      <c r="O396">
        <v>0.92</v>
      </c>
      <c r="P396">
        <v>8.5500000000000007</v>
      </c>
      <c r="Q396">
        <v>8.19</v>
      </c>
      <c r="R396">
        <v>0.19</v>
      </c>
      <c r="S396">
        <v>18.899999999999999</v>
      </c>
      <c r="T396">
        <v>12.9</v>
      </c>
      <c r="U396">
        <v>0.65</v>
      </c>
      <c r="W396">
        <v>0.1</v>
      </c>
      <c r="X396">
        <v>1.3</v>
      </c>
      <c r="Y396">
        <v>1563.15</v>
      </c>
      <c r="Z396">
        <f t="shared" si="6"/>
        <v>13</v>
      </c>
    </row>
    <row r="397" spans="1:26">
      <c r="A397" t="s">
        <v>483</v>
      </c>
      <c r="B397">
        <v>48.9</v>
      </c>
      <c r="C397">
        <v>1.4</v>
      </c>
      <c r="D397">
        <v>17.7</v>
      </c>
      <c r="E397">
        <v>10.199999999999999</v>
      </c>
      <c r="F397">
        <v>0.1</v>
      </c>
      <c r="G397">
        <v>7.93</v>
      </c>
      <c r="H397">
        <v>9.1300000000000008</v>
      </c>
      <c r="I397">
        <v>4.1100000000000003</v>
      </c>
      <c r="J397">
        <v>0.21</v>
      </c>
      <c r="N397">
        <v>50.5</v>
      </c>
      <c r="O397">
        <v>0.68</v>
      </c>
      <c r="P397">
        <v>8.42</v>
      </c>
      <c r="Q397">
        <v>7.66</v>
      </c>
      <c r="R397">
        <v>0.18</v>
      </c>
      <c r="S397">
        <v>19.3</v>
      </c>
      <c r="T397">
        <v>12.6</v>
      </c>
      <c r="U397">
        <v>0.67</v>
      </c>
      <c r="W397">
        <v>0.1</v>
      </c>
      <c r="X397">
        <v>1.3</v>
      </c>
      <c r="Y397">
        <v>1568.15</v>
      </c>
      <c r="Z397">
        <f t="shared" si="6"/>
        <v>13</v>
      </c>
    </row>
    <row r="398" spans="1:26">
      <c r="A398" t="s">
        <v>484</v>
      </c>
      <c r="B398">
        <v>50.1</v>
      </c>
      <c r="C398">
        <v>1.1499999999999999</v>
      </c>
      <c r="D398">
        <v>16.2</v>
      </c>
      <c r="E398">
        <v>8.93</v>
      </c>
      <c r="F398">
        <v>0.12</v>
      </c>
      <c r="G398">
        <v>9.26</v>
      </c>
      <c r="H398">
        <v>11</v>
      </c>
      <c r="I398">
        <v>2.76</v>
      </c>
      <c r="J398">
        <v>0.13</v>
      </c>
      <c r="K398">
        <v>7.0000000000000007E-2</v>
      </c>
      <c r="L398">
        <v>0.09</v>
      </c>
      <c r="N398">
        <v>52.8</v>
      </c>
      <c r="O398">
        <v>0.65</v>
      </c>
      <c r="P398">
        <v>4.45</v>
      </c>
      <c r="Q398">
        <v>6.43</v>
      </c>
      <c r="R398">
        <v>0.17</v>
      </c>
      <c r="S398">
        <v>20.100000000000001</v>
      </c>
      <c r="T398">
        <v>15</v>
      </c>
      <c r="U398">
        <v>0.37</v>
      </c>
      <c r="W398">
        <v>0.13</v>
      </c>
      <c r="X398">
        <v>0.9</v>
      </c>
      <c r="Y398">
        <v>1498.15</v>
      </c>
      <c r="Z398">
        <f t="shared" si="6"/>
        <v>9</v>
      </c>
    </row>
    <row r="399" spans="1:26">
      <c r="A399" t="s">
        <v>485</v>
      </c>
      <c r="B399">
        <v>48.1</v>
      </c>
      <c r="C399">
        <v>1.3</v>
      </c>
      <c r="D399">
        <v>18.100000000000001</v>
      </c>
      <c r="E399">
        <v>9.1199999999999992</v>
      </c>
      <c r="F399">
        <v>0.13</v>
      </c>
      <c r="G399">
        <v>9.3800000000000008</v>
      </c>
      <c r="H399">
        <v>10.3</v>
      </c>
      <c r="I399">
        <v>3.33</v>
      </c>
      <c r="J399">
        <v>0.14000000000000001</v>
      </c>
      <c r="K399">
        <v>0.04</v>
      </c>
      <c r="L399">
        <v>0.12</v>
      </c>
      <c r="N399">
        <v>51.9</v>
      </c>
      <c r="O399">
        <v>0.37</v>
      </c>
      <c r="P399">
        <v>7.2</v>
      </c>
      <c r="Q399">
        <v>5.85</v>
      </c>
      <c r="R399">
        <v>0.16</v>
      </c>
      <c r="S399">
        <v>21.5</v>
      </c>
      <c r="T399">
        <v>12</v>
      </c>
      <c r="U399">
        <v>0.47</v>
      </c>
      <c r="W399">
        <v>0.14000000000000001</v>
      </c>
      <c r="X399">
        <v>1.3</v>
      </c>
      <c r="Y399">
        <v>1583.15</v>
      </c>
      <c r="Z399">
        <f t="shared" si="6"/>
        <v>13</v>
      </c>
    </row>
    <row r="400" spans="1:26">
      <c r="A400" t="s">
        <v>486</v>
      </c>
      <c r="B400">
        <v>47.3</v>
      </c>
      <c r="C400">
        <v>1.25</v>
      </c>
      <c r="D400">
        <v>16.5</v>
      </c>
      <c r="E400">
        <v>7.73</v>
      </c>
      <c r="F400">
        <v>0.18</v>
      </c>
      <c r="G400">
        <v>11.8</v>
      </c>
      <c r="H400">
        <v>10.9</v>
      </c>
      <c r="I400">
        <v>2.98</v>
      </c>
      <c r="J400">
        <v>0.13</v>
      </c>
      <c r="L400">
        <v>0.15</v>
      </c>
      <c r="N400">
        <v>52.9</v>
      </c>
      <c r="O400">
        <v>0.35</v>
      </c>
      <c r="P400">
        <v>7.4</v>
      </c>
      <c r="Q400">
        <v>5.2</v>
      </c>
      <c r="R400">
        <v>0.17</v>
      </c>
      <c r="S400">
        <v>23.1</v>
      </c>
      <c r="T400">
        <v>11.6</v>
      </c>
      <c r="U400">
        <v>0.55000000000000004</v>
      </c>
      <c r="W400">
        <v>0.12</v>
      </c>
      <c r="X400">
        <v>1.6</v>
      </c>
      <c r="Y400">
        <v>1603.15</v>
      </c>
      <c r="Z400">
        <f t="shared" si="6"/>
        <v>16</v>
      </c>
    </row>
    <row r="401" spans="1:26">
      <c r="A401" t="s">
        <v>487</v>
      </c>
      <c r="B401">
        <v>46.9</v>
      </c>
      <c r="C401">
        <v>2.56</v>
      </c>
      <c r="D401">
        <v>17.7</v>
      </c>
      <c r="E401">
        <v>11.5</v>
      </c>
      <c r="F401">
        <v>0.28000000000000003</v>
      </c>
      <c r="G401">
        <v>6.39</v>
      </c>
      <c r="H401">
        <v>7.9</v>
      </c>
      <c r="I401">
        <v>5.05</v>
      </c>
      <c r="J401">
        <v>0.4</v>
      </c>
      <c r="L401">
        <v>0.4</v>
      </c>
      <c r="N401">
        <v>50.8</v>
      </c>
      <c r="O401">
        <v>0.98</v>
      </c>
      <c r="P401">
        <v>6.97</v>
      </c>
      <c r="Q401">
        <v>7.58</v>
      </c>
      <c r="R401">
        <v>0.19</v>
      </c>
      <c r="S401">
        <v>18.3</v>
      </c>
      <c r="T401">
        <v>14.2</v>
      </c>
      <c r="U401">
        <v>0.59</v>
      </c>
      <c r="W401">
        <v>0.15</v>
      </c>
      <c r="X401">
        <v>1.1000000000000001</v>
      </c>
      <c r="Y401">
        <v>1528.15</v>
      </c>
      <c r="Z401">
        <f t="shared" si="6"/>
        <v>11</v>
      </c>
    </row>
    <row r="402" spans="1:26">
      <c r="A402" t="s">
        <v>488</v>
      </c>
      <c r="B402">
        <v>48.8</v>
      </c>
      <c r="C402">
        <v>1.1299999999999999</v>
      </c>
      <c r="D402">
        <v>16</v>
      </c>
      <c r="E402">
        <v>8.51</v>
      </c>
      <c r="F402">
        <v>0.19</v>
      </c>
      <c r="G402">
        <v>11.4</v>
      </c>
      <c r="H402">
        <v>10.8</v>
      </c>
      <c r="I402">
        <v>2.72</v>
      </c>
      <c r="J402">
        <v>0.13</v>
      </c>
      <c r="K402">
        <v>0.04</v>
      </c>
      <c r="L402">
        <v>0.11</v>
      </c>
      <c r="N402">
        <v>51.9</v>
      </c>
      <c r="O402">
        <v>0.48</v>
      </c>
      <c r="P402">
        <v>7.25</v>
      </c>
      <c r="Q402">
        <v>6.05</v>
      </c>
      <c r="R402">
        <v>0.18</v>
      </c>
      <c r="S402">
        <v>21.5</v>
      </c>
      <c r="T402">
        <v>12.4</v>
      </c>
      <c r="U402">
        <v>0.48</v>
      </c>
      <c r="W402">
        <v>0.19</v>
      </c>
      <c r="X402">
        <v>1.3</v>
      </c>
      <c r="Y402">
        <v>1568.15</v>
      </c>
      <c r="Z402">
        <f t="shared" si="6"/>
        <v>13</v>
      </c>
    </row>
    <row r="403" spans="1:26">
      <c r="A403" t="s">
        <v>489</v>
      </c>
      <c r="B403">
        <v>47.4</v>
      </c>
      <c r="C403">
        <v>1.64</v>
      </c>
      <c r="D403">
        <v>18.600000000000001</v>
      </c>
      <c r="E403">
        <v>11.6</v>
      </c>
      <c r="F403">
        <v>0.13</v>
      </c>
      <c r="G403">
        <v>7.07</v>
      </c>
      <c r="H403">
        <v>8.36</v>
      </c>
      <c r="I403">
        <v>5.12</v>
      </c>
      <c r="J403">
        <v>0.27</v>
      </c>
      <c r="L403">
        <v>0.34</v>
      </c>
      <c r="N403">
        <v>50.2</v>
      </c>
      <c r="O403">
        <v>0.63</v>
      </c>
      <c r="P403">
        <v>10.5</v>
      </c>
      <c r="Q403">
        <v>7.9</v>
      </c>
      <c r="R403">
        <v>0.15</v>
      </c>
      <c r="S403">
        <v>18.899999999999999</v>
      </c>
      <c r="T403">
        <v>10.3</v>
      </c>
      <c r="U403">
        <v>1.23</v>
      </c>
      <c r="W403">
        <v>0.06</v>
      </c>
      <c r="X403">
        <v>1.6</v>
      </c>
      <c r="Y403">
        <v>1593.15</v>
      </c>
      <c r="Z403">
        <f t="shared" si="6"/>
        <v>16</v>
      </c>
    </row>
    <row r="404" spans="1:26">
      <c r="A404" t="s">
        <v>490</v>
      </c>
      <c r="B404">
        <v>47.8</v>
      </c>
      <c r="C404">
        <v>1.98</v>
      </c>
      <c r="D404">
        <v>18.5</v>
      </c>
      <c r="E404">
        <v>11.8</v>
      </c>
      <c r="F404">
        <v>0.14000000000000001</v>
      </c>
      <c r="G404">
        <v>5.7</v>
      </c>
      <c r="H404">
        <v>7.38</v>
      </c>
      <c r="I404">
        <v>5.94</v>
      </c>
      <c r="J404">
        <v>0.37</v>
      </c>
      <c r="K404">
        <v>0.02</v>
      </c>
      <c r="L404">
        <v>0.4</v>
      </c>
      <c r="N404">
        <v>50.2</v>
      </c>
      <c r="O404">
        <v>0.85</v>
      </c>
      <c r="P404">
        <v>8.76</v>
      </c>
      <c r="Q404">
        <v>7.86</v>
      </c>
      <c r="R404">
        <v>0.18</v>
      </c>
      <c r="S404">
        <v>18.399999999999999</v>
      </c>
      <c r="T404">
        <v>13</v>
      </c>
      <c r="U404">
        <v>0.75</v>
      </c>
      <c r="W404">
        <v>0.12</v>
      </c>
      <c r="X404">
        <v>1.3</v>
      </c>
      <c r="Y404">
        <v>1553.15</v>
      </c>
      <c r="Z404">
        <f t="shared" si="6"/>
        <v>13</v>
      </c>
    </row>
    <row r="405" spans="1:26">
      <c r="A405" t="s">
        <v>491</v>
      </c>
      <c r="B405">
        <v>47.1</v>
      </c>
      <c r="C405">
        <v>0.57999999999999996</v>
      </c>
      <c r="D405">
        <v>16.600000000000001</v>
      </c>
      <c r="E405">
        <v>7.75</v>
      </c>
      <c r="F405">
        <v>0.19</v>
      </c>
      <c r="G405">
        <v>12</v>
      </c>
      <c r="H405">
        <v>10.7</v>
      </c>
      <c r="I405">
        <v>2.39</v>
      </c>
      <c r="J405">
        <v>0.12</v>
      </c>
      <c r="K405">
        <v>0.03</v>
      </c>
      <c r="L405">
        <v>0.04</v>
      </c>
      <c r="N405">
        <v>51.6</v>
      </c>
      <c r="O405">
        <v>0.25</v>
      </c>
      <c r="P405">
        <v>8.8699999999999992</v>
      </c>
      <c r="Q405">
        <v>5.12</v>
      </c>
      <c r="R405">
        <v>0.15</v>
      </c>
      <c r="S405">
        <v>21.8</v>
      </c>
      <c r="T405">
        <v>11.9</v>
      </c>
      <c r="U405">
        <v>0.55000000000000004</v>
      </c>
      <c r="W405">
        <v>0.08</v>
      </c>
      <c r="X405">
        <v>1.6</v>
      </c>
      <c r="Y405">
        <v>1623.15</v>
      </c>
      <c r="Z405">
        <f t="shared" si="6"/>
        <v>16</v>
      </c>
    </row>
    <row r="406" spans="1:26">
      <c r="A406" t="s">
        <v>492</v>
      </c>
      <c r="B406">
        <v>47.5</v>
      </c>
      <c r="C406">
        <v>1.22</v>
      </c>
      <c r="D406">
        <v>16</v>
      </c>
      <c r="E406">
        <v>8.4600000000000009</v>
      </c>
      <c r="F406">
        <v>0.19</v>
      </c>
      <c r="G406">
        <v>11.7</v>
      </c>
      <c r="H406">
        <v>10.7</v>
      </c>
      <c r="I406">
        <v>3.03</v>
      </c>
      <c r="J406">
        <v>0.15</v>
      </c>
      <c r="K406">
        <v>0.03</v>
      </c>
      <c r="L406">
        <v>0.13</v>
      </c>
      <c r="N406">
        <v>52.5</v>
      </c>
      <c r="O406">
        <v>0.31</v>
      </c>
      <c r="P406">
        <v>7.48</v>
      </c>
      <c r="Q406">
        <v>5.94</v>
      </c>
      <c r="R406">
        <v>0.15</v>
      </c>
      <c r="S406">
        <v>23.5</v>
      </c>
      <c r="T406">
        <v>10.4</v>
      </c>
      <c r="U406">
        <v>0.57999999999999996</v>
      </c>
      <c r="W406">
        <v>0.09</v>
      </c>
      <c r="X406">
        <v>1.6</v>
      </c>
      <c r="Y406">
        <v>1618.15</v>
      </c>
      <c r="Z406">
        <f t="shared" si="6"/>
        <v>16</v>
      </c>
    </row>
    <row r="407" spans="1:26">
      <c r="A407" t="s">
        <v>493</v>
      </c>
      <c r="B407">
        <v>48</v>
      </c>
      <c r="C407">
        <v>0.66</v>
      </c>
      <c r="D407">
        <v>18.899999999999999</v>
      </c>
      <c r="E407">
        <v>8.2200000000000006</v>
      </c>
      <c r="F407">
        <v>0.18</v>
      </c>
      <c r="G407">
        <v>9.36</v>
      </c>
      <c r="H407">
        <v>10.6</v>
      </c>
      <c r="I407">
        <v>2.76</v>
      </c>
      <c r="J407">
        <v>0.11</v>
      </c>
      <c r="K407">
        <v>0.02</v>
      </c>
      <c r="L407">
        <v>7.0000000000000007E-2</v>
      </c>
      <c r="N407">
        <v>51.4</v>
      </c>
      <c r="O407">
        <v>0.33</v>
      </c>
      <c r="P407">
        <v>8.17</v>
      </c>
      <c r="Q407">
        <v>5.56</v>
      </c>
      <c r="R407">
        <v>0.17</v>
      </c>
      <c r="S407">
        <v>21</v>
      </c>
      <c r="T407">
        <v>13.2</v>
      </c>
      <c r="U407">
        <v>0.47</v>
      </c>
      <c r="W407">
        <v>0.08</v>
      </c>
      <c r="X407">
        <v>1.3</v>
      </c>
      <c r="Y407">
        <v>1573.15</v>
      </c>
      <c r="Z407">
        <f t="shared" si="6"/>
        <v>13</v>
      </c>
    </row>
    <row r="408" spans="1:26">
      <c r="A408" t="s">
        <v>494</v>
      </c>
      <c r="B408">
        <v>48.1</v>
      </c>
      <c r="C408">
        <v>0.66</v>
      </c>
      <c r="D408">
        <v>18.3</v>
      </c>
      <c r="E408">
        <v>8.2799999999999994</v>
      </c>
      <c r="F408">
        <v>0.2</v>
      </c>
      <c r="G408">
        <v>9.6999999999999993</v>
      </c>
      <c r="H408">
        <v>10.7</v>
      </c>
      <c r="I408">
        <v>2.72</v>
      </c>
      <c r="J408">
        <v>0.1</v>
      </c>
      <c r="K408">
        <v>0.03</v>
      </c>
      <c r="L408">
        <v>7.0000000000000007E-2</v>
      </c>
      <c r="N408">
        <v>51.2</v>
      </c>
      <c r="O408">
        <v>0.36</v>
      </c>
      <c r="P408">
        <v>8.44</v>
      </c>
      <c r="Q408">
        <v>5.54</v>
      </c>
      <c r="R408">
        <v>0.15</v>
      </c>
      <c r="S408">
        <v>20.3</v>
      </c>
      <c r="T408">
        <v>14.1</v>
      </c>
      <c r="U408">
        <v>0.52</v>
      </c>
      <c r="W408">
        <v>0.08</v>
      </c>
      <c r="X408">
        <v>1.3</v>
      </c>
      <c r="Y408">
        <v>1558.15</v>
      </c>
      <c r="Z408">
        <f t="shared" si="6"/>
        <v>13</v>
      </c>
    </row>
    <row r="409" spans="1:26">
      <c r="A409" t="s">
        <v>495</v>
      </c>
      <c r="B409">
        <v>48.1</v>
      </c>
      <c r="C409">
        <v>1.77</v>
      </c>
      <c r="D409">
        <v>17.600000000000001</v>
      </c>
      <c r="E409">
        <v>10.4</v>
      </c>
      <c r="F409">
        <v>0.11</v>
      </c>
      <c r="G409">
        <v>7.83</v>
      </c>
      <c r="H409">
        <v>7.69</v>
      </c>
      <c r="I409">
        <v>5.61</v>
      </c>
      <c r="J409">
        <v>0.36</v>
      </c>
      <c r="K409">
        <v>0.03</v>
      </c>
      <c r="L409">
        <v>0.36</v>
      </c>
      <c r="N409">
        <v>51.3</v>
      </c>
      <c r="O409">
        <v>0.53</v>
      </c>
      <c r="P409">
        <v>9.15</v>
      </c>
      <c r="Q409">
        <v>7.15</v>
      </c>
      <c r="R409">
        <v>0.19</v>
      </c>
      <c r="S409">
        <v>20.6</v>
      </c>
      <c r="T409">
        <v>10.8</v>
      </c>
      <c r="U409">
        <v>0.93</v>
      </c>
      <c r="W409">
        <v>0.08</v>
      </c>
      <c r="X409">
        <v>1.6</v>
      </c>
      <c r="Y409">
        <v>1598.15</v>
      </c>
      <c r="Z409">
        <f t="shared" si="6"/>
        <v>16</v>
      </c>
    </row>
    <row r="410" spans="1:26">
      <c r="A410" t="s">
        <v>496</v>
      </c>
      <c r="B410">
        <v>47.3</v>
      </c>
      <c r="C410">
        <v>1.42</v>
      </c>
      <c r="D410">
        <v>17.8</v>
      </c>
      <c r="E410">
        <v>9.92</v>
      </c>
      <c r="F410">
        <v>0.16</v>
      </c>
      <c r="G410">
        <v>8.9</v>
      </c>
      <c r="H410">
        <v>9.94</v>
      </c>
      <c r="I410">
        <v>3.86</v>
      </c>
      <c r="J410">
        <v>0.22</v>
      </c>
      <c r="K410">
        <v>0.03</v>
      </c>
      <c r="L410">
        <v>0.32</v>
      </c>
      <c r="N410">
        <v>51.5</v>
      </c>
      <c r="O410">
        <v>0.49</v>
      </c>
      <c r="P410">
        <v>8.9700000000000006</v>
      </c>
      <c r="Q410">
        <v>6.53</v>
      </c>
      <c r="R410">
        <v>0.18</v>
      </c>
      <c r="S410">
        <v>20.9</v>
      </c>
      <c r="T410">
        <v>11.1</v>
      </c>
      <c r="U410">
        <v>0.74</v>
      </c>
      <c r="W410">
        <v>0.08</v>
      </c>
      <c r="X410">
        <v>1.6</v>
      </c>
      <c r="Y410">
        <v>1613.15</v>
      </c>
      <c r="Z410">
        <f t="shared" si="6"/>
        <v>16</v>
      </c>
    </row>
    <row r="411" spans="1:26">
      <c r="A411" t="s">
        <v>497</v>
      </c>
      <c r="B411">
        <v>49.9</v>
      </c>
      <c r="C411">
        <v>0.74</v>
      </c>
      <c r="D411">
        <v>16.600000000000001</v>
      </c>
      <c r="E411">
        <v>8.58</v>
      </c>
      <c r="F411">
        <v>0.21</v>
      </c>
      <c r="G411">
        <v>8.49</v>
      </c>
      <c r="H411">
        <v>10.5</v>
      </c>
      <c r="I411">
        <v>2.84</v>
      </c>
      <c r="J411">
        <v>0.12</v>
      </c>
      <c r="K411">
        <v>0.02</v>
      </c>
      <c r="L411">
        <v>0.06</v>
      </c>
      <c r="N411">
        <v>53.2</v>
      </c>
      <c r="O411">
        <v>0.38</v>
      </c>
      <c r="P411">
        <v>4.71</v>
      </c>
      <c r="Q411">
        <v>6.81</v>
      </c>
      <c r="R411">
        <v>0.15</v>
      </c>
      <c r="S411">
        <v>20.5</v>
      </c>
      <c r="T411">
        <v>14.3</v>
      </c>
      <c r="U411">
        <v>0.31</v>
      </c>
      <c r="W411">
        <v>0.09</v>
      </c>
      <c r="X411">
        <v>0.9</v>
      </c>
      <c r="Y411">
        <v>1523.15</v>
      </c>
      <c r="Z411">
        <f t="shared" si="6"/>
        <v>9</v>
      </c>
    </row>
    <row r="412" spans="1:26">
      <c r="A412" t="s">
        <v>498</v>
      </c>
      <c r="B412">
        <v>41.87</v>
      </c>
      <c r="C412">
        <v>2.21</v>
      </c>
      <c r="D412">
        <v>14.63</v>
      </c>
      <c r="E412">
        <v>7.83</v>
      </c>
      <c r="F412">
        <v>0.21</v>
      </c>
      <c r="G412">
        <v>0.96</v>
      </c>
      <c r="H412">
        <v>12.69</v>
      </c>
      <c r="I412">
        <v>8.93</v>
      </c>
      <c r="J412">
        <v>3.38</v>
      </c>
      <c r="L412">
        <v>0.16</v>
      </c>
      <c r="N412">
        <v>50.97</v>
      </c>
      <c r="O412">
        <v>0.98</v>
      </c>
      <c r="P412">
        <v>1.53</v>
      </c>
      <c r="Q412">
        <v>9.8800000000000008</v>
      </c>
      <c r="R412">
        <v>0.33</v>
      </c>
      <c r="S412">
        <v>11.03</v>
      </c>
      <c r="T412">
        <v>22.57</v>
      </c>
      <c r="U412">
        <v>1.74</v>
      </c>
      <c r="X412">
        <v>0.51500000000000001</v>
      </c>
      <c r="Y412">
        <v>1273.1500000000001</v>
      </c>
      <c r="Z412">
        <f t="shared" si="6"/>
        <v>5.15</v>
      </c>
    </row>
    <row r="413" spans="1:26">
      <c r="A413" t="s">
        <v>499</v>
      </c>
      <c r="B413">
        <v>49.8</v>
      </c>
      <c r="C413">
        <v>0.38</v>
      </c>
      <c r="D413">
        <v>18.11</v>
      </c>
      <c r="E413">
        <v>3.29</v>
      </c>
      <c r="F413">
        <v>0.25</v>
      </c>
      <c r="G413">
        <v>0.38</v>
      </c>
      <c r="H413">
        <v>3.72</v>
      </c>
      <c r="I413">
        <v>10.49</v>
      </c>
      <c r="J413">
        <v>6.88</v>
      </c>
      <c r="N413">
        <v>48.89</v>
      </c>
      <c r="O413">
        <v>0.56999999999999995</v>
      </c>
      <c r="P413">
        <v>4.79</v>
      </c>
      <c r="Q413">
        <v>11.7</v>
      </c>
      <c r="R413">
        <v>0.62</v>
      </c>
      <c r="S413">
        <v>10.42</v>
      </c>
      <c r="T413">
        <v>20.190000000000001</v>
      </c>
      <c r="U413">
        <v>2.2000000000000002</v>
      </c>
      <c r="X413">
        <v>0.20499999999999999</v>
      </c>
      <c r="Y413">
        <v>1173.1500000000001</v>
      </c>
      <c r="Z413">
        <f t="shared" si="6"/>
        <v>2.0499999999999998</v>
      </c>
    </row>
    <row r="414" spans="1:26">
      <c r="A414" t="s">
        <v>500</v>
      </c>
      <c r="B414">
        <v>48.59</v>
      </c>
      <c r="C414">
        <v>0.88</v>
      </c>
      <c r="D414">
        <v>19.21</v>
      </c>
      <c r="E414">
        <v>4.97</v>
      </c>
      <c r="F414">
        <v>0.17</v>
      </c>
      <c r="G414">
        <v>0.22</v>
      </c>
      <c r="H414">
        <v>3.48</v>
      </c>
      <c r="I414">
        <v>10.86</v>
      </c>
      <c r="J414">
        <v>5.05</v>
      </c>
      <c r="N414">
        <v>50.03</v>
      </c>
      <c r="O414">
        <v>0.63</v>
      </c>
      <c r="P414">
        <v>0.9</v>
      </c>
      <c r="Q414">
        <v>16.579999999999998</v>
      </c>
      <c r="R414">
        <v>0.6</v>
      </c>
      <c r="S414">
        <v>7.86</v>
      </c>
      <c r="T414">
        <v>19.25</v>
      </c>
      <c r="U414">
        <v>3.17</v>
      </c>
      <c r="X414">
        <v>0.5</v>
      </c>
      <c r="Y414">
        <v>1198.1500000000001</v>
      </c>
      <c r="Z414">
        <f t="shared" si="6"/>
        <v>5</v>
      </c>
    </row>
    <row r="415" spans="1:26">
      <c r="A415" t="s">
        <v>501</v>
      </c>
      <c r="B415">
        <v>74.23</v>
      </c>
      <c r="C415">
        <v>0.23</v>
      </c>
      <c r="D415">
        <v>14.1</v>
      </c>
      <c r="E415">
        <v>1.62</v>
      </c>
      <c r="F415">
        <v>0.01</v>
      </c>
      <c r="G415">
        <v>0.74</v>
      </c>
      <c r="H415">
        <v>1.25</v>
      </c>
      <c r="I415">
        <v>2.1</v>
      </c>
      <c r="J415">
        <v>5.18</v>
      </c>
      <c r="L415">
        <v>0.53</v>
      </c>
      <c r="N415">
        <v>50.61</v>
      </c>
      <c r="O415">
        <v>0.59</v>
      </c>
      <c r="P415">
        <v>8.67</v>
      </c>
      <c r="Q415">
        <v>21.89</v>
      </c>
      <c r="R415">
        <v>0.66</v>
      </c>
      <c r="S415">
        <v>16.68</v>
      </c>
      <c r="T415">
        <v>0.35</v>
      </c>
      <c r="U415">
        <v>0.35</v>
      </c>
      <c r="V415">
        <v>0.44</v>
      </c>
      <c r="X415">
        <v>0.5</v>
      </c>
      <c r="Y415">
        <v>1073.1500000000001</v>
      </c>
      <c r="Z415">
        <f t="shared" si="6"/>
        <v>5</v>
      </c>
    </row>
    <row r="416" spans="1:26">
      <c r="A416" t="s">
        <v>502</v>
      </c>
      <c r="B416">
        <v>72.98</v>
      </c>
      <c r="C416">
        <v>0.5</v>
      </c>
      <c r="D416">
        <v>13.95</v>
      </c>
      <c r="E416">
        <v>2.5499999999999998</v>
      </c>
      <c r="G416">
        <v>1.02</v>
      </c>
      <c r="H416">
        <v>2.08</v>
      </c>
      <c r="I416">
        <v>1.95</v>
      </c>
      <c r="J416">
        <v>4.3</v>
      </c>
      <c r="L416">
        <v>0.66</v>
      </c>
      <c r="N416">
        <v>49.86</v>
      </c>
      <c r="O416">
        <v>0.53</v>
      </c>
      <c r="P416">
        <v>8.92</v>
      </c>
      <c r="Q416">
        <v>17.78</v>
      </c>
      <c r="R416">
        <v>0.54</v>
      </c>
      <c r="S416">
        <v>20.74</v>
      </c>
      <c r="T416">
        <v>0.39</v>
      </c>
      <c r="U416">
        <v>0.54</v>
      </c>
      <c r="V416">
        <v>0.28000000000000003</v>
      </c>
      <c r="X416">
        <v>0.5</v>
      </c>
      <c r="Y416">
        <v>1173.1500000000001</v>
      </c>
      <c r="Z416">
        <f t="shared" si="6"/>
        <v>5</v>
      </c>
    </row>
    <row r="417" spans="1:26">
      <c r="A417" t="s">
        <v>503</v>
      </c>
      <c r="B417">
        <v>45.9</v>
      </c>
      <c r="C417">
        <v>0.8</v>
      </c>
      <c r="D417">
        <v>13.5</v>
      </c>
      <c r="E417">
        <v>8.5</v>
      </c>
      <c r="F417">
        <v>0.19</v>
      </c>
      <c r="G417">
        <v>10</v>
      </c>
      <c r="H417">
        <v>11</v>
      </c>
      <c r="I417">
        <v>1.52</v>
      </c>
      <c r="J417">
        <v>0.48</v>
      </c>
      <c r="M417">
        <v>3.43</v>
      </c>
      <c r="N417">
        <v>53.3</v>
      </c>
      <c r="O417">
        <v>0.21</v>
      </c>
      <c r="P417">
        <v>3.2</v>
      </c>
      <c r="Q417">
        <v>4.5999999999999996</v>
      </c>
      <c r="R417">
        <v>0.17</v>
      </c>
      <c r="S417">
        <v>18.2</v>
      </c>
      <c r="T417">
        <v>19.899999999999999</v>
      </c>
      <c r="U417">
        <v>0.28000000000000003</v>
      </c>
      <c r="X417">
        <v>1</v>
      </c>
      <c r="Y417">
        <v>1473.15</v>
      </c>
      <c r="Z417">
        <f t="shared" si="6"/>
        <v>10</v>
      </c>
    </row>
    <row r="418" spans="1:26">
      <c r="A418" t="s">
        <v>504</v>
      </c>
      <c r="B418">
        <v>47.4</v>
      </c>
      <c r="C418">
        <v>0.92</v>
      </c>
      <c r="D418">
        <v>14</v>
      </c>
      <c r="E418">
        <v>6.7</v>
      </c>
      <c r="F418">
        <v>0.21</v>
      </c>
      <c r="G418">
        <v>14</v>
      </c>
      <c r="H418">
        <v>11.3</v>
      </c>
      <c r="I418">
        <v>1.52</v>
      </c>
      <c r="J418">
        <v>0.53</v>
      </c>
      <c r="M418">
        <v>3.76</v>
      </c>
      <c r="N418">
        <v>54</v>
      </c>
      <c r="O418">
        <v>0.22</v>
      </c>
      <c r="P418">
        <v>3.3</v>
      </c>
      <c r="Q418">
        <v>4.2</v>
      </c>
      <c r="R418">
        <v>0.16</v>
      </c>
      <c r="S418">
        <v>18.8</v>
      </c>
      <c r="T418">
        <v>20.7</v>
      </c>
      <c r="U418">
        <v>0.24</v>
      </c>
      <c r="X418">
        <v>1</v>
      </c>
      <c r="Y418">
        <v>1473.15</v>
      </c>
      <c r="Z418">
        <f t="shared" si="6"/>
        <v>10</v>
      </c>
    </row>
    <row r="419" spans="1:26">
      <c r="A419" t="s">
        <v>505</v>
      </c>
      <c r="B419">
        <v>47.4</v>
      </c>
      <c r="C419">
        <v>0.86</v>
      </c>
      <c r="D419">
        <v>13.2</v>
      </c>
      <c r="E419">
        <v>7.3</v>
      </c>
      <c r="F419">
        <v>0.18</v>
      </c>
      <c r="G419">
        <v>11.1</v>
      </c>
      <c r="H419">
        <v>11.7</v>
      </c>
      <c r="I419">
        <v>1.38</v>
      </c>
      <c r="J419">
        <v>0.49</v>
      </c>
      <c r="M419">
        <v>3.27</v>
      </c>
      <c r="N419">
        <v>53.2</v>
      </c>
      <c r="O419">
        <v>0.19</v>
      </c>
      <c r="P419">
        <v>3.1</v>
      </c>
      <c r="Q419">
        <v>4</v>
      </c>
      <c r="R419">
        <v>0.16</v>
      </c>
      <c r="S419">
        <v>19.600000000000001</v>
      </c>
      <c r="T419">
        <v>19.899999999999999</v>
      </c>
      <c r="U419">
        <v>0.25</v>
      </c>
      <c r="X419">
        <v>1</v>
      </c>
      <c r="Y419">
        <v>1473.15</v>
      </c>
      <c r="Z419">
        <f t="shared" si="6"/>
        <v>10</v>
      </c>
    </row>
    <row r="420" spans="1:26">
      <c r="A420" t="s">
        <v>506</v>
      </c>
      <c r="B420">
        <v>45</v>
      </c>
      <c r="C420">
        <v>0.78</v>
      </c>
      <c r="D420">
        <v>13.3</v>
      </c>
      <c r="E420">
        <v>9.6999999999999993</v>
      </c>
      <c r="F420">
        <v>0.2</v>
      </c>
      <c r="G420">
        <v>9.6999999999999993</v>
      </c>
      <c r="H420">
        <v>11</v>
      </c>
      <c r="I420">
        <v>1.36</v>
      </c>
      <c r="J420">
        <v>0.48</v>
      </c>
      <c r="M420">
        <v>3.22</v>
      </c>
      <c r="N420">
        <v>53.5</v>
      </c>
      <c r="O420">
        <v>0.18</v>
      </c>
      <c r="P420">
        <v>2.9</v>
      </c>
      <c r="Q420">
        <v>5.0999999999999996</v>
      </c>
      <c r="R420">
        <v>0.15</v>
      </c>
      <c r="S420">
        <v>18.5</v>
      </c>
      <c r="T420">
        <v>19.399999999999999</v>
      </c>
      <c r="U420">
        <v>0.23</v>
      </c>
      <c r="X420">
        <v>1</v>
      </c>
      <c r="Y420">
        <v>1473.15</v>
      </c>
      <c r="Z420">
        <f t="shared" si="6"/>
        <v>10</v>
      </c>
    </row>
    <row r="421" spans="1:26">
      <c r="A421" t="s">
        <v>507</v>
      </c>
      <c r="B421">
        <v>50.47</v>
      </c>
      <c r="C421">
        <v>0.56999999999999995</v>
      </c>
      <c r="D421">
        <v>18.190000000000001</v>
      </c>
      <c r="E421">
        <v>6.02</v>
      </c>
      <c r="F421">
        <v>0.12</v>
      </c>
      <c r="G421">
        <v>9.75</v>
      </c>
      <c r="H421">
        <v>10.83</v>
      </c>
      <c r="I421">
        <v>1.64</v>
      </c>
      <c r="J421">
        <v>2.31</v>
      </c>
      <c r="K421">
        <v>0.09</v>
      </c>
      <c r="N421">
        <v>51.75</v>
      </c>
      <c r="O421">
        <v>0.17</v>
      </c>
      <c r="P421">
        <v>6.01</v>
      </c>
      <c r="Q421">
        <v>4.04</v>
      </c>
      <c r="R421">
        <v>0.12</v>
      </c>
      <c r="S421">
        <v>20.49</v>
      </c>
      <c r="T421">
        <v>16.13</v>
      </c>
      <c r="U421">
        <v>0.26</v>
      </c>
      <c r="W421">
        <v>1.03</v>
      </c>
      <c r="X421">
        <v>1</v>
      </c>
      <c r="Y421">
        <v>1543.15</v>
      </c>
      <c r="Z421">
        <f t="shared" si="6"/>
        <v>10</v>
      </c>
    </row>
    <row r="422" spans="1:26">
      <c r="A422" t="s">
        <v>508</v>
      </c>
      <c r="B422">
        <v>51.05</v>
      </c>
      <c r="C422">
        <v>0.54</v>
      </c>
      <c r="D422">
        <v>18.22</v>
      </c>
      <c r="E422">
        <v>5.85</v>
      </c>
      <c r="F422">
        <v>0.13</v>
      </c>
      <c r="G422">
        <v>9.32</v>
      </c>
      <c r="H422">
        <v>10.42</v>
      </c>
      <c r="I422">
        <v>1.81</v>
      </c>
      <c r="J422">
        <v>2.6</v>
      </c>
      <c r="K422">
        <v>0.06</v>
      </c>
      <c r="N422">
        <v>51.18</v>
      </c>
      <c r="O422">
        <v>0.24</v>
      </c>
      <c r="P422">
        <v>7.3</v>
      </c>
      <c r="Q422">
        <v>3.65</v>
      </c>
      <c r="R422">
        <v>0.13</v>
      </c>
      <c r="S422">
        <v>18.91</v>
      </c>
      <c r="T422">
        <v>17.649999999999999</v>
      </c>
      <c r="U422">
        <v>0.3</v>
      </c>
      <c r="W422">
        <v>0.65</v>
      </c>
      <c r="X422">
        <v>1</v>
      </c>
      <c r="Y422">
        <v>1528.15</v>
      </c>
      <c r="Z422">
        <f t="shared" si="6"/>
        <v>10</v>
      </c>
    </row>
    <row r="423" spans="1:26">
      <c r="A423" t="s">
        <v>509</v>
      </c>
      <c r="B423">
        <v>50.96</v>
      </c>
      <c r="C423">
        <v>0.59</v>
      </c>
      <c r="D423">
        <v>19.41</v>
      </c>
      <c r="E423">
        <v>5.67</v>
      </c>
      <c r="F423">
        <v>0.11</v>
      </c>
      <c r="G423">
        <v>8.3800000000000008</v>
      </c>
      <c r="H423">
        <v>10.07</v>
      </c>
      <c r="I423">
        <v>2.09</v>
      </c>
      <c r="J423">
        <v>2.68</v>
      </c>
      <c r="K423">
        <v>0.04</v>
      </c>
      <c r="N423">
        <v>51.18</v>
      </c>
      <c r="O423">
        <v>0.25</v>
      </c>
      <c r="P423">
        <v>6.89</v>
      </c>
      <c r="Q423">
        <v>3.94</v>
      </c>
      <c r="R423">
        <v>0.12</v>
      </c>
      <c r="S423">
        <v>18.420000000000002</v>
      </c>
      <c r="T423">
        <v>18.09</v>
      </c>
      <c r="U423">
        <v>0.32</v>
      </c>
      <c r="W423">
        <v>0.78</v>
      </c>
      <c r="X423">
        <v>1</v>
      </c>
      <c r="Y423">
        <v>1513.15</v>
      </c>
      <c r="Z423">
        <f t="shared" si="6"/>
        <v>10</v>
      </c>
    </row>
    <row r="424" spans="1:26">
      <c r="A424" t="s">
        <v>510</v>
      </c>
      <c r="B424">
        <v>48.41</v>
      </c>
      <c r="C424">
        <v>0.37</v>
      </c>
      <c r="D424">
        <v>16.190000000000001</v>
      </c>
      <c r="E424">
        <v>7.42</v>
      </c>
      <c r="F424">
        <v>0.15</v>
      </c>
      <c r="G424">
        <v>12.91</v>
      </c>
      <c r="H424">
        <v>13.73</v>
      </c>
      <c r="I424">
        <v>0.5</v>
      </c>
      <c r="J424">
        <v>0.14000000000000001</v>
      </c>
      <c r="K424">
        <v>0.19</v>
      </c>
      <c r="N424">
        <v>51.9</v>
      </c>
      <c r="O424">
        <v>0.09</v>
      </c>
      <c r="P424">
        <v>5.28</v>
      </c>
      <c r="Q424">
        <v>3.94</v>
      </c>
      <c r="R424">
        <v>0.11</v>
      </c>
      <c r="S424">
        <v>20.61</v>
      </c>
      <c r="T424">
        <v>16.54</v>
      </c>
      <c r="U424">
        <v>0.1</v>
      </c>
      <c r="W424">
        <v>1.43</v>
      </c>
      <c r="X424">
        <v>1</v>
      </c>
      <c r="Y424">
        <v>1573.15</v>
      </c>
      <c r="Z424">
        <f t="shared" si="6"/>
        <v>10</v>
      </c>
    </row>
    <row r="425" spans="1:26">
      <c r="A425" t="s">
        <v>511</v>
      </c>
      <c r="B425">
        <v>53.35</v>
      </c>
      <c r="C425">
        <v>0.99</v>
      </c>
      <c r="D425">
        <v>17.690000000000001</v>
      </c>
      <c r="E425">
        <v>4.99</v>
      </c>
      <c r="F425">
        <v>0.22</v>
      </c>
      <c r="G425">
        <v>7.38</v>
      </c>
      <c r="H425">
        <v>9.75</v>
      </c>
      <c r="I425">
        <v>2.9</v>
      </c>
      <c r="J425">
        <v>1.65</v>
      </c>
      <c r="N425">
        <v>50.03</v>
      </c>
      <c r="O425">
        <v>0.06</v>
      </c>
      <c r="P425">
        <v>7.81</v>
      </c>
      <c r="Q425">
        <v>9.19</v>
      </c>
      <c r="R425">
        <v>0.25</v>
      </c>
      <c r="S425">
        <v>15.32</v>
      </c>
      <c r="T425">
        <v>17.66</v>
      </c>
      <c r="U425">
        <v>0.24</v>
      </c>
      <c r="V425">
        <v>0.06</v>
      </c>
      <c r="W425">
        <v>0.03</v>
      </c>
      <c r="X425">
        <v>1.5</v>
      </c>
      <c r="Y425">
        <v>1513.15</v>
      </c>
      <c r="Z425">
        <f t="shared" si="6"/>
        <v>15</v>
      </c>
    </row>
    <row r="426" spans="1:26">
      <c r="A426" t="s">
        <v>512</v>
      </c>
      <c r="B426">
        <v>52.86</v>
      </c>
      <c r="C426">
        <v>0.85</v>
      </c>
      <c r="D426">
        <v>17.600000000000001</v>
      </c>
      <c r="E426">
        <v>5.63</v>
      </c>
      <c r="F426">
        <v>0.17</v>
      </c>
      <c r="G426">
        <v>7.5</v>
      </c>
      <c r="H426">
        <v>9.68</v>
      </c>
      <c r="I426">
        <v>2.78</v>
      </c>
      <c r="J426">
        <v>1.57</v>
      </c>
      <c r="K426">
        <v>0.01</v>
      </c>
      <c r="N426">
        <v>49.06</v>
      </c>
      <c r="O426">
        <v>0.56999999999999995</v>
      </c>
      <c r="P426">
        <v>6.13</v>
      </c>
      <c r="Q426">
        <v>9.58</v>
      </c>
      <c r="R426">
        <v>0.03</v>
      </c>
      <c r="S426">
        <v>16.36</v>
      </c>
      <c r="T426">
        <v>17.88</v>
      </c>
      <c r="U426">
        <v>0.57999999999999996</v>
      </c>
      <c r="V426">
        <v>0.05</v>
      </c>
      <c r="W426">
        <v>0.17</v>
      </c>
      <c r="X426">
        <v>1.5</v>
      </c>
      <c r="Y426">
        <v>1473.15</v>
      </c>
      <c r="Z426">
        <f t="shared" si="6"/>
        <v>15</v>
      </c>
    </row>
    <row r="427" spans="1:26">
      <c r="A427" t="s">
        <v>513</v>
      </c>
      <c r="B427">
        <v>52.46</v>
      </c>
      <c r="C427">
        <v>0.9</v>
      </c>
      <c r="D427">
        <v>18.52</v>
      </c>
      <c r="E427">
        <v>6.91</v>
      </c>
      <c r="F427">
        <v>0.27</v>
      </c>
      <c r="G427">
        <v>6.69</v>
      </c>
      <c r="H427">
        <v>8.18</v>
      </c>
      <c r="I427">
        <v>3.25</v>
      </c>
      <c r="J427">
        <v>1.83</v>
      </c>
      <c r="K427">
        <v>0.03</v>
      </c>
      <c r="N427">
        <v>50.08</v>
      </c>
      <c r="O427">
        <v>0.35</v>
      </c>
      <c r="P427">
        <v>7.58</v>
      </c>
      <c r="Q427">
        <v>6.7</v>
      </c>
      <c r="R427">
        <v>0.26</v>
      </c>
      <c r="S427">
        <v>15.66</v>
      </c>
      <c r="T427">
        <v>18.55</v>
      </c>
      <c r="U427">
        <v>0.92</v>
      </c>
      <c r="V427">
        <v>0.03</v>
      </c>
      <c r="W427">
        <v>0.31</v>
      </c>
      <c r="X427">
        <v>2</v>
      </c>
      <c r="Y427">
        <v>1553.15</v>
      </c>
      <c r="Z427">
        <f t="shared" si="6"/>
        <v>20</v>
      </c>
    </row>
    <row r="428" spans="1:26">
      <c r="A428" t="s">
        <v>514</v>
      </c>
      <c r="B428">
        <v>56.45</v>
      </c>
      <c r="C428">
        <v>1.51</v>
      </c>
      <c r="D428">
        <v>18.21</v>
      </c>
      <c r="E428">
        <v>7.35</v>
      </c>
      <c r="F428">
        <v>0.19</v>
      </c>
      <c r="G428">
        <v>4.07</v>
      </c>
      <c r="H428">
        <v>4.7300000000000004</v>
      </c>
      <c r="I428">
        <v>3</v>
      </c>
      <c r="J428">
        <v>3.76</v>
      </c>
      <c r="K428">
        <v>0.04</v>
      </c>
      <c r="N428">
        <v>50.95</v>
      </c>
      <c r="O428">
        <v>0.86</v>
      </c>
      <c r="P428">
        <v>4.8099999999999996</v>
      </c>
      <c r="Q428">
        <v>6.83</v>
      </c>
      <c r="R428">
        <v>0.19</v>
      </c>
      <c r="S428">
        <v>14.73</v>
      </c>
      <c r="T428">
        <v>20.63</v>
      </c>
      <c r="U428">
        <v>0.32</v>
      </c>
      <c r="V428">
        <v>0.03</v>
      </c>
      <c r="W428">
        <v>0.21</v>
      </c>
      <c r="X428">
        <v>2</v>
      </c>
      <c r="Y428">
        <v>1493.15</v>
      </c>
      <c r="Z428">
        <f t="shared" si="6"/>
        <v>20</v>
      </c>
    </row>
    <row r="429" spans="1:26">
      <c r="A429" t="s">
        <v>515</v>
      </c>
      <c r="B429">
        <v>55.11</v>
      </c>
      <c r="C429">
        <v>0.8</v>
      </c>
      <c r="D429">
        <v>18.399999999999999</v>
      </c>
      <c r="E429">
        <v>7.34</v>
      </c>
      <c r="F429">
        <v>0.21</v>
      </c>
      <c r="G429">
        <v>5.81</v>
      </c>
      <c r="H429">
        <v>7.34</v>
      </c>
      <c r="I429">
        <v>3.12</v>
      </c>
      <c r="J429">
        <v>2.2200000000000002</v>
      </c>
      <c r="K429">
        <v>0.01</v>
      </c>
      <c r="N429">
        <v>51.07</v>
      </c>
      <c r="O429">
        <v>0.57999999999999996</v>
      </c>
      <c r="P429">
        <v>6.37</v>
      </c>
      <c r="Q429">
        <v>7.21</v>
      </c>
      <c r="R429">
        <v>0.23</v>
      </c>
      <c r="S429">
        <v>15.01</v>
      </c>
      <c r="T429">
        <v>18.66</v>
      </c>
      <c r="U429">
        <v>0.65</v>
      </c>
      <c r="V429">
        <v>0.03</v>
      </c>
      <c r="W429">
        <v>0.41</v>
      </c>
      <c r="X429">
        <v>2</v>
      </c>
      <c r="Y429">
        <v>1533.15</v>
      </c>
      <c r="Z429">
        <f t="shared" si="6"/>
        <v>20</v>
      </c>
    </row>
    <row r="430" spans="1:26">
      <c r="A430" t="s">
        <v>516</v>
      </c>
      <c r="B430">
        <v>53.37</v>
      </c>
      <c r="C430">
        <v>1.29</v>
      </c>
      <c r="D430">
        <v>17.059999999999999</v>
      </c>
      <c r="E430">
        <v>8.08</v>
      </c>
      <c r="F430">
        <v>0.1</v>
      </c>
      <c r="G430">
        <v>4.62</v>
      </c>
      <c r="H430">
        <v>7.5</v>
      </c>
      <c r="I430">
        <v>2.83</v>
      </c>
      <c r="J430">
        <v>2.93</v>
      </c>
      <c r="K430">
        <v>0.03</v>
      </c>
      <c r="N430">
        <v>48.87</v>
      </c>
      <c r="O430">
        <v>0.69</v>
      </c>
      <c r="P430">
        <v>6.68</v>
      </c>
      <c r="Q430">
        <v>9.42</v>
      </c>
      <c r="R430">
        <v>0.24</v>
      </c>
      <c r="S430">
        <v>15.46</v>
      </c>
      <c r="T430">
        <v>17.940000000000001</v>
      </c>
      <c r="U430">
        <v>0.62</v>
      </c>
      <c r="V430">
        <v>0.05</v>
      </c>
      <c r="W430">
        <v>0.13</v>
      </c>
      <c r="X430">
        <v>1</v>
      </c>
      <c r="Y430">
        <v>1473.15</v>
      </c>
      <c r="Z430">
        <f t="shared" si="6"/>
        <v>10</v>
      </c>
    </row>
    <row r="431" spans="1:26">
      <c r="A431" t="s">
        <v>517</v>
      </c>
      <c r="B431">
        <v>54.75</v>
      </c>
      <c r="C431">
        <v>0.35</v>
      </c>
      <c r="D431">
        <v>24.01</v>
      </c>
      <c r="E431">
        <v>2.65</v>
      </c>
      <c r="F431">
        <v>7.0000000000000007E-2</v>
      </c>
      <c r="G431">
        <v>1.41</v>
      </c>
      <c r="H431">
        <v>10.1</v>
      </c>
      <c r="I431">
        <v>4.5199999999999996</v>
      </c>
      <c r="J431">
        <v>1.99</v>
      </c>
      <c r="K431">
        <v>0.03</v>
      </c>
      <c r="N431">
        <v>47.38</v>
      </c>
      <c r="O431">
        <v>0.91</v>
      </c>
      <c r="P431">
        <v>7.89</v>
      </c>
      <c r="Q431">
        <v>11.69</v>
      </c>
      <c r="R431">
        <v>0.24</v>
      </c>
      <c r="S431">
        <v>14.76</v>
      </c>
      <c r="T431">
        <v>15.99</v>
      </c>
      <c r="U431">
        <v>0.89</v>
      </c>
      <c r="V431">
        <v>0.04</v>
      </c>
      <c r="X431">
        <v>1</v>
      </c>
      <c r="Y431">
        <v>1453.15</v>
      </c>
      <c r="Z431">
        <f t="shared" si="6"/>
        <v>10</v>
      </c>
    </row>
    <row r="432" spans="1:26">
      <c r="A432" t="s">
        <v>518</v>
      </c>
      <c r="B432">
        <v>53.57</v>
      </c>
      <c r="C432">
        <v>0.91</v>
      </c>
      <c r="D432">
        <v>18.53</v>
      </c>
      <c r="E432">
        <v>6.01</v>
      </c>
      <c r="F432">
        <v>0.22</v>
      </c>
      <c r="G432">
        <v>7.02</v>
      </c>
      <c r="H432">
        <v>8.68</v>
      </c>
      <c r="I432">
        <v>3.93</v>
      </c>
      <c r="J432">
        <v>1.88</v>
      </c>
      <c r="K432">
        <v>0.06</v>
      </c>
      <c r="N432">
        <v>49.66</v>
      </c>
      <c r="O432">
        <v>0.05</v>
      </c>
      <c r="P432">
        <v>6.22</v>
      </c>
      <c r="Q432">
        <v>8.9600000000000009</v>
      </c>
      <c r="R432">
        <v>0.24</v>
      </c>
      <c r="S432">
        <v>17.07</v>
      </c>
      <c r="T432">
        <v>17.010000000000002</v>
      </c>
      <c r="U432">
        <v>0.2</v>
      </c>
      <c r="V432">
        <v>0.05</v>
      </c>
      <c r="W432">
        <v>0.32</v>
      </c>
      <c r="X432">
        <v>1.5</v>
      </c>
      <c r="Y432">
        <v>1573.15</v>
      </c>
      <c r="Z432">
        <f t="shared" si="6"/>
        <v>15</v>
      </c>
    </row>
    <row r="433" spans="1:26">
      <c r="A433" t="s">
        <v>519</v>
      </c>
      <c r="B433">
        <v>53.51</v>
      </c>
      <c r="C433">
        <v>0.92</v>
      </c>
      <c r="D433">
        <v>18.5</v>
      </c>
      <c r="E433">
        <v>6</v>
      </c>
      <c r="F433">
        <v>0.19</v>
      </c>
      <c r="G433">
        <v>7.06</v>
      </c>
      <c r="H433">
        <v>8.7200000000000006</v>
      </c>
      <c r="I433">
        <v>3.93</v>
      </c>
      <c r="J433">
        <v>1.86</v>
      </c>
      <c r="K433">
        <v>0.06</v>
      </c>
      <c r="N433">
        <v>49.06</v>
      </c>
      <c r="O433">
        <v>0.62</v>
      </c>
      <c r="P433">
        <v>7.9</v>
      </c>
      <c r="Q433">
        <v>8.31</v>
      </c>
      <c r="R433">
        <v>0.3</v>
      </c>
      <c r="S433">
        <v>14.99</v>
      </c>
      <c r="T433">
        <v>17.920000000000002</v>
      </c>
      <c r="U433">
        <v>0.82</v>
      </c>
      <c r="V433">
        <v>0.04</v>
      </c>
      <c r="W433">
        <v>0.27</v>
      </c>
      <c r="X433">
        <v>2</v>
      </c>
      <c r="Y433">
        <v>1598.15</v>
      </c>
      <c r="Z433">
        <f t="shared" si="6"/>
        <v>20</v>
      </c>
    </row>
    <row r="434" spans="1:26">
      <c r="A434" t="s">
        <v>520</v>
      </c>
      <c r="B434">
        <v>38</v>
      </c>
      <c r="C434">
        <v>5.24</v>
      </c>
      <c r="D434">
        <v>7.78</v>
      </c>
      <c r="E434">
        <v>26.2</v>
      </c>
      <c r="F434">
        <v>0.26</v>
      </c>
      <c r="G434">
        <v>11.4</v>
      </c>
      <c r="H434">
        <v>8.48</v>
      </c>
      <c r="I434">
        <v>0.87</v>
      </c>
      <c r="J434">
        <v>0.12</v>
      </c>
      <c r="K434">
        <v>0.42</v>
      </c>
      <c r="N434">
        <v>51.1</v>
      </c>
      <c r="O434">
        <v>0.8</v>
      </c>
      <c r="P434">
        <v>4.8099999999999996</v>
      </c>
      <c r="Q434">
        <v>11.9</v>
      </c>
      <c r="R434">
        <v>0.18</v>
      </c>
      <c r="S434">
        <v>19</v>
      </c>
      <c r="T434">
        <v>10.199999999999999</v>
      </c>
      <c r="U434">
        <v>0.5</v>
      </c>
      <c r="W434">
        <v>0.52</v>
      </c>
      <c r="X434">
        <v>3</v>
      </c>
      <c r="Y434">
        <v>1793.15</v>
      </c>
      <c r="Z434">
        <f t="shared" si="6"/>
        <v>30</v>
      </c>
    </row>
    <row r="435" spans="1:26">
      <c r="A435" t="s">
        <v>520</v>
      </c>
      <c r="B435">
        <v>38</v>
      </c>
      <c r="C435">
        <v>5.24</v>
      </c>
      <c r="D435">
        <v>7.78</v>
      </c>
      <c r="E435">
        <v>26.2</v>
      </c>
      <c r="F435">
        <v>0.26</v>
      </c>
      <c r="G435">
        <v>11.4</v>
      </c>
      <c r="H435">
        <v>8.48</v>
      </c>
      <c r="I435">
        <v>0.87</v>
      </c>
      <c r="J435">
        <v>0.12</v>
      </c>
      <c r="K435">
        <v>0.42</v>
      </c>
      <c r="N435">
        <v>51.1</v>
      </c>
      <c r="O435">
        <v>0.8</v>
      </c>
      <c r="P435">
        <v>4.8099999999999996</v>
      </c>
      <c r="Q435">
        <v>11.9</v>
      </c>
      <c r="R435">
        <v>0.18</v>
      </c>
      <c r="S435">
        <v>19</v>
      </c>
      <c r="T435">
        <v>10.199999999999999</v>
      </c>
      <c r="U435">
        <v>0.5</v>
      </c>
      <c r="W435">
        <v>0.52</v>
      </c>
      <c r="X435">
        <v>3</v>
      </c>
      <c r="Y435">
        <v>1793.15</v>
      </c>
      <c r="Z435">
        <f t="shared" si="6"/>
        <v>30</v>
      </c>
    </row>
    <row r="436" spans="1:26">
      <c r="A436" t="s">
        <v>521</v>
      </c>
      <c r="B436">
        <v>38.4</v>
      </c>
      <c r="C436">
        <v>4.53</v>
      </c>
      <c r="D436">
        <v>8.1300000000000008</v>
      </c>
      <c r="E436">
        <v>25.4</v>
      </c>
      <c r="F436">
        <v>0.26</v>
      </c>
      <c r="G436">
        <v>12.1</v>
      </c>
      <c r="H436">
        <v>8.4</v>
      </c>
      <c r="I436">
        <v>0.79</v>
      </c>
      <c r="J436">
        <v>0.08</v>
      </c>
      <c r="K436">
        <v>0.53</v>
      </c>
      <c r="N436">
        <v>51.1</v>
      </c>
      <c r="O436">
        <v>0.74</v>
      </c>
      <c r="P436">
        <v>4.8</v>
      </c>
      <c r="Q436">
        <v>11.9</v>
      </c>
      <c r="R436">
        <v>0.17</v>
      </c>
      <c r="S436">
        <v>19.3</v>
      </c>
      <c r="T436">
        <v>9.98</v>
      </c>
      <c r="U436">
        <v>0.46</v>
      </c>
      <c r="W436">
        <v>0.54</v>
      </c>
      <c r="X436">
        <v>3</v>
      </c>
      <c r="Y436">
        <v>1811.15</v>
      </c>
      <c r="Z436">
        <f t="shared" si="6"/>
        <v>30</v>
      </c>
    </row>
    <row r="437" spans="1:26">
      <c r="A437" t="s">
        <v>521</v>
      </c>
      <c r="B437">
        <v>38.4</v>
      </c>
      <c r="C437">
        <v>4.53</v>
      </c>
      <c r="D437">
        <v>8.1300000000000008</v>
      </c>
      <c r="E437">
        <v>25.4</v>
      </c>
      <c r="F437">
        <v>0.26</v>
      </c>
      <c r="G437">
        <v>12.1</v>
      </c>
      <c r="H437">
        <v>8.4</v>
      </c>
      <c r="I437">
        <v>0.79</v>
      </c>
      <c r="J437">
        <v>0.08</v>
      </c>
      <c r="K437">
        <v>0.53</v>
      </c>
      <c r="N437">
        <v>51.1</v>
      </c>
      <c r="O437">
        <v>0.74</v>
      </c>
      <c r="P437">
        <v>4.8</v>
      </c>
      <c r="Q437">
        <v>11.9</v>
      </c>
      <c r="R437">
        <v>0.17</v>
      </c>
      <c r="S437">
        <v>19.3</v>
      </c>
      <c r="T437">
        <v>9.98</v>
      </c>
      <c r="U437">
        <v>0.46</v>
      </c>
      <c r="W437">
        <v>0.54</v>
      </c>
      <c r="X437">
        <v>3</v>
      </c>
      <c r="Y437">
        <v>1811.15</v>
      </c>
      <c r="Z437">
        <f t="shared" si="6"/>
        <v>30</v>
      </c>
    </row>
    <row r="438" spans="1:26">
      <c r="A438" t="s">
        <v>522</v>
      </c>
      <c r="B438">
        <v>38</v>
      </c>
      <c r="C438">
        <v>6.25</v>
      </c>
      <c r="D438">
        <v>7.38</v>
      </c>
      <c r="E438">
        <v>28.9</v>
      </c>
      <c r="F438">
        <v>0.41</v>
      </c>
      <c r="G438">
        <v>10.8</v>
      </c>
      <c r="H438">
        <v>7.7</v>
      </c>
      <c r="I438">
        <v>0.8</v>
      </c>
      <c r="J438">
        <v>0.28000000000000003</v>
      </c>
      <c r="K438">
        <v>0.54</v>
      </c>
      <c r="N438">
        <v>52</v>
      </c>
      <c r="O438">
        <v>0.73</v>
      </c>
      <c r="P438">
        <v>4.09</v>
      </c>
      <c r="Q438">
        <v>14.8</v>
      </c>
      <c r="R438">
        <v>0.26</v>
      </c>
      <c r="S438">
        <v>20.9</v>
      </c>
      <c r="T438">
        <v>6.74</v>
      </c>
      <c r="U438">
        <v>0.34</v>
      </c>
      <c r="W438">
        <v>0.53</v>
      </c>
      <c r="X438">
        <v>3</v>
      </c>
      <c r="Y438">
        <v>1763.15</v>
      </c>
      <c r="Z438">
        <f t="shared" si="6"/>
        <v>30</v>
      </c>
    </row>
    <row r="439" spans="1:26">
      <c r="A439" t="s">
        <v>522</v>
      </c>
      <c r="B439">
        <v>38</v>
      </c>
      <c r="C439">
        <v>6.25</v>
      </c>
      <c r="D439">
        <v>7.38</v>
      </c>
      <c r="E439">
        <v>28.9</v>
      </c>
      <c r="F439">
        <v>0.41</v>
      </c>
      <c r="G439">
        <v>10.8</v>
      </c>
      <c r="H439">
        <v>7.7</v>
      </c>
      <c r="I439">
        <v>0.8</v>
      </c>
      <c r="J439">
        <v>0.28000000000000003</v>
      </c>
      <c r="K439">
        <v>0.54</v>
      </c>
      <c r="N439">
        <v>52</v>
      </c>
      <c r="O439">
        <v>0.73</v>
      </c>
      <c r="P439">
        <v>4.09</v>
      </c>
      <c r="Q439">
        <v>14.8</v>
      </c>
      <c r="R439">
        <v>0.26</v>
      </c>
      <c r="S439">
        <v>20.9</v>
      </c>
      <c r="T439">
        <v>6.74</v>
      </c>
      <c r="U439">
        <v>0.34</v>
      </c>
      <c r="W439">
        <v>0.53</v>
      </c>
      <c r="X439">
        <v>3</v>
      </c>
      <c r="Y439">
        <v>1763.15</v>
      </c>
      <c r="Z439">
        <f t="shared" si="6"/>
        <v>30</v>
      </c>
    </row>
    <row r="440" spans="1:26">
      <c r="A440" t="s">
        <v>523</v>
      </c>
      <c r="B440">
        <v>39.1</v>
      </c>
      <c r="C440">
        <v>4.79</v>
      </c>
      <c r="D440">
        <v>8.18</v>
      </c>
      <c r="E440">
        <v>25.8</v>
      </c>
      <c r="F440">
        <v>0.4</v>
      </c>
      <c r="G440">
        <v>11.7</v>
      </c>
      <c r="H440">
        <v>7.98</v>
      </c>
      <c r="I440">
        <v>0.75</v>
      </c>
      <c r="J440">
        <v>0.21</v>
      </c>
      <c r="K440">
        <v>0.65</v>
      </c>
      <c r="N440">
        <v>51.6</v>
      </c>
      <c r="O440">
        <v>0.57999999999999996</v>
      </c>
      <c r="P440">
        <v>4.13</v>
      </c>
      <c r="Q440">
        <v>14.1</v>
      </c>
      <c r="R440">
        <v>0.22</v>
      </c>
      <c r="S440">
        <v>21.6</v>
      </c>
      <c r="T440">
        <v>5.95</v>
      </c>
      <c r="U440">
        <v>0.28999999999999998</v>
      </c>
      <c r="W440">
        <v>0.56000000000000005</v>
      </c>
      <c r="X440">
        <v>3</v>
      </c>
      <c r="Y440">
        <v>1798.15</v>
      </c>
      <c r="Z440">
        <f t="shared" si="6"/>
        <v>30</v>
      </c>
    </row>
    <row r="441" spans="1:26">
      <c r="A441" t="s">
        <v>523</v>
      </c>
      <c r="B441">
        <v>39.1</v>
      </c>
      <c r="C441">
        <v>4.79</v>
      </c>
      <c r="D441">
        <v>8.18</v>
      </c>
      <c r="E441">
        <v>25.8</v>
      </c>
      <c r="F441">
        <v>0.4</v>
      </c>
      <c r="G441">
        <v>11.7</v>
      </c>
      <c r="H441">
        <v>7.98</v>
      </c>
      <c r="I441">
        <v>0.75</v>
      </c>
      <c r="J441">
        <v>0.21</v>
      </c>
      <c r="K441">
        <v>0.65</v>
      </c>
      <c r="N441">
        <v>51.6</v>
      </c>
      <c r="O441">
        <v>0.57999999999999996</v>
      </c>
      <c r="P441">
        <v>4.13</v>
      </c>
      <c r="Q441">
        <v>14.1</v>
      </c>
      <c r="R441">
        <v>0.22</v>
      </c>
      <c r="S441">
        <v>21.6</v>
      </c>
      <c r="T441">
        <v>5.95</v>
      </c>
      <c r="U441">
        <v>0.28999999999999998</v>
      </c>
      <c r="W441">
        <v>0.56000000000000005</v>
      </c>
      <c r="X441">
        <v>3</v>
      </c>
      <c r="Y441">
        <v>1798.15</v>
      </c>
      <c r="Z441">
        <f t="shared" si="6"/>
        <v>30</v>
      </c>
    </row>
    <row r="442" spans="1:26">
      <c r="A442" t="s">
        <v>524</v>
      </c>
      <c r="B442">
        <v>46.6</v>
      </c>
      <c r="C442">
        <v>1.74</v>
      </c>
      <c r="D442">
        <v>13.3</v>
      </c>
      <c r="E442">
        <v>9.5299999999999994</v>
      </c>
      <c r="F442">
        <v>0.13</v>
      </c>
      <c r="G442">
        <v>13.9</v>
      </c>
      <c r="H442">
        <v>6</v>
      </c>
      <c r="I442">
        <v>5.61</v>
      </c>
      <c r="J442">
        <v>2.09</v>
      </c>
      <c r="K442">
        <v>0.11</v>
      </c>
      <c r="L442">
        <v>0.69</v>
      </c>
      <c r="N442">
        <v>53.3</v>
      </c>
      <c r="O442">
        <v>0.33</v>
      </c>
      <c r="P442">
        <v>9.1</v>
      </c>
      <c r="Q442">
        <v>5.53</v>
      </c>
      <c r="R442">
        <v>0.1</v>
      </c>
      <c r="S442">
        <v>22.9</v>
      </c>
      <c r="T442">
        <v>6.61</v>
      </c>
      <c r="U442">
        <v>1.93</v>
      </c>
      <c r="W442">
        <v>0.56999999999999995</v>
      </c>
      <c r="X442">
        <v>2.8</v>
      </c>
      <c r="Y442">
        <v>1791.15</v>
      </c>
      <c r="Z442">
        <f t="shared" si="6"/>
        <v>28</v>
      </c>
    </row>
    <row r="443" spans="1:26">
      <c r="A443" t="s">
        <v>525</v>
      </c>
      <c r="B443">
        <v>46.1</v>
      </c>
      <c r="C443">
        <v>1.8</v>
      </c>
      <c r="D443">
        <v>13.4</v>
      </c>
      <c r="E443">
        <v>9.7799999999999994</v>
      </c>
      <c r="F443">
        <v>0.13</v>
      </c>
      <c r="G443">
        <v>13.5</v>
      </c>
      <c r="H443">
        <v>6</v>
      </c>
      <c r="I443">
        <v>5.57</v>
      </c>
      <c r="J443">
        <v>2.17</v>
      </c>
      <c r="K443">
        <v>0.09</v>
      </c>
      <c r="L443">
        <v>0.73</v>
      </c>
      <c r="N443">
        <v>53.8</v>
      </c>
      <c r="O443">
        <v>0.33</v>
      </c>
      <c r="P443">
        <v>8.27</v>
      </c>
      <c r="Q443">
        <v>5.55</v>
      </c>
      <c r="R443">
        <v>0.11</v>
      </c>
      <c r="S443">
        <v>22.5</v>
      </c>
      <c r="T443">
        <v>6.94</v>
      </c>
      <c r="U443">
        <v>2.04</v>
      </c>
      <c r="W443">
        <v>0.54</v>
      </c>
      <c r="X443">
        <v>2.8</v>
      </c>
      <c r="Y443">
        <v>1781.15</v>
      </c>
      <c r="Z443">
        <f t="shared" si="6"/>
        <v>28</v>
      </c>
    </row>
    <row r="444" spans="1:26">
      <c r="A444" t="s">
        <v>526</v>
      </c>
      <c r="B444">
        <v>46.5</v>
      </c>
      <c r="C444">
        <v>1.72</v>
      </c>
      <c r="D444">
        <v>13.2</v>
      </c>
      <c r="E444">
        <v>9.44</v>
      </c>
      <c r="F444">
        <v>0.12</v>
      </c>
      <c r="G444">
        <v>13.9</v>
      </c>
      <c r="H444">
        <v>6.03</v>
      </c>
      <c r="I444">
        <v>6.04</v>
      </c>
      <c r="J444">
        <v>2.0699999999999998</v>
      </c>
      <c r="K444">
        <v>0.13</v>
      </c>
      <c r="L444">
        <v>0.72</v>
      </c>
      <c r="N444">
        <v>54.7</v>
      </c>
      <c r="O444">
        <v>0.32</v>
      </c>
      <c r="P444">
        <v>8.06</v>
      </c>
      <c r="Q444">
        <v>5.61</v>
      </c>
      <c r="R444">
        <v>0.1</v>
      </c>
      <c r="S444">
        <v>23.7</v>
      </c>
      <c r="T444">
        <v>6.63</v>
      </c>
      <c r="U444">
        <v>1.85</v>
      </c>
      <c r="W444">
        <v>0.51</v>
      </c>
      <c r="X444">
        <v>2.8</v>
      </c>
      <c r="Y444">
        <v>1784.15</v>
      </c>
      <c r="Z444">
        <f t="shared" si="6"/>
        <v>28</v>
      </c>
    </row>
    <row r="445" spans="1:26">
      <c r="A445" t="s">
        <v>527</v>
      </c>
      <c r="B445">
        <v>46.4</v>
      </c>
      <c r="C445">
        <v>1.79</v>
      </c>
      <c r="D445">
        <v>14.3</v>
      </c>
      <c r="E445">
        <v>8.9700000000000006</v>
      </c>
      <c r="F445">
        <v>0.11</v>
      </c>
      <c r="G445">
        <v>12.9</v>
      </c>
      <c r="H445">
        <v>6.11</v>
      </c>
      <c r="I445">
        <v>5.0999999999999996</v>
      </c>
      <c r="J445">
        <v>1.94</v>
      </c>
      <c r="K445">
        <v>0.14000000000000001</v>
      </c>
      <c r="L445">
        <v>0.63</v>
      </c>
      <c r="N445">
        <v>52.4</v>
      </c>
      <c r="O445">
        <v>0.31</v>
      </c>
      <c r="P445">
        <v>8.4</v>
      </c>
      <c r="Q445">
        <v>5.79</v>
      </c>
      <c r="R445">
        <v>0.08</v>
      </c>
      <c r="S445">
        <v>23.1</v>
      </c>
      <c r="T445">
        <v>6.47</v>
      </c>
      <c r="U445">
        <v>1.58</v>
      </c>
      <c r="W445">
        <v>0.8</v>
      </c>
      <c r="X445">
        <v>2.4</v>
      </c>
      <c r="Y445">
        <v>1758.15</v>
      </c>
      <c r="Z445">
        <f t="shared" si="6"/>
        <v>24</v>
      </c>
    </row>
    <row r="446" spans="1:26">
      <c r="A446" t="s">
        <v>528</v>
      </c>
      <c r="B446">
        <v>46.2</v>
      </c>
      <c r="C446">
        <v>1.47</v>
      </c>
      <c r="D446">
        <v>12.2</v>
      </c>
      <c r="E446">
        <v>11.5</v>
      </c>
      <c r="F446">
        <v>0.17</v>
      </c>
      <c r="G446">
        <v>14.7</v>
      </c>
      <c r="H446">
        <v>6.03</v>
      </c>
      <c r="I446">
        <v>4.78</v>
      </c>
      <c r="J446">
        <v>1.19</v>
      </c>
      <c r="K446">
        <v>0.21</v>
      </c>
      <c r="L446">
        <v>0.62</v>
      </c>
      <c r="N446">
        <v>53.6</v>
      </c>
      <c r="O446">
        <v>0.26</v>
      </c>
      <c r="P446">
        <v>7.06</v>
      </c>
      <c r="Q446">
        <v>6.69</v>
      </c>
      <c r="R446">
        <v>0.16</v>
      </c>
      <c r="S446">
        <v>24</v>
      </c>
      <c r="T446">
        <v>5.0999999999999996</v>
      </c>
      <c r="U446">
        <v>1.69</v>
      </c>
      <c r="W446">
        <v>0.75</v>
      </c>
      <c r="X446">
        <v>2.8</v>
      </c>
      <c r="Y446">
        <v>1783.15</v>
      </c>
      <c r="Z446">
        <f t="shared" si="6"/>
        <v>28</v>
      </c>
    </row>
    <row r="447" spans="1:26">
      <c r="A447" t="s">
        <v>529</v>
      </c>
      <c r="B447">
        <v>45.5</v>
      </c>
      <c r="C447">
        <v>2.0099999999999998</v>
      </c>
      <c r="D447">
        <v>13.1</v>
      </c>
      <c r="E447">
        <v>10.6</v>
      </c>
      <c r="F447">
        <v>0.12</v>
      </c>
      <c r="G447">
        <v>12.1</v>
      </c>
      <c r="H447">
        <v>6.1</v>
      </c>
      <c r="I447">
        <v>6.07</v>
      </c>
      <c r="J447">
        <v>2.31</v>
      </c>
      <c r="K447">
        <v>0.06</v>
      </c>
      <c r="L447">
        <v>0.77</v>
      </c>
      <c r="N447">
        <v>52.5</v>
      </c>
      <c r="O447">
        <v>0.4</v>
      </c>
      <c r="P447">
        <v>8.9499999999999993</v>
      </c>
      <c r="Q447">
        <v>5.38</v>
      </c>
      <c r="R447">
        <v>0.11</v>
      </c>
      <c r="S447">
        <v>19.100000000000001</v>
      </c>
      <c r="T447">
        <v>9.31</v>
      </c>
      <c r="U447">
        <v>2.44</v>
      </c>
      <c r="W447">
        <v>0.63</v>
      </c>
      <c r="X447">
        <v>2.8</v>
      </c>
      <c r="Y447">
        <v>1773.15</v>
      </c>
      <c r="Z447">
        <f t="shared" si="6"/>
        <v>28</v>
      </c>
    </row>
    <row r="448" spans="1:26">
      <c r="A448" t="s">
        <v>530</v>
      </c>
      <c r="B448">
        <v>46</v>
      </c>
      <c r="C448">
        <v>1.39</v>
      </c>
      <c r="D448">
        <v>12.8</v>
      </c>
      <c r="E448">
        <v>12.5</v>
      </c>
      <c r="F448">
        <v>0.22</v>
      </c>
      <c r="G448">
        <v>14.8</v>
      </c>
      <c r="H448">
        <v>6.83</v>
      </c>
      <c r="I448">
        <v>3.94</v>
      </c>
      <c r="J448">
        <v>0.5</v>
      </c>
      <c r="K448">
        <v>0.33</v>
      </c>
      <c r="L448">
        <v>0.2</v>
      </c>
      <c r="N448">
        <v>54</v>
      </c>
      <c r="O448">
        <v>0.28999999999999998</v>
      </c>
      <c r="P448">
        <v>6.88</v>
      </c>
      <c r="Q448">
        <v>7.44</v>
      </c>
      <c r="R448">
        <v>0.16</v>
      </c>
      <c r="S448">
        <v>24.4</v>
      </c>
      <c r="T448">
        <v>5.35</v>
      </c>
      <c r="U448">
        <v>1.22</v>
      </c>
      <c r="W448">
        <v>0.61</v>
      </c>
      <c r="X448">
        <v>2.8</v>
      </c>
      <c r="Y448">
        <v>1838.15</v>
      </c>
      <c r="Z448">
        <f t="shared" si="6"/>
        <v>28</v>
      </c>
    </row>
    <row r="449" spans="1:26">
      <c r="A449" t="s">
        <v>531</v>
      </c>
      <c r="B449">
        <v>45.4</v>
      </c>
      <c r="C449">
        <v>2.09</v>
      </c>
      <c r="D449">
        <v>12.4</v>
      </c>
      <c r="E449">
        <v>12.6</v>
      </c>
      <c r="F449">
        <v>0.12</v>
      </c>
      <c r="G449">
        <v>15</v>
      </c>
      <c r="H449">
        <v>7.31</v>
      </c>
      <c r="I449">
        <v>3.04</v>
      </c>
      <c r="J449">
        <v>0.89</v>
      </c>
      <c r="K449">
        <v>0.2</v>
      </c>
      <c r="L449">
        <v>0.25</v>
      </c>
      <c r="N449">
        <v>52.8</v>
      </c>
      <c r="O449">
        <v>0.36</v>
      </c>
      <c r="P449">
        <v>7.93</v>
      </c>
      <c r="Q449">
        <v>6.77</v>
      </c>
      <c r="R449">
        <v>0.1</v>
      </c>
      <c r="S449">
        <v>23.1</v>
      </c>
      <c r="T449">
        <v>6.68</v>
      </c>
      <c r="U449">
        <v>1.29</v>
      </c>
      <c r="W449">
        <v>0.55000000000000004</v>
      </c>
      <c r="X449">
        <v>2.8</v>
      </c>
      <c r="Y449">
        <v>1818.15</v>
      </c>
      <c r="Z449">
        <f t="shared" si="6"/>
        <v>28</v>
      </c>
    </row>
    <row r="450" spans="1:26">
      <c r="A450" t="s">
        <v>532</v>
      </c>
      <c r="B450">
        <v>45</v>
      </c>
      <c r="C450">
        <v>1.57</v>
      </c>
      <c r="D450">
        <v>13.1</v>
      </c>
      <c r="E450">
        <v>11.5</v>
      </c>
      <c r="F450">
        <v>0.12</v>
      </c>
      <c r="G450">
        <v>16</v>
      </c>
      <c r="H450">
        <v>7.48</v>
      </c>
      <c r="I450">
        <v>2.94</v>
      </c>
      <c r="J450">
        <v>0.66</v>
      </c>
      <c r="K450">
        <v>0.28999999999999998</v>
      </c>
      <c r="L450">
        <v>0.24</v>
      </c>
      <c r="N450">
        <v>51.8</v>
      </c>
      <c r="O450">
        <v>0.28000000000000003</v>
      </c>
      <c r="P450">
        <v>8.06</v>
      </c>
      <c r="Q450">
        <v>6.32</v>
      </c>
      <c r="R450">
        <v>7.0000000000000007E-2</v>
      </c>
      <c r="S450">
        <v>24</v>
      </c>
      <c r="T450">
        <v>5.66</v>
      </c>
      <c r="U450">
        <v>1.17</v>
      </c>
      <c r="W450">
        <v>0.75</v>
      </c>
      <c r="X450">
        <v>2.8</v>
      </c>
      <c r="Y450">
        <v>1813.15</v>
      </c>
      <c r="Z450">
        <f t="shared" si="6"/>
        <v>28</v>
      </c>
    </row>
    <row r="451" spans="1:26">
      <c r="A451" t="s">
        <v>533</v>
      </c>
      <c r="B451">
        <v>45.5</v>
      </c>
      <c r="C451">
        <v>1.65</v>
      </c>
      <c r="D451">
        <v>12.5</v>
      </c>
      <c r="E451">
        <v>11.6</v>
      </c>
      <c r="F451">
        <v>0.1</v>
      </c>
      <c r="G451">
        <v>15.7</v>
      </c>
      <c r="H451">
        <v>7.38</v>
      </c>
      <c r="I451">
        <v>2.95</v>
      </c>
      <c r="J451">
        <v>0.61</v>
      </c>
      <c r="K451">
        <v>0.24</v>
      </c>
      <c r="L451">
        <v>0.21</v>
      </c>
      <c r="N451">
        <v>53.8</v>
      </c>
      <c r="O451">
        <v>0.16</v>
      </c>
      <c r="P451">
        <v>5.86</v>
      </c>
      <c r="Q451">
        <v>6.65</v>
      </c>
      <c r="R451">
        <v>0.09</v>
      </c>
      <c r="S451">
        <v>29.8</v>
      </c>
      <c r="T451">
        <v>1.94</v>
      </c>
      <c r="U451">
        <v>0.43</v>
      </c>
      <c r="W451">
        <v>0.62</v>
      </c>
      <c r="X451">
        <v>2.8</v>
      </c>
      <c r="Y451">
        <v>1813.15</v>
      </c>
      <c r="Z451">
        <f t="shared" ref="Z451:Z514" si="7">X451*10</f>
        <v>28</v>
      </c>
    </row>
    <row r="452" spans="1:26">
      <c r="A452" t="s">
        <v>534</v>
      </c>
      <c r="B452">
        <v>44.4</v>
      </c>
      <c r="C452">
        <v>2.08</v>
      </c>
      <c r="D452">
        <v>11.9</v>
      </c>
      <c r="E452">
        <v>15.5</v>
      </c>
      <c r="F452">
        <v>0.1</v>
      </c>
      <c r="G452">
        <v>12.5</v>
      </c>
      <c r="H452">
        <v>6.61</v>
      </c>
      <c r="I452">
        <v>4.59</v>
      </c>
      <c r="J452">
        <v>0.83</v>
      </c>
      <c r="K452">
        <v>0.16</v>
      </c>
      <c r="L452">
        <v>0.35</v>
      </c>
      <c r="N452">
        <v>53.5</v>
      </c>
      <c r="O452">
        <v>0.51</v>
      </c>
      <c r="P452">
        <v>8.1999999999999993</v>
      </c>
      <c r="Q452">
        <v>7.98</v>
      </c>
      <c r="R452">
        <v>0.17</v>
      </c>
      <c r="S452">
        <v>19.100000000000001</v>
      </c>
      <c r="T452">
        <v>8.77</v>
      </c>
      <c r="U452">
        <v>2.15</v>
      </c>
      <c r="W452">
        <v>0.56000000000000005</v>
      </c>
      <c r="X452">
        <v>2.8</v>
      </c>
      <c r="Y452">
        <v>1768.15</v>
      </c>
      <c r="Z452">
        <f t="shared" si="7"/>
        <v>28</v>
      </c>
    </row>
    <row r="453" spans="1:26">
      <c r="A453" t="s">
        <v>535</v>
      </c>
      <c r="B453">
        <v>50.24</v>
      </c>
      <c r="C453">
        <v>0.95</v>
      </c>
      <c r="D453">
        <v>8.0299999999999994</v>
      </c>
      <c r="E453">
        <v>17.149999999999999</v>
      </c>
      <c r="F453">
        <v>0.48</v>
      </c>
      <c r="G453">
        <v>10.07</v>
      </c>
      <c r="H453">
        <v>9.74</v>
      </c>
      <c r="I453">
        <v>1.06</v>
      </c>
      <c r="K453">
        <v>0.15</v>
      </c>
      <c r="N453">
        <v>55.2</v>
      </c>
      <c r="O453">
        <v>0.09</v>
      </c>
      <c r="P453">
        <v>0.5</v>
      </c>
      <c r="Q453">
        <v>13.86</v>
      </c>
      <c r="R453">
        <v>0.51</v>
      </c>
      <c r="S453">
        <v>27.57</v>
      </c>
      <c r="T453">
        <v>2.15</v>
      </c>
      <c r="U453">
        <v>0.03</v>
      </c>
      <c r="W453">
        <v>0.4</v>
      </c>
      <c r="X453">
        <v>1E-4</v>
      </c>
      <c r="Y453">
        <v>1513.15</v>
      </c>
      <c r="Z453">
        <f t="shared" si="7"/>
        <v>1E-3</v>
      </c>
    </row>
    <row r="454" spans="1:26">
      <c r="A454" t="s">
        <v>536</v>
      </c>
      <c r="B454">
        <v>48.42</v>
      </c>
      <c r="C454">
        <v>0.87</v>
      </c>
      <c r="D454">
        <v>7.33</v>
      </c>
      <c r="E454">
        <v>17.97</v>
      </c>
      <c r="F454">
        <v>0.46</v>
      </c>
      <c r="G454">
        <v>9.25</v>
      </c>
      <c r="H454">
        <v>13.33</v>
      </c>
      <c r="I454">
        <v>0.73</v>
      </c>
      <c r="K454">
        <v>0.15</v>
      </c>
      <c r="N454">
        <v>53.66</v>
      </c>
      <c r="O454">
        <v>0.13</v>
      </c>
      <c r="P454">
        <v>0.85</v>
      </c>
      <c r="Q454">
        <v>7.76</v>
      </c>
      <c r="R454">
        <v>0.31</v>
      </c>
      <c r="S454">
        <v>17.850000000000001</v>
      </c>
      <c r="T454">
        <v>18.79</v>
      </c>
      <c r="U454">
        <v>0.2</v>
      </c>
      <c r="W454">
        <v>0.75</v>
      </c>
      <c r="X454">
        <v>1E-4</v>
      </c>
      <c r="Y454">
        <v>1488.15</v>
      </c>
      <c r="Z454">
        <f t="shared" si="7"/>
        <v>1E-3</v>
      </c>
    </row>
    <row r="455" spans="1:26">
      <c r="A455" t="s">
        <v>537</v>
      </c>
      <c r="B455">
        <v>43.4</v>
      </c>
      <c r="C455">
        <v>2.7</v>
      </c>
      <c r="D455">
        <v>17.2</v>
      </c>
      <c r="E455">
        <v>13.9</v>
      </c>
      <c r="G455">
        <v>9.3000000000000007</v>
      </c>
      <c r="H455">
        <v>10</v>
      </c>
      <c r="I455">
        <v>2.6</v>
      </c>
      <c r="K455">
        <v>0.1</v>
      </c>
      <c r="N455">
        <v>47.5</v>
      </c>
      <c r="O455">
        <v>0.9</v>
      </c>
      <c r="P455">
        <v>10.6</v>
      </c>
      <c r="Q455">
        <v>9</v>
      </c>
      <c r="S455">
        <v>18.2</v>
      </c>
      <c r="T455">
        <v>12.2</v>
      </c>
      <c r="U455">
        <v>0.7</v>
      </c>
      <c r="W455">
        <v>0.3</v>
      </c>
      <c r="X455">
        <v>2</v>
      </c>
      <c r="Y455">
        <v>1673.15</v>
      </c>
      <c r="Z455">
        <f t="shared" si="7"/>
        <v>20</v>
      </c>
    </row>
    <row r="456" spans="1:26">
      <c r="A456" t="s">
        <v>538</v>
      </c>
      <c r="B456">
        <v>45.2</v>
      </c>
      <c r="C456">
        <v>4.75</v>
      </c>
      <c r="D456">
        <v>15.2</v>
      </c>
      <c r="E456">
        <v>12.7</v>
      </c>
      <c r="F456">
        <v>0.17</v>
      </c>
      <c r="G456">
        <v>4.66</v>
      </c>
      <c r="H456">
        <v>8.0399999999999991</v>
      </c>
      <c r="I456">
        <v>4.37</v>
      </c>
      <c r="J456">
        <v>2.29</v>
      </c>
      <c r="L456">
        <v>1.43</v>
      </c>
      <c r="N456">
        <v>47</v>
      </c>
      <c r="O456">
        <v>2.69</v>
      </c>
      <c r="P456">
        <v>8.77</v>
      </c>
      <c r="Q456">
        <v>7.27</v>
      </c>
      <c r="R456">
        <v>0.16</v>
      </c>
      <c r="S456">
        <v>13.5</v>
      </c>
      <c r="T456">
        <v>19.3</v>
      </c>
      <c r="U456">
        <v>0.7</v>
      </c>
      <c r="V456">
        <v>0.05</v>
      </c>
      <c r="X456">
        <v>0.8</v>
      </c>
      <c r="Y456">
        <v>1398.15</v>
      </c>
      <c r="Z456">
        <f t="shared" si="7"/>
        <v>8</v>
      </c>
    </row>
    <row r="457" spans="1:26">
      <c r="A457" t="s">
        <v>539</v>
      </c>
      <c r="B457">
        <v>46.8</v>
      </c>
      <c r="C457">
        <v>4.03</v>
      </c>
      <c r="D457">
        <v>15.9</v>
      </c>
      <c r="E457">
        <v>11.2</v>
      </c>
      <c r="F457">
        <v>0.16</v>
      </c>
      <c r="G457">
        <v>3.81</v>
      </c>
      <c r="H457">
        <v>6.61</v>
      </c>
      <c r="I457">
        <v>5.05</v>
      </c>
      <c r="J457">
        <v>3.42</v>
      </c>
      <c r="L457">
        <v>1.65</v>
      </c>
      <c r="N457">
        <v>47.9</v>
      </c>
      <c r="O457">
        <v>2.82</v>
      </c>
      <c r="P457">
        <v>7.46</v>
      </c>
      <c r="Q457">
        <v>9.14</v>
      </c>
      <c r="R457">
        <v>0.18</v>
      </c>
      <c r="S457">
        <v>11.6</v>
      </c>
      <c r="T457">
        <v>19.5</v>
      </c>
      <c r="U457">
        <v>1.02</v>
      </c>
      <c r="X457">
        <v>0.8</v>
      </c>
      <c r="Y457">
        <v>1373.15</v>
      </c>
      <c r="Z457">
        <f t="shared" si="7"/>
        <v>8</v>
      </c>
    </row>
    <row r="458" spans="1:26">
      <c r="A458" t="s">
        <v>540</v>
      </c>
      <c r="B458">
        <v>44.6</v>
      </c>
      <c r="C458">
        <v>4.8099999999999996</v>
      </c>
      <c r="D458">
        <v>15</v>
      </c>
      <c r="E458">
        <v>13.5</v>
      </c>
      <c r="F458">
        <v>0.2</v>
      </c>
      <c r="G458">
        <v>4.38</v>
      </c>
      <c r="H458">
        <v>8.11</v>
      </c>
      <c r="I458">
        <v>4.49</v>
      </c>
      <c r="J458">
        <v>2.39</v>
      </c>
      <c r="L458">
        <v>1.87</v>
      </c>
      <c r="N458">
        <v>47.1</v>
      </c>
      <c r="O458">
        <v>3.01</v>
      </c>
      <c r="P458">
        <v>8.64</v>
      </c>
      <c r="Q458">
        <v>7.69</v>
      </c>
      <c r="R458">
        <v>0.15</v>
      </c>
      <c r="S458">
        <v>12.7</v>
      </c>
      <c r="T458">
        <v>18.7</v>
      </c>
      <c r="U458">
        <v>0.74</v>
      </c>
      <c r="V458">
        <v>0.01</v>
      </c>
      <c r="X458">
        <v>0.8</v>
      </c>
      <c r="Y458">
        <v>1373.15</v>
      </c>
      <c r="Z458">
        <f t="shared" si="7"/>
        <v>8</v>
      </c>
    </row>
    <row r="459" spans="1:26">
      <c r="A459" t="s">
        <v>541</v>
      </c>
      <c r="B459">
        <v>48.5</v>
      </c>
      <c r="C459">
        <v>4.32</v>
      </c>
      <c r="D459">
        <v>13.3</v>
      </c>
      <c r="E459">
        <v>13.5</v>
      </c>
      <c r="G459">
        <v>3.7</v>
      </c>
      <c r="H459">
        <v>8.35</v>
      </c>
      <c r="I459">
        <v>4.1100000000000003</v>
      </c>
      <c r="J459">
        <v>2.4500000000000002</v>
      </c>
      <c r="L459">
        <v>1.88</v>
      </c>
      <c r="N459">
        <v>49.4</v>
      </c>
      <c r="O459">
        <v>2.57</v>
      </c>
      <c r="P459">
        <v>4.5</v>
      </c>
      <c r="Q459">
        <v>9.67</v>
      </c>
      <c r="S459">
        <v>13</v>
      </c>
      <c r="T459">
        <v>21</v>
      </c>
      <c r="U459">
        <v>0.56999999999999995</v>
      </c>
      <c r="V459">
        <v>7.0000000000000007E-2</v>
      </c>
      <c r="X459">
        <v>1E-4</v>
      </c>
      <c r="Y459">
        <v>1364.15</v>
      </c>
      <c r="Z459">
        <f t="shared" si="7"/>
        <v>1E-3</v>
      </c>
    </row>
    <row r="460" spans="1:26">
      <c r="A460" t="s">
        <v>542</v>
      </c>
      <c r="B460">
        <v>47.8</v>
      </c>
      <c r="C460">
        <v>4.3899999999999997</v>
      </c>
      <c r="D460">
        <v>13.2</v>
      </c>
      <c r="E460">
        <v>13.2</v>
      </c>
      <c r="G460">
        <v>4.4800000000000004</v>
      </c>
      <c r="H460">
        <v>9.17</v>
      </c>
      <c r="I460">
        <v>3.75</v>
      </c>
      <c r="J460">
        <v>1.77</v>
      </c>
      <c r="L460">
        <v>1.36</v>
      </c>
      <c r="N460">
        <v>49.1</v>
      </c>
      <c r="O460">
        <v>1.8</v>
      </c>
      <c r="P460">
        <v>3.94</v>
      </c>
      <c r="Q460">
        <v>8.1300000000000008</v>
      </c>
      <c r="S460">
        <v>13.9</v>
      </c>
      <c r="T460">
        <v>21</v>
      </c>
      <c r="U460">
        <v>0.39</v>
      </c>
      <c r="X460">
        <v>1E-4</v>
      </c>
      <c r="Y460">
        <v>1396.15</v>
      </c>
      <c r="Z460">
        <f t="shared" si="7"/>
        <v>1E-3</v>
      </c>
    </row>
    <row r="461" spans="1:26">
      <c r="A461" t="s">
        <v>543</v>
      </c>
      <c r="B461">
        <v>50.3</v>
      </c>
      <c r="C461">
        <v>1.53</v>
      </c>
      <c r="D461">
        <v>18.5</v>
      </c>
      <c r="E461">
        <v>7.58</v>
      </c>
      <c r="F461">
        <v>0.14000000000000001</v>
      </c>
      <c r="G461">
        <v>3.28</v>
      </c>
      <c r="H461">
        <v>4.32</v>
      </c>
      <c r="I461">
        <v>6.51</v>
      </c>
      <c r="J461">
        <v>5.0999999999999996</v>
      </c>
      <c r="L461">
        <v>2.69</v>
      </c>
      <c r="N461">
        <v>44.5</v>
      </c>
      <c r="O461">
        <v>3.66</v>
      </c>
      <c r="P461">
        <v>9.34</v>
      </c>
      <c r="Q461">
        <v>8.65</v>
      </c>
      <c r="R461">
        <v>0.15</v>
      </c>
      <c r="S461">
        <v>11.5</v>
      </c>
      <c r="T461">
        <v>20.100000000000001</v>
      </c>
      <c r="U461">
        <v>0.55000000000000004</v>
      </c>
      <c r="V461">
        <v>0.14000000000000001</v>
      </c>
      <c r="X461">
        <v>1E-4</v>
      </c>
      <c r="Y461">
        <v>1299.1500000000001</v>
      </c>
      <c r="Z461">
        <f t="shared" si="7"/>
        <v>1E-3</v>
      </c>
    </row>
    <row r="462" spans="1:26">
      <c r="A462" t="s">
        <v>544</v>
      </c>
      <c r="B462">
        <v>45.1</v>
      </c>
      <c r="C462">
        <v>3.91</v>
      </c>
      <c r="D462">
        <v>15.7</v>
      </c>
      <c r="E462">
        <v>11.4</v>
      </c>
      <c r="F462">
        <v>0.21</v>
      </c>
      <c r="G462">
        <v>5.6</v>
      </c>
      <c r="H462">
        <v>9.25</v>
      </c>
      <c r="I462">
        <v>3.97</v>
      </c>
      <c r="J462">
        <v>1.62</v>
      </c>
      <c r="L462">
        <v>1.23</v>
      </c>
      <c r="N462">
        <v>47.7</v>
      </c>
      <c r="O462">
        <v>2.42</v>
      </c>
      <c r="P462">
        <v>7.98</v>
      </c>
      <c r="Q462">
        <v>6.38</v>
      </c>
      <c r="R462">
        <v>0.12</v>
      </c>
      <c r="S462">
        <v>13.8</v>
      </c>
      <c r="T462">
        <v>19.8</v>
      </c>
      <c r="U462">
        <v>0.7</v>
      </c>
      <c r="X462">
        <v>0.8</v>
      </c>
      <c r="Y462">
        <v>1423.15</v>
      </c>
      <c r="Z462">
        <f t="shared" si="7"/>
        <v>8</v>
      </c>
    </row>
    <row r="463" spans="1:26">
      <c r="A463" t="s">
        <v>545</v>
      </c>
      <c r="M463">
        <v>6.9</v>
      </c>
      <c r="N463">
        <v>49.19</v>
      </c>
      <c r="O463">
        <v>0.83</v>
      </c>
      <c r="P463">
        <v>6.16</v>
      </c>
      <c r="Q463">
        <v>18.260000000000002</v>
      </c>
      <c r="R463">
        <v>0.96</v>
      </c>
      <c r="S463">
        <v>13.39</v>
      </c>
      <c r="T463">
        <v>10.83</v>
      </c>
      <c r="U463">
        <v>0.44</v>
      </c>
      <c r="V463">
        <v>0.1</v>
      </c>
      <c r="X463">
        <v>0.2117</v>
      </c>
      <c r="Y463">
        <v>1223.1500000000001</v>
      </c>
      <c r="Z463">
        <f t="shared" si="7"/>
        <v>2.117</v>
      </c>
    </row>
    <row r="464" spans="1:26">
      <c r="A464" t="s">
        <v>546</v>
      </c>
      <c r="B464">
        <v>68.185100000000006</v>
      </c>
      <c r="C464">
        <v>0.40592</v>
      </c>
      <c r="D464">
        <v>14.1694</v>
      </c>
      <c r="E464">
        <v>2.6337600000000001</v>
      </c>
      <c r="F464">
        <v>0.15104000000000001</v>
      </c>
      <c r="G464">
        <v>0.33040000000000003</v>
      </c>
      <c r="H464">
        <v>3.3700800000000002</v>
      </c>
      <c r="I464">
        <v>3.0868799999999998</v>
      </c>
      <c r="J464">
        <v>2.0862400000000001</v>
      </c>
      <c r="M464">
        <v>5.6</v>
      </c>
      <c r="N464">
        <v>52.41</v>
      </c>
      <c r="O464">
        <v>0.36</v>
      </c>
      <c r="P464">
        <v>2.15</v>
      </c>
      <c r="Q464">
        <v>14</v>
      </c>
      <c r="R464">
        <v>0.68</v>
      </c>
      <c r="S464">
        <v>15.84</v>
      </c>
      <c r="T464">
        <v>14.05</v>
      </c>
      <c r="U464">
        <v>0.17</v>
      </c>
      <c r="V464">
        <v>0.04</v>
      </c>
      <c r="X464">
        <v>0.2205</v>
      </c>
      <c r="Y464">
        <v>1176.1500000000001</v>
      </c>
      <c r="Z464">
        <f t="shared" si="7"/>
        <v>2.2050000000000001</v>
      </c>
    </row>
    <row r="465" spans="1:26">
      <c r="A465" t="s">
        <v>547</v>
      </c>
      <c r="B465">
        <v>66.194699999999997</v>
      </c>
      <c r="C465">
        <v>0.52527999999999997</v>
      </c>
      <c r="D465">
        <v>15.1206</v>
      </c>
      <c r="E465">
        <v>2.8421400000000001</v>
      </c>
      <c r="F465">
        <v>0.19697999999999999</v>
      </c>
      <c r="G465">
        <v>0.21573999999999999</v>
      </c>
      <c r="H465">
        <v>4.0334000000000003</v>
      </c>
      <c r="I465">
        <v>3.2548599999999999</v>
      </c>
      <c r="J465">
        <v>1.407</v>
      </c>
      <c r="M465">
        <v>6.2</v>
      </c>
      <c r="N465">
        <v>50.44</v>
      </c>
      <c r="O465">
        <v>0.51</v>
      </c>
      <c r="P465">
        <v>2.52</v>
      </c>
      <c r="Q465">
        <v>13.78</v>
      </c>
      <c r="R465">
        <v>0.51</v>
      </c>
      <c r="S465">
        <v>12.94</v>
      </c>
      <c r="T465">
        <v>17.79</v>
      </c>
      <c r="U465">
        <v>0.2</v>
      </c>
      <c r="V465">
        <v>0.01</v>
      </c>
      <c r="X465">
        <v>0.2112</v>
      </c>
      <c r="Y465">
        <v>1175.1500000000001</v>
      </c>
      <c r="Z465">
        <f t="shared" si="7"/>
        <v>2.1120000000000001</v>
      </c>
    </row>
    <row r="466" spans="1:26">
      <c r="A466" t="s">
        <v>548</v>
      </c>
      <c r="B466">
        <v>54.4</v>
      </c>
      <c r="C466">
        <v>0.5</v>
      </c>
      <c r="D466">
        <v>20.83</v>
      </c>
      <c r="E466">
        <v>4.05</v>
      </c>
      <c r="F466">
        <v>0.13</v>
      </c>
      <c r="G466">
        <v>0.91</v>
      </c>
      <c r="H466">
        <v>5.08</v>
      </c>
      <c r="I466">
        <v>3.28</v>
      </c>
      <c r="J466">
        <v>10.4</v>
      </c>
      <c r="K466">
        <v>0</v>
      </c>
      <c r="L466">
        <v>0.41</v>
      </c>
      <c r="M466">
        <v>2.2200000000000002</v>
      </c>
      <c r="N466">
        <v>43.36</v>
      </c>
      <c r="O466">
        <v>1.44</v>
      </c>
      <c r="P466">
        <v>9.41</v>
      </c>
      <c r="Q466">
        <v>12.65</v>
      </c>
      <c r="R466">
        <v>0.25</v>
      </c>
      <c r="S466">
        <v>8.3000000000000007</v>
      </c>
      <c r="T466">
        <v>22.87</v>
      </c>
      <c r="U466">
        <v>0.32</v>
      </c>
      <c r="V466">
        <v>0.19</v>
      </c>
      <c r="W466">
        <v>0</v>
      </c>
      <c r="X466">
        <v>0.3</v>
      </c>
      <c r="Y466">
        <v>1223.1500000000001</v>
      </c>
      <c r="Z466">
        <f t="shared" si="7"/>
        <v>3</v>
      </c>
    </row>
    <row r="467" spans="1:26">
      <c r="A467" t="s">
        <v>549</v>
      </c>
      <c r="B467">
        <v>55.32</v>
      </c>
      <c r="C467">
        <v>0.41</v>
      </c>
      <c r="D467">
        <v>21.2</v>
      </c>
      <c r="E467">
        <v>2.83</v>
      </c>
      <c r="F467">
        <v>0.12</v>
      </c>
      <c r="G467">
        <v>0.5</v>
      </c>
      <c r="H467">
        <v>4.21</v>
      </c>
      <c r="I467">
        <v>3.69</v>
      </c>
      <c r="J467">
        <v>11.16</v>
      </c>
      <c r="K467">
        <v>0</v>
      </c>
      <c r="L467">
        <v>0.56000000000000005</v>
      </c>
      <c r="M467">
        <v>2.89</v>
      </c>
      <c r="N467">
        <v>42.84</v>
      </c>
      <c r="O467">
        <v>1.5</v>
      </c>
      <c r="P467">
        <v>10.75</v>
      </c>
      <c r="Q467">
        <v>13.25</v>
      </c>
      <c r="R467">
        <v>0.26</v>
      </c>
      <c r="S467">
        <v>6.89</v>
      </c>
      <c r="T467">
        <v>22.24</v>
      </c>
      <c r="U467">
        <v>0.49</v>
      </c>
      <c r="V467">
        <v>0.51</v>
      </c>
      <c r="W467">
        <v>0</v>
      </c>
      <c r="X467">
        <v>0.3</v>
      </c>
      <c r="Y467">
        <v>1173.1500000000001</v>
      </c>
      <c r="Z467">
        <f t="shared" si="7"/>
        <v>3</v>
      </c>
    </row>
    <row r="468" spans="1:26">
      <c r="A468" t="s">
        <v>550</v>
      </c>
      <c r="B468">
        <v>52.57</v>
      </c>
      <c r="C468">
        <v>0.73</v>
      </c>
      <c r="D468">
        <v>19.22</v>
      </c>
      <c r="E468">
        <v>5.88</v>
      </c>
      <c r="F468">
        <v>0.16</v>
      </c>
      <c r="G468">
        <v>1.92</v>
      </c>
      <c r="H468">
        <v>7.46</v>
      </c>
      <c r="I468">
        <v>2.72</v>
      </c>
      <c r="J468">
        <v>8.9</v>
      </c>
      <c r="K468">
        <v>0</v>
      </c>
      <c r="L468">
        <v>0.43</v>
      </c>
      <c r="M468">
        <v>2</v>
      </c>
      <c r="N468">
        <v>43.48</v>
      </c>
      <c r="O468">
        <v>1.32</v>
      </c>
      <c r="P468">
        <v>9.18</v>
      </c>
      <c r="Q468">
        <v>11.36</v>
      </c>
      <c r="R468">
        <v>0.2</v>
      </c>
      <c r="S468">
        <v>9.9</v>
      </c>
      <c r="T468">
        <v>23.44</v>
      </c>
      <c r="U468">
        <v>0.3</v>
      </c>
      <c r="V468">
        <v>0.15</v>
      </c>
      <c r="W468">
        <v>0</v>
      </c>
      <c r="X468">
        <v>0.3</v>
      </c>
      <c r="Y468">
        <v>1273.1500000000001</v>
      </c>
      <c r="Z468">
        <f t="shared" si="7"/>
        <v>3</v>
      </c>
    </row>
    <row r="469" spans="1:26">
      <c r="A469" t="s">
        <v>551</v>
      </c>
      <c r="B469">
        <v>59.63</v>
      </c>
      <c r="C469">
        <v>0.42</v>
      </c>
      <c r="D469">
        <v>21.23</v>
      </c>
      <c r="E469">
        <v>2.33</v>
      </c>
      <c r="F469">
        <v>0.14000000000000001</v>
      </c>
      <c r="G469">
        <v>0.2</v>
      </c>
      <c r="H469">
        <v>2.57</v>
      </c>
      <c r="I469">
        <v>4.3499999999999996</v>
      </c>
      <c r="J469">
        <v>9.11</v>
      </c>
      <c r="K469">
        <v>0</v>
      </c>
      <c r="L469">
        <v>0.03</v>
      </c>
      <c r="M469">
        <v>5.15</v>
      </c>
      <c r="N469">
        <v>41.7</v>
      </c>
      <c r="O469">
        <v>1.64</v>
      </c>
      <c r="P469">
        <v>9.73</v>
      </c>
      <c r="Q469">
        <v>14.28</v>
      </c>
      <c r="R469">
        <v>0.52</v>
      </c>
      <c r="S469">
        <v>6.19</v>
      </c>
      <c r="T469">
        <v>22.08</v>
      </c>
      <c r="U469">
        <v>0.45</v>
      </c>
      <c r="V469">
        <v>0.23</v>
      </c>
      <c r="W469">
        <v>0</v>
      </c>
      <c r="X469">
        <v>0.2</v>
      </c>
      <c r="Y469">
        <v>1123.1500000000001</v>
      </c>
      <c r="Z469">
        <f t="shared" si="7"/>
        <v>2</v>
      </c>
    </row>
    <row r="470" spans="1:26">
      <c r="A470" t="s">
        <v>552</v>
      </c>
      <c r="B470">
        <v>57.91</v>
      </c>
      <c r="C470">
        <v>0.48</v>
      </c>
      <c r="D470">
        <v>19.86</v>
      </c>
      <c r="E470">
        <v>3.25</v>
      </c>
      <c r="F470">
        <v>0.13</v>
      </c>
      <c r="G470">
        <v>0.46</v>
      </c>
      <c r="H470">
        <v>4.7699999999999996</v>
      </c>
      <c r="I470">
        <v>4.47</v>
      </c>
      <c r="J470">
        <v>8.5500000000000007</v>
      </c>
      <c r="K470">
        <v>0</v>
      </c>
      <c r="L470">
        <v>0.11</v>
      </c>
      <c r="M470">
        <v>2.2000000000000002</v>
      </c>
      <c r="N470">
        <v>47.57</v>
      </c>
      <c r="O470">
        <v>1.04</v>
      </c>
      <c r="P470">
        <v>6.63</v>
      </c>
      <c r="Q470">
        <v>11.37</v>
      </c>
      <c r="R470">
        <v>0.28000000000000003</v>
      </c>
      <c r="S470">
        <v>9.08</v>
      </c>
      <c r="T470">
        <v>23.02</v>
      </c>
      <c r="U470">
        <v>0.5</v>
      </c>
      <c r="V470">
        <v>0.18</v>
      </c>
      <c r="W470">
        <v>0</v>
      </c>
      <c r="X470">
        <v>0.2</v>
      </c>
      <c r="Y470">
        <v>1223.1500000000001</v>
      </c>
      <c r="Z470">
        <f t="shared" si="7"/>
        <v>2</v>
      </c>
    </row>
    <row r="471" spans="1:26">
      <c r="A471" t="s">
        <v>553</v>
      </c>
      <c r="B471">
        <v>58.88</v>
      </c>
      <c r="C471">
        <v>0.26</v>
      </c>
      <c r="D471">
        <v>22.47</v>
      </c>
      <c r="E471">
        <v>2.11</v>
      </c>
      <c r="F471">
        <v>0.17</v>
      </c>
      <c r="G471">
        <v>0.14000000000000001</v>
      </c>
      <c r="H471">
        <v>2.27</v>
      </c>
      <c r="I471">
        <v>4.1900000000000004</v>
      </c>
      <c r="J471">
        <v>9.5</v>
      </c>
      <c r="K471">
        <v>0</v>
      </c>
      <c r="L471">
        <v>0.01</v>
      </c>
      <c r="M471">
        <v>5.05</v>
      </c>
      <c r="N471">
        <v>41.96</v>
      </c>
      <c r="O471">
        <v>2.29</v>
      </c>
      <c r="P471">
        <v>8.7200000000000006</v>
      </c>
      <c r="Q471">
        <v>16.63</v>
      </c>
      <c r="R471">
        <v>0.73</v>
      </c>
      <c r="S471">
        <v>4.84</v>
      </c>
      <c r="T471">
        <v>21.68</v>
      </c>
      <c r="U471">
        <v>0.82</v>
      </c>
      <c r="V471">
        <v>0.3</v>
      </c>
      <c r="W471">
        <v>0</v>
      </c>
      <c r="X471">
        <v>0.2</v>
      </c>
      <c r="Y471">
        <v>1123.1500000000001</v>
      </c>
      <c r="Z471">
        <f t="shared" si="7"/>
        <v>2</v>
      </c>
    </row>
    <row r="472" spans="1:26">
      <c r="A472" t="s">
        <v>554</v>
      </c>
      <c r="B472">
        <v>59.3</v>
      </c>
      <c r="C472">
        <v>0.51</v>
      </c>
      <c r="D472">
        <v>20.94</v>
      </c>
      <c r="E472">
        <v>2.63</v>
      </c>
      <c r="F472">
        <v>0.16</v>
      </c>
      <c r="G472">
        <v>0.35</v>
      </c>
      <c r="H472">
        <v>3.73</v>
      </c>
      <c r="I472">
        <v>3.86</v>
      </c>
      <c r="J472">
        <v>8.4499999999999993</v>
      </c>
      <c r="K472">
        <v>0</v>
      </c>
      <c r="L472">
        <v>0.08</v>
      </c>
      <c r="M472">
        <v>5.33</v>
      </c>
      <c r="N472">
        <v>44.18</v>
      </c>
      <c r="O472">
        <v>1.54</v>
      </c>
      <c r="P472">
        <v>7.74</v>
      </c>
      <c r="Q472">
        <v>12</v>
      </c>
      <c r="R472">
        <v>0.41</v>
      </c>
      <c r="S472">
        <v>8.7899999999999991</v>
      </c>
      <c r="T472">
        <v>22.47</v>
      </c>
      <c r="U472">
        <v>0.47</v>
      </c>
      <c r="V472">
        <v>0.17</v>
      </c>
      <c r="W472">
        <v>0</v>
      </c>
      <c r="X472">
        <v>0.2</v>
      </c>
      <c r="Y472">
        <v>1173.1500000000001</v>
      </c>
      <c r="Z472">
        <f t="shared" si="7"/>
        <v>2</v>
      </c>
    </row>
    <row r="473" spans="1:26">
      <c r="A473" t="s">
        <v>555</v>
      </c>
      <c r="B473">
        <v>58.36</v>
      </c>
      <c r="C473">
        <v>0.46</v>
      </c>
      <c r="D473">
        <v>20.89</v>
      </c>
      <c r="E473">
        <v>2.4500000000000002</v>
      </c>
      <c r="F473">
        <v>0.1</v>
      </c>
      <c r="G473">
        <v>0.36</v>
      </c>
      <c r="H473">
        <v>3.91</v>
      </c>
      <c r="I473">
        <v>4.43</v>
      </c>
      <c r="J473">
        <v>8.99</v>
      </c>
      <c r="K473">
        <v>0</v>
      </c>
      <c r="L473">
        <v>0.05</v>
      </c>
      <c r="M473">
        <v>3.55</v>
      </c>
      <c r="N473">
        <v>42.08</v>
      </c>
      <c r="O473">
        <v>1.62</v>
      </c>
      <c r="P473">
        <v>10.43</v>
      </c>
      <c r="Q473">
        <v>13.46</v>
      </c>
      <c r="R473">
        <v>0.43</v>
      </c>
      <c r="S473">
        <v>6.96</v>
      </c>
      <c r="T473">
        <v>23.64</v>
      </c>
      <c r="U473">
        <v>0.49</v>
      </c>
      <c r="V473">
        <v>0.14000000000000001</v>
      </c>
      <c r="W473">
        <v>0</v>
      </c>
      <c r="X473">
        <v>0.2</v>
      </c>
      <c r="Y473">
        <v>1173.1500000000001</v>
      </c>
      <c r="Z473">
        <f t="shared" si="7"/>
        <v>2</v>
      </c>
    </row>
    <row r="474" spans="1:26">
      <c r="A474" t="s">
        <v>556</v>
      </c>
      <c r="B474">
        <v>59.14</v>
      </c>
      <c r="C474">
        <v>0.52</v>
      </c>
      <c r="D474">
        <v>20.329999999999998</v>
      </c>
      <c r="E474">
        <v>2.46</v>
      </c>
      <c r="F474">
        <v>0.13</v>
      </c>
      <c r="G474">
        <v>0.39</v>
      </c>
      <c r="H474">
        <v>4.17</v>
      </c>
      <c r="I474">
        <v>4.18</v>
      </c>
      <c r="J474">
        <v>8.61</v>
      </c>
      <c r="K474">
        <v>0</v>
      </c>
      <c r="L474">
        <v>7.0000000000000007E-2</v>
      </c>
      <c r="M474">
        <v>4.05</v>
      </c>
      <c r="N474">
        <v>44.31</v>
      </c>
      <c r="O474">
        <v>1.56</v>
      </c>
      <c r="P474">
        <v>8.9700000000000006</v>
      </c>
      <c r="Q474">
        <v>11.19</v>
      </c>
      <c r="R474">
        <v>0.4</v>
      </c>
      <c r="S474">
        <v>7.68</v>
      </c>
      <c r="T474">
        <v>21.91</v>
      </c>
      <c r="U474">
        <v>0.56999999999999995</v>
      </c>
      <c r="V474">
        <v>0.47</v>
      </c>
      <c r="W474">
        <v>0</v>
      </c>
      <c r="X474">
        <v>0.2</v>
      </c>
      <c r="Y474">
        <v>1173.1500000000001</v>
      </c>
      <c r="Z474">
        <f t="shared" si="7"/>
        <v>2</v>
      </c>
    </row>
    <row r="475" spans="1:26">
      <c r="A475" t="s">
        <v>557</v>
      </c>
      <c r="B475">
        <v>60.05</v>
      </c>
      <c r="C475">
        <v>0.56999999999999995</v>
      </c>
      <c r="D475">
        <v>16.8</v>
      </c>
      <c r="E475">
        <v>4.9800000000000004</v>
      </c>
      <c r="F475">
        <v>0.11</v>
      </c>
      <c r="G475">
        <v>2.17</v>
      </c>
      <c r="H475">
        <v>4.5</v>
      </c>
      <c r="I475">
        <v>4.12</v>
      </c>
      <c r="J475">
        <v>6.38</v>
      </c>
      <c r="K475">
        <v>0</v>
      </c>
      <c r="L475">
        <v>0.32</v>
      </c>
      <c r="M475">
        <v>3.4</v>
      </c>
      <c r="N475">
        <v>51.52</v>
      </c>
      <c r="O475">
        <v>0.43</v>
      </c>
      <c r="P475">
        <v>2.76</v>
      </c>
      <c r="Q475">
        <v>7.56</v>
      </c>
      <c r="R475">
        <v>0.26</v>
      </c>
      <c r="S475">
        <v>14.61</v>
      </c>
      <c r="T475">
        <v>22.34</v>
      </c>
      <c r="U475">
        <v>0.45</v>
      </c>
      <c r="V475">
        <v>0.1</v>
      </c>
      <c r="W475">
        <v>0</v>
      </c>
      <c r="X475">
        <v>0.2</v>
      </c>
      <c r="Y475">
        <v>1273.1500000000001</v>
      </c>
      <c r="Z475">
        <f t="shared" si="7"/>
        <v>2</v>
      </c>
    </row>
    <row r="476" spans="1:26">
      <c r="A476" t="s">
        <v>558</v>
      </c>
      <c r="B476">
        <v>62.4</v>
      </c>
      <c r="C476">
        <v>0.5</v>
      </c>
      <c r="D476">
        <v>17.760000000000002</v>
      </c>
      <c r="E476">
        <v>3.28</v>
      </c>
      <c r="F476">
        <v>0.08</v>
      </c>
      <c r="G476">
        <v>1.1200000000000001</v>
      </c>
      <c r="H476">
        <v>3.13</v>
      </c>
      <c r="I476">
        <v>4.76</v>
      </c>
      <c r="J476">
        <v>6.76</v>
      </c>
      <c r="K476">
        <v>0</v>
      </c>
      <c r="L476">
        <v>0.22</v>
      </c>
      <c r="M476">
        <v>6.84</v>
      </c>
      <c r="N476">
        <v>49.83</v>
      </c>
      <c r="O476">
        <v>0.39</v>
      </c>
      <c r="P476">
        <v>2.86</v>
      </c>
      <c r="Q476">
        <v>8.39</v>
      </c>
      <c r="R476">
        <v>0.32</v>
      </c>
      <c r="S476">
        <v>13.77</v>
      </c>
      <c r="T476">
        <v>21.81</v>
      </c>
      <c r="U476">
        <v>0.42</v>
      </c>
      <c r="V476">
        <v>0.12</v>
      </c>
      <c r="W476">
        <v>0</v>
      </c>
      <c r="X476">
        <v>0.2</v>
      </c>
      <c r="Y476">
        <v>1223.1500000000001</v>
      </c>
      <c r="Z476">
        <f t="shared" si="7"/>
        <v>2</v>
      </c>
    </row>
    <row r="477" spans="1:26">
      <c r="A477" t="s">
        <v>559</v>
      </c>
      <c r="B477">
        <v>62.41</v>
      </c>
      <c r="C477">
        <v>0.48</v>
      </c>
      <c r="D477">
        <v>18.43</v>
      </c>
      <c r="E477">
        <v>2.4900000000000002</v>
      </c>
      <c r="F477">
        <v>7.0000000000000007E-2</v>
      </c>
      <c r="G477">
        <v>0.78</v>
      </c>
      <c r="H477">
        <v>2.46</v>
      </c>
      <c r="I477">
        <v>5.2</v>
      </c>
      <c r="J477">
        <v>7.35</v>
      </c>
      <c r="K477">
        <v>0</v>
      </c>
      <c r="L477">
        <v>0.32</v>
      </c>
      <c r="M477">
        <v>4.51</v>
      </c>
      <c r="N477">
        <v>49.05</v>
      </c>
      <c r="O477">
        <v>0.66</v>
      </c>
      <c r="P477">
        <v>4.5199999999999996</v>
      </c>
      <c r="Q477">
        <v>11.11</v>
      </c>
      <c r="R477">
        <v>0.31</v>
      </c>
      <c r="S477">
        <v>11.76</v>
      </c>
      <c r="T477">
        <v>20.62</v>
      </c>
      <c r="U477">
        <v>0.45</v>
      </c>
      <c r="V477">
        <v>0.14000000000000001</v>
      </c>
      <c r="W477">
        <v>0</v>
      </c>
      <c r="X477">
        <v>0.2</v>
      </c>
      <c r="Y477">
        <v>1223.1500000000001</v>
      </c>
      <c r="Z477">
        <f t="shared" si="7"/>
        <v>2</v>
      </c>
    </row>
    <row r="478" spans="1:26">
      <c r="A478" t="s">
        <v>560</v>
      </c>
      <c r="B478">
        <v>63.52</v>
      </c>
      <c r="C478">
        <v>0.47</v>
      </c>
      <c r="D478">
        <v>18.190000000000001</v>
      </c>
      <c r="E478">
        <v>2.6</v>
      </c>
      <c r="F478">
        <v>7.0000000000000007E-2</v>
      </c>
      <c r="G478">
        <v>0.85</v>
      </c>
      <c r="H478">
        <v>2.65</v>
      </c>
      <c r="I478">
        <v>4.76</v>
      </c>
      <c r="J478">
        <v>6.59</v>
      </c>
      <c r="K478">
        <v>0</v>
      </c>
      <c r="L478">
        <v>0.31</v>
      </c>
      <c r="M478">
        <v>2.4</v>
      </c>
      <c r="N478">
        <v>49.4</v>
      </c>
      <c r="O478">
        <v>0.65</v>
      </c>
      <c r="P478">
        <v>4.8899999999999997</v>
      </c>
      <c r="Q478">
        <v>11.54</v>
      </c>
      <c r="R478">
        <v>0.32</v>
      </c>
      <c r="S478">
        <v>11.42</v>
      </c>
      <c r="T478">
        <v>21.26</v>
      </c>
      <c r="U478">
        <v>0.42</v>
      </c>
      <c r="V478">
        <v>0.15</v>
      </c>
      <c r="W478">
        <v>0</v>
      </c>
      <c r="X478">
        <v>0.2</v>
      </c>
      <c r="Y478">
        <v>1223.1500000000001</v>
      </c>
      <c r="Z478">
        <f t="shared" si="7"/>
        <v>2</v>
      </c>
    </row>
    <row r="479" spans="1:26">
      <c r="A479" t="s">
        <v>561</v>
      </c>
      <c r="B479">
        <v>64.59</v>
      </c>
      <c r="C479">
        <v>0.35</v>
      </c>
      <c r="D479">
        <v>18.2</v>
      </c>
      <c r="E479">
        <v>2.99</v>
      </c>
      <c r="F479">
        <v>0.09</v>
      </c>
      <c r="G479">
        <v>0.71</v>
      </c>
      <c r="H479">
        <v>2.11</v>
      </c>
      <c r="I479">
        <v>4.04</v>
      </c>
      <c r="J479">
        <v>6.72</v>
      </c>
      <c r="K479">
        <v>0</v>
      </c>
      <c r="L479">
        <v>0.2</v>
      </c>
      <c r="M479">
        <v>2.97</v>
      </c>
      <c r="N479">
        <v>48.69</v>
      </c>
      <c r="O479">
        <v>0.55000000000000004</v>
      </c>
      <c r="P479">
        <v>4.47</v>
      </c>
      <c r="Q479">
        <v>11.51</v>
      </c>
      <c r="R479">
        <v>0.34</v>
      </c>
      <c r="S479">
        <v>11.44</v>
      </c>
      <c r="T479">
        <v>20.38</v>
      </c>
      <c r="U479">
        <v>0.47</v>
      </c>
      <c r="V479">
        <v>0.18</v>
      </c>
      <c r="W479">
        <v>0</v>
      </c>
      <c r="X479">
        <v>0.2</v>
      </c>
      <c r="Y479">
        <v>1223.1500000000001</v>
      </c>
      <c r="Z479">
        <f t="shared" si="7"/>
        <v>2</v>
      </c>
    </row>
    <row r="480" spans="1:26">
      <c r="A480" t="s">
        <v>562</v>
      </c>
      <c r="B480">
        <v>61.46</v>
      </c>
      <c r="C480">
        <v>0.48</v>
      </c>
      <c r="D480">
        <v>17.440000000000001</v>
      </c>
      <c r="E480">
        <v>3.65</v>
      </c>
      <c r="F480">
        <v>0.12</v>
      </c>
      <c r="G480">
        <v>1.38</v>
      </c>
      <c r="H480">
        <v>3.76</v>
      </c>
      <c r="I480">
        <v>4.8099999999999996</v>
      </c>
      <c r="J480">
        <v>6.52</v>
      </c>
      <c r="K480">
        <v>0</v>
      </c>
      <c r="L480">
        <v>0.38</v>
      </c>
      <c r="M480">
        <v>4.57</v>
      </c>
      <c r="N480">
        <v>51.15</v>
      </c>
      <c r="O480">
        <v>0.42</v>
      </c>
      <c r="P480">
        <v>2.59</v>
      </c>
      <c r="Q480">
        <v>7.53</v>
      </c>
      <c r="R480">
        <v>0.21</v>
      </c>
      <c r="S480">
        <v>14.35</v>
      </c>
      <c r="T480">
        <v>21.57</v>
      </c>
      <c r="U480">
        <v>0.43</v>
      </c>
      <c r="V480">
        <v>0.13</v>
      </c>
      <c r="W480">
        <v>0</v>
      </c>
      <c r="X480">
        <v>0.2</v>
      </c>
      <c r="Y480">
        <v>1273.1500000000001</v>
      </c>
      <c r="Z480">
        <f t="shared" si="7"/>
        <v>2</v>
      </c>
    </row>
    <row r="481" spans="1:26">
      <c r="A481" t="s">
        <v>563</v>
      </c>
      <c r="B481">
        <v>49</v>
      </c>
      <c r="C481">
        <v>1.1499999999999999</v>
      </c>
      <c r="D481">
        <v>9.1999999999999993</v>
      </c>
      <c r="E481">
        <v>19.2</v>
      </c>
      <c r="F481">
        <v>0.52</v>
      </c>
      <c r="G481">
        <v>5.28</v>
      </c>
      <c r="H481">
        <v>10.199999999999999</v>
      </c>
      <c r="I481">
        <v>2.06</v>
      </c>
      <c r="J481">
        <v>0.2</v>
      </c>
      <c r="N481">
        <v>52.8</v>
      </c>
      <c r="O481">
        <v>0.23</v>
      </c>
      <c r="P481">
        <v>1.1200000000000001</v>
      </c>
      <c r="Q481">
        <v>14.6</v>
      </c>
      <c r="R481">
        <v>0.57999999999999996</v>
      </c>
      <c r="S481">
        <v>16.399999999999999</v>
      </c>
      <c r="T481">
        <v>14.1</v>
      </c>
      <c r="U481">
        <v>0.13</v>
      </c>
      <c r="X481">
        <v>1E-4</v>
      </c>
      <c r="Y481">
        <v>1423.15</v>
      </c>
      <c r="Z481">
        <f t="shared" si="7"/>
        <v>1E-3</v>
      </c>
    </row>
    <row r="482" spans="1:26">
      <c r="A482" t="s">
        <v>564</v>
      </c>
      <c r="B482">
        <v>47.6</v>
      </c>
      <c r="C482">
        <v>1</v>
      </c>
      <c r="D482">
        <v>18.25</v>
      </c>
      <c r="E482">
        <v>6.73</v>
      </c>
      <c r="G482">
        <v>10.82</v>
      </c>
      <c r="H482">
        <v>9.81</v>
      </c>
      <c r="I482">
        <v>3.82</v>
      </c>
      <c r="K482">
        <v>0.11</v>
      </c>
      <c r="N482">
        <v>49.57</v>
      </c>
      <c r="O482">
        <v>0.34</v>
      </c>
      <c r="P482">
        <v>9.44</v>
      </c>
      <c r="Q482">
        <v>3.42</v>
      </c>
      <c r="S482">
        <v>18.21</v>
      </c>
      <c r="T482">
        <v>16.57</v>
      </c>
      <c r="U482">
        <v>0.85</v>
      </c>
      <c r="W482">
        <v>0.83</v>
      </c>
      <c r="X482">
        <v>1.5</v>
      </c>
      <c r="Y482">
        <v>1623.15</v>
      </c>
      <c r="Z482">
        <f t="shared" si="7"/>
        <v>15</v>
      </c>
    </row>
    <row r="483" spans="1:26">
      <c r="A483" t="s">
        <v>565</v>
      </c>
      <c r="B483">
        <v>47.95</v>
      </c>
      <c r="C483">
        <v>0.96</v>
      </c>
      <c r="D483">
        <v>18.3</v>
      </c>
      <c r="E483">
        <v>4.66</v>
      </c>
      <c r="G483">
        <v>12.4</v>
      </c>
      <c r="H483">
        <v>9.92</v>
      </c>
      <c r="I483">
        <v>3.21</v>
      </c>
      <c r="K483">
        <v>0.12</v>
      </c>
      <c r="N483">
        <v>50.47</v>
      </c>
      <c r="O483">
        <v>0.39</v>
      </c>
      <c r="P483">
        <v>8.27</v>
      </c>
      <c r="Q483">
        <v>3.13</v>
      </c>
      <c r="S483">
        <v>20.02</v>
      </c>
      <c r="T483">
        <v>15.33</v>
      </c>
      <c r="U483">
        <v>0.89</v>
      </c>
      <c r="W483">
        <v>0.56999999999999995</v>
      </c>
      <c r="X483">
        <v>1.5</v>
      </c>
      <c r="Y483">
        <v>1623.15</v>
      </c>
      <c r="Z483">
        <f t="shared" si="7"/>
        <v>15</v>
      </c>
    </row>
    <row r="484" spans="1:26">
      <c r="A484" t="s">
        <v>566</v>
      </c>
      <c r="B484">
        <v>49.19</v>
      </c>
      <c r="C484">
        <v>0.85</v>
      </c>
      <c r="D484">
        <v>17.190000000000001</v>
      </c>
      <c r="E484">
        <v>5.19</v>
      </c>
      <c r="G484">
        <v>12.72</v>
      </c>
      <c r="H484">
        <v>10.9</v>
      </c>
      <c r="I484">
        <v>2.71</v>
      </c>
      <c r="K484">
        <v>0.2</v>
      </c>
      <c r="N484">
        <v>51.44</v>
      </c>
      <c r="O484">
        <v>0.37</v>
      </c>
      <c r="P484">
        <v>7.85</v>
      </c>
      <c r="Q484">
        <v>3.23</v>
      </c>
      <c r="S484">
        <v>19.23</v>
      </c>
      <c r="T484">
        <v>16.29</v>
      </c>
      <c r="U484">
        <v>0.82</v>
      </c>
      <c r="W484">
        <v>0.67</v>
      </c>
      <c r="X484">
        <v>1.5</v>
      </c>
      <c r="Y484">
        <v>1623.15</v>
      </c>
      <c r="Z484">
        <f t="shared" si="7"/>
        <v>15</v>
      </c>
    </row>
    <row r="485" spans="1:26">
      <c r="A485" t="s">
        <v>567</v>
      </c>
      <c r="B485">
        <v>48.64</v>
      </c>
      <c r="C485">
        <v>0.51</v>
      </c>
      <c r="D485">
        <v>13.85</v>
      </c>
      <c r="E485">
        <v>8.7200000000000006</v>
      </c>
      <c r="G485">
        <v>11.91</v>
      </c>
      <c r="H485">
        <v>14.63</v>
      </c>
      <c r="I485">
        <v>1.39</v>
      </c>
      <c r="J485">
        <v>0.35</v>
      </c>
      <c r="N485">
        <v>53.13</v>
      </c>
      <c r="O485">
        <v>0.14000000000000001</v>
      </c>
      <c r="P485">
        <v>3.61</v>
      </c>
      <c r="Q485">
        <v>3.46</v>
      </c>
      <c r="S485">
        <v>18.68</v>
      </c>
      <c r="T485">
        <v>20.78</v>
      </c>
      <c r="U485">
        <v>0.19</v>
      </c>
      <c r="X485">
        <v>1</v>
      </c>
      <c r="Y485">
        <v>1656.15</v>
      </c>
      <c r="Z485">
        <f t="shared" si="7"/>
        <v>10</v>
      </c>
    </row>
    <row r="486" spans="1:26">
      <c r="A486" t="s">
        <v>568</v>
      </c>
      <c r="B486">
        <v>47.86</v>
      </c>
      <c r="C486">
        <v>0.03</v>
      </c>
      <c r="D486">
        <v>14.26</v>
      </c>
      <c r="E486">
        <v>10.029999999999999</v>
      </c>
      <c r="G486">
        <v>12.52</v>
      </c>
      <c r="H486">
        <v>12.76</v>
      </c>
      <c r="I486">
        <v>0.53</v>
      </c>
      <c r="J486">
        <v>2.76</v>
      </c>
      <c r="N486">
        <v>51.75</v>
      </c>
      <c r="O486">
        <v>0.21</v>
      </c>
      <c r="P486">
        <v>6.52</v>
      </c>
      <c r="Q486">
        <v>4.1399999999999997</v>
      </c>
      <c r="S486">
        <v>18.13</v>
      </c>
      <c r="T486">
        <v>18.88</v>
      </c>
      <c r="U486">
        <v>0.36</v>
      </c>
      <c r="X486">
        <v>1.5</v>
      </c>
      <c r="Y486">
        <v>1671.15</v>
      </c>
      <c r="Z486">
        <f t="shared" si="7"/>
        <v>15</v>
      </c>
    </row>
    <row r="487" spans="1:26">
      <c r="A487" t="s">
        <v>569</v>
      </c>
      <c r="B487">
        <v>49.01</v>
      </c>
      <c r="C487">
        <v>0.43</v>
      </c>
      <c r="D487">
        <v>12.49</v>
      </c>
      <c r="E487">
        <v>8.3800000000000008</v>
      </c>
      <c r="G487">
        <v>13.68</v>
      </c>
      <c r="H487">
        <v>14.38</v>
      </c>
      <c r="I487">
        <v>1.33</v>
      </c>
      <c r="J487">
        <v>0.28999999999999998</v>
      </c>
      <c r="N487">
        <v>53.37</v>
      </c>
      <c r="O487">
        <v>0.14000000000000001</v>
      </c>
      <c r="P487">
        <v>3.81</v>
      </c>
      <c r="Q487">
        <v>3.3</v>
      </c>
      <c r="S487">
        <v>19.2</v>
      </c>
      <c r="T487">
        <v>19.95</v>
      </c>
      <c r="U487">
        <v>0.22</v>
      </c>
      <c r="X487">
        <v>1.21</v>
      </c>
      <c r="Y487">
        <v>1659.15</v>
      </c>
      <c r="Z487">
        <f t="shared" si="7"/>
        <v>12.1</v>
      </c>
    </row>
    <row r="488" spans="1:26">
      <c r="A488" t="s">
        <v>570</v>
      </c>
      <c r="B488">
        <v>49.46</v>
      </c>
      <c r="C488">
        <v>0.41</v>
      </c>
      <c r="D488">
        <v>12.12</v>
      </c>
      <c r="E488">
        <v>7.76</v>
      </c>
      <c r="G488">
        <v>12.98</v>
      </c>
      <c r="H488">
        <v>15.72</v>
      </c>
      <c r="I488">
        <v>1.26</v>
      </c>
      <c r="J488">
        <v>0.28999999999999998</v>
      </c>
      <c r="N488">
        <v>54.72</v>
      </c>
      <c r="O488">
        <v>0.09</v>
      </c>
      <c r="P488">
        <v>1.92</v>
      </c>
      <c r="Q488">
        <v>2.9</v>
      </c>
      <c r="S488">
        <v>20.28</v>
      </c>
      <c r="T488">
        <v>20.28</v>
      </c>
      <c r="U488">
        <v>0.15</v>
      </c>
      <c r="X488">
        <v>0.7</v>
      </c>
      <c r="Y488">
        <v>1638.15</v>
      </c>
      <c r="Z488">
        <f t="shared" si="7"/>
        <v>7</v>
      </c>
    </row>
    <row r="489" spans="1:26">
      <c r="A489" t="s">
        <v>571</v>
      </c>
      <c r="B489">
        <v>49.33</v>
      </c>
      <c r="C489">
        <v>0.4</v>
      </c>
      <c r="D489">
        <v>11.97</v>
      </c>
      <c r="E489">
        <v>7.83</v>
      </c>
      <c r="G489">
        <v>13.83</v>
      </c>
      <c r="H489">
        <v>15.11</v>
      </c>
      <c r="I489">
        <v>1.2</v>
      </c>
      <c r="J489">
        <v>1.2</v>
      </c>
      <c r="N489">
        <v>54.08</v>
      </c>
      <c r="O489">
        <v>0.13</v>
      </c>
      <c r="P489">
        <v>3.27</v>
      </c>
      <c r="Q489">
        <v>2.9</v>
      </c>
      <c r="S489">
        <v>19.899999999999999</v>
      </c>
      <c r="T489">
        <v>19.54</v>
      </c>
      <c r="U489">
        <v>0.19</v>
      </c>
      <c r="X489">
        <v>1.01</v>
      </c>
      <c r="Y489">
        <v>1663.15</v>
      </c>
      <c r="Z489">
        <f t="shared" si="7"/>
        <v>10.1</v>
      </c>
    </row>
    <row r="490" spans="1:26">
      <c r="A490" t="s">
        <v>572</v>
      </c>
      <c r="B490">
        <v>49.56</v>
      </c>
      <c r="C490">
        <v>0.48</v>
      </c>
      <c r="D490">
        <v>12.81</v>
      </c>
      <c r="E490">
        <v>7.95</v>
      </c>
      <c r="G490">
        <v>13.17</v>
      </c>
      <c r="H490">
        <v>14.46</v>
      </c>
      <c r="I490">
        <v>1.24</v>
      </c>
      <c r="J490">
        <v>0.32</v>
      </c>
      <c r="N490">
        <v>53.43</v>
      </c>
      <c r="O490">
        <v>0.14000000000000001</v>
      </c>
      <c r="P490">
        <v>4.05</v>
      </c>
      <c r="Q490">
        <v>3.52</v>
      </c>
      <c r="S490">
        <v>19.04</v>
      </c>
      <c r="T490">
        <v>19.54</v>
      </c>
      <c r="U490">
        <v>0.27</v>
      </c>
      <c r="X490">
        <v>1.5</v>
      </c>
      <c r="Y490">
        <v>1693.15</v>
      </c>
      <c r="Z490">
        <f t="shared" si="7"/>
        <v>15</v>
      </c>
    </row>
    <row r="491" spans="1:26">
      <c r="A491" t="s">
        <v>573</v>
      </c>
      <c r="B491">
        <v>45.3</v>
      </c>
      <c r="C491">
        <v>0.65</v>
      </c>
      <c r="D491">
        <v>18.63</v>
      </c>
      <c r="E491">
        <v>8.02</v>
      </c>
      <c r="G491">
        <v>7.19</v>
      </c>
      <c r="H491">
        <v>15.03</v>
      </c>
      <c r="I491">
        <v>3.79</v>
      </c>
      <c r="J491">
        <v>1.36</v>
      </c>
      <c r="N491">
        <v>49.72</v>
      </c>
      <c r="O491">
        <v>0.49</v>
      </c>
      <c r="P491">
        <v>8.8699999999999992</v>
      </c>
      <c r="Q491">
        <v>2.86</v>
      </c>
      <c r="S491">
        <v>14.27</v>
      </c>
      <c r="T491">
        <v>22.59</v>
      </c>
      <c r="U491">
        <v>0.65</v>
      </c>
      <c r="W491">
        <v>0.65</v>
      </c>
      <c r="X491">
        <v>0.7</v>
      </c>
      <c r="Y491">
        <v>1523.15</v>
      </c>
      <c r="Z491">
        <f t="shared" si="7"/>
        <v>7</v>
      </c>
    </row>
    <row r="492" spans="1:26">
      <c r="A492" t="s">
        <v>574</v>
      </c>
      <c r="B492">
        <v>45.64</v>
      </c>
      <c r="C492">
        <v>0.69</v>
      </c>
      <c r="D492">
        <v>17.399999999999999</v>
      </c>
      <c r="E492">
        <v>7.2</v>
      </c>
      <c r="G492">
        <v>7.96</v>
      </c>
      <c r="H492">
        <v>16.98</v>
      </c>
      <c r="I492">
        <v>3.01</v>
      </c>
      <c r="J492">
        <v>1.04</v>
      </c>
      <c r="N492">
        <v>51.55</v>
      </c>
      <c r="O492">
        <v>0.44</v>
      </c>
      <c r="P492">
        <v>6.09</v>
      </c>
      <c r="Q492">
        <v>2.5099999999999998</v>
      </c>
      <c r="S492">
        <v>15.27</v>
      </c>
      <c r="T492">
        <v>23.46</v>
      </c>
      <c r="U492">
        <v>0.3</v>
      </c>
      <c r="W492">
        <v>0.35</v>
      </c>
      <c r="X492">
        <v>0.7</v>
      </c>
      <c r="Y492">
        <v>1548.15</v>
      </c>
      <c r="Z492">
        <f t="shared" si="7"/>
        <v>7</v>
      </c>
    </row>
    <row r="493" spans="1:26">
      <c r="A493" t="s">
        <v>575</v>
      </c>
      <c r="B493">
        <v>45.55</v>
      </c>
      <c r="C493">
        <v>0.68</v>
      </c>
      <c r="D493">
        <v>16.52</v>
      </c>
      <c r="E493">
        <v>7.57</v>
      </c>
      <c r="G493">
        <v>8.4600000000000009</v>
      </c>
      <c r="H493">
        <v>17.47</v>
      </c>
      <c r="I493">
        <v>2.72</v>
      </c>
      <c r="J493">
        <v>0.98</v>
      </c>
      <c r="N493">
        <v>50.96</v>
      </c>
      <c r="O493">
        <v>0.42</v>
      </c>
      <c r="P493">
        <v>6.05</v>
      </c>
      <c r="Q493">
        <v>2.97</v>
      </c>
      <c r="S493">
        <v>15.69</v>
      </c>
      <c r="T493">
        <v>23.09</v>
      </c>
      <c r="U493">
        <v>0.28000000000000003</v>
      </c>
      <c r="W493">
        <v>0.5</v>
      </c>
      <c r="X493">
        <v>0.5</v>
      </c>
      <c r="Y493">
        <v>1530.15</v>
      </c>
      <c r="Z493">
        <f t="shared" si="7"/>
        <v>5</v>
      </c>
    </row>
    <row r="494" spans="1:26">
      <c r="A494" t="s">
        <v>576</v>
      </c>
      <c r="B494">
        <v>44.29</v>
      </c>
      <c r="C494">
        <v>0.69</v>
      </c>
      <c r="D494">
        <v>17.43</v>
      </c>
      <c r="E494">
        <v>9.0399999999999991</v>
      </c>
      <c r="G494">
        <v>8.82</v>
      </c>
      <c r="H494">
        <v>15.31</v>
      </c>
      <c r="I494">
        <v>3.29</v>
      </c>
      <c r="J494">
        <v>1.1100000000000001</v>
      </c>
      <c r="N494">
        <v>50.88</v>
      </c>
      <c r="O494">
        <v>0.32</v>
      </c>
      <c r="P494">
        <v>5.41</v>
      </c>
      <c r="Q494">
        <v>2.86</v>
      </c>
      <c r="S494">
        <v>16.7</v>
      </c>
      <c r="T494">
        <v>23.06</v>
      </c>
      <c r="U494">
        <v>0.27</v>
      </c>
      <c r="W494">
        <v>0.48</v>
      </c>
      <c r="X494">
        <v>0.7</v>
      </c>
      <c r="Y494">
        <v>1558.15</v>
      </c>
      <c r="Z494">
        <f t="shared" si="7"/>
        <v>7</v>
      </c>
    </row>
    <row r="495" spans="1:26">
      <c r="A495" t="s">
        <v>577</v>
      </c>
      <c r="B495">
        <v>45.41</v>
      </c>
      <c r="C495">
        <v>0.66</v>
      </c>
      <c r="D495">
        <v>16.510000000000002</v>
      </c>
      <c r="E495">
        <v>7.48</v>
      </c>
      <c r="G495">
        <v>8.93</v>
      </c>
      <c r="H495">
        <v>17.48</v>
      </c>
      <c r="I495">
        <v>2.64</v>
      </c>
      <c r="J495">
        <v>0.9</v>
      </c>
      <c r="N495">
        <v>51.56</v>
      </c>
      <c r="O495">
        <v>0.41</v>
      </c>
      <c r="P495">
        <v>4.96</v>
      </c>
      <c r="Q495">
        <v>2.68</v>
      </c>
      <c r="S495">
        <v>16.21</v>
      </c>
      <c r="T495">
        <v>23.26</v>
      </c>
      <c r="U495">
        <v>0.16</v>
      </c>
      <c r="W495">
        <v>0.75</v>
      </c>
      <c r="X495">
        <v>0.25</v>
      </c>
      <c r="Y495">
        <v>1493.15</v>
      </c>
      <c r="Z495">
        <f t="shared" si="7"/>
        <v>2.5</v>
      </c>
    </row>
    <row r="496" spans="1:26">
      <c r="A496" t="s">
        <v>578</v>
      </c>
      <c r="B496">
        <v>53.9</v>
      </c>
      <c r="C496">
        <v>1.84</v>
      </c>
      <c r="D496">
        <v>19.7</v>
      </c>
      <c r="E496">
        <v>7.74</v>
      </c>
      <c r="G496">
        <v>3.99</v>
      </c>
      <c r="H496">
        <v>6.7</v>
      </c>
      <c r="I496">
        <v>4.75</v>
      </c>
      <c r="J496">
        <v>1.42</v>
      </c>
      <c r="N496">
        <v>50.9</v>
      </c>
      <c r="O496">
        <v>0.44</v>
      </c>
      <c r="P496">
        <v>2.12</v>
      </c>
      <c r="Q496">
        <v>13.8</v>
      </c>
      <c r="R496">
        <v>0.31</v>
      </c>
      <c r="S496">
        <v>12.1</v>
      </c>
      <c r="T496">
        <v>19.899999999999999</v>
      </c>
      <c r="U496">
        <v>0.49</v>
      </c>
      <c r="X496">
        <v>1</v>
      </c>
      <c r="Y496">
        <v>1423.15</v>
      </c>
      <c r="Z496">
        <f t="shared" si="7"/>
        <v>10</v>
      </c>
    </row>
    <row r="497" spans="1:26">
      <c r="A497" t="s">
        <v>579</v>
      </c>
      <c r="B497">
        <v>55.4</v>
      </c>
      <c r="C497">
        <v>1.61</v>
      </c>
      <c r="D497">
        <v>18.399999999999999</v>
      </c>
      <c r="E497">
        <v>7.37</v>
      </c>
      <c r="G497">
        <v>3.97</v>
      </c>
      <c r="H497">
        <v>7</v>
      </c>
      <c r="I497">
        <v>4.4800000000000004</v>
      </c>
      <c r="J497">
        <v>1.8</v>
      </c>
      <c r="N497">
        <v>51.1</v>
      </c>
      <c r="O497">
        <v>0.42</v>
      </c>
      <c r="P497">
        <v>2.09</v>
      </c>
      <c r="Q497">
        <v>12.4</v>
      </c>
      <c r="R497">
        <v>0.28999999999999998</v>
      </c>
      <c r="S497">
        <v>13.4</v>
      </c>
      <c r="T497">
        <v>19.899999999999999</v>
      </c>
      <c r="U497">
        <v>0.56000000000000005</v>
      </c>
      <c r="X497">
        <v>1</v>
      </c>
      <c r="Y497">
        <v>1398.15</v>
      </c>
      <c r="Z497">
        <f t="shared" si="7"/>
        <v>10</v>
      </c>
    </row>
    <row r="498" spans="1:26">
      <c r="A498" t="s">
        <v>580</v>
      </c>
      <c r="B498">
        <v>57.1</v>
      </c>
      <c r="C498">
        <v>0.99</v>
      </c>
      <c r="D498">
        <v>17.7</v>
      </c>
      <c r="E498">
        <v>7.49</v>
      </c>
      <c r="G498">
        <v>3.09</v>
      </c>
      <c r="H498">
        <v>6.54</v>
      </c>
      <c r="I498">
        <v>3.57</v>
      </c>
      <c r="J498">
        <v>3.48</v>
      </c>
      <c r="N498">
        <v>52.2</v>
      </c>
      <c r="O498">
        <v>0.51</v>
      </c>
      <c r="P498">
        <v>2.4300000000000002</v>
      </c>
      <c r="Q498">
        <v>11.8</v>
      </c>
      <c r="R498">
        <v>0.24</v>
      </c>
      <c r="S498">
        <v>12.9</v>
      </c>
      <c r="T498">
        <v>19.7</v>
      </c>
      <c r="U498">
        <v>0.36</v>
      </c>
      <c r="X498">
        <v>1</v>
      </c>
      <c r="Y498">
        <v>1398.15</v>
      </c>
      <c r="Z498">
        <f t="shared" si="7"/>
        <v>10</v>
      </c>
    </row>
    <row r="499" spans="1:26">
      <c r="A499" t="s">
        <v>581</v>
      </c>
      <c r="B499">
        <v>55.1</v>
      </c>
      <c r="C499">
        <v>1</v>
      </c>
      <c r="D499">
        <v>17.7</v>
      </c>
      <c r="E499">
        <v>8.1199999999999992</v>
      </c>
      <c r="G499">
        <v>4.91</v>
      </c>
      <c r="H499">
        <v>7.37</v>
      </c>
      <c r="I499">
        <v>3.92</v>
      </c>
      <c r="J499">
        <v>1.89</v>
      </c>
      <c r="N499">
        <v>51.9</v>
      </c>
      <c r="O499">
        <v>0.46</v>
      </c>
      <c r="P499">
        <v>1.89</v>
      </c>
      <c r="Q499">
        <v>10.8</v>
      </c>
      <c r="R499">
        <v>0.41</v>
      </c>
      <c r="S499">
        <v>14.6</v>
      </c>
      <c r="T499">
        <v>19.399999999999999</v>
      </c>
      <c r="U499">
        <v>0.48</v>
      </c>
      <c r="X499">
        <v>1</v>
      </c>
      <c r="Y499">
        <v>1448.15</v>
      </c>
      <c r="Z499">
        <f t="shared" si="7"/>
        <v>10</v>
      </c>
    </row>
    <row r="500" spans="1:26">
      <c r="A500" t="s">
        <v>582</v>
      </c>
      <c r="B500">
        <v>55.7</v>
      </c>
      <c r="C500">
        <v>0.98</v>
      </c>
      <c r="D500">
        <v>18.2</v>
      </c>
      <c r="E500">
        <v>8.7100000000000009</v>
      </c>
      <c r="G500">
        <v>3.86</v>
      </c>
      <c r="H500">
        <v>5.36</v>
      </c>
      <c r="I500">
        <v>3.42</v>
      </c>
      <c r="J500">
        <v>3.73</v>
      </c>
      <c r="N500">
        <v>51.6</v>
      </c>
      <c r="O500">
        <v>0.66</v>
      </c>
      <c r="P500">
        <v>2.57</v>
      </c>
      <c r="Q500">
        <v>11.3</v>
      </c>
      <c r="R500">
        <v>0.28999999999999998</v>
      </c>
      <c r="S500">
        <v>14.4</v>
      </c>
      <c r="T500">
        <v>19.100000000000001</v>
      </c>
      <c r="U500">
        <v>0.4</v>
      </c>
      <c r="X500">
        <v>1</v>
      </c>
      <c r="Y500">
        <v>1398.15</v>
      </c>
      <c r="Z500">
        <f t="shared" si="7"/>
        <v>10</v>
      </c>
    </row>
    <row r="501" spans="1:26">
      <c r="A501" t="s">
        <v>583</v>
      </c>
      <c r="B501">
        <v>60.1</v>
      </c>
      <c r="C501">
        <v>1</v>
      </c>
      <c r="D501">
        <v>13.1</v>
      </c>
      <c r="E501">
        <v>7.57</v>
      </c>
      <c r="G501">
        <v>4.1399999999999997</v>
      </c>
      <c r="H501">
        <v>6.09</v>
      </c>
      <c r="I501">
        <v>5.01</v>
      </c>
      <c r="J501">
        <v>2.87</v>
      </c>
      <c r="L501">
        <v>0.54</v>
      </c>
      <c r="N501">
        <v>52.3</v>
      </c>
      <c r="O501">
        <v>0.56999999999999995</v>
      </c>
      <c r="P501">
        <v>2.0299999999999998</v>
      </c>
      <c r="Q501">
        <v>10.4</v>
      </c>
      <c r="S501">
        <v>14</v>
      </c>
      <c r="T501">
        <v>20.6</v>
      </c>
      <c r="U501">
        <v>0.4</v>
      </c>
      <c r="X501">
        <v>1E-4</v>
      </c>
      <c r="Y501">
        <v>1398.15</v>
      </c>
      <c r="Z501">
        <f t="shared" si="7"/>
        <v>1E-3</v>
      </c>
    </row>
    <row r="502" spans="1:26">
      <c r="A502" t="s">
        <v>584</v>
      </c>
      <c r="B502">
        <v>57.6</v>
      </c>
      <c r="C502">
        <v>1.68</v>
      </c>
      <c r="D502">
        <v>13</v>
      </c>
      <c r="E502">
        <v>10.8</v>
      </c>
      <c r="G502">
        <v>3.9</v>
      </c>
      <c r="H502">
        <v>5.93</v>
      </c>
      <c r="I502">
        <v>4.21</v>
      </c>
      <c r="J502">
        <v>2.2400000000000002</v>
      </c>
      <c r="L502">
        <v>1.05</v>
      </c>
      <c r="N502">
        <v>51.6</v>
      </c>
      <c r="O502">
        <v>0.39</v>
      </c>
      <c r="P502">
        <v>2.11</v>
      </c>
      <c r="Q502">
        <v>10.1</v>
      </c>
      <c r="S502">
        <v>14.3</v>
      </c>
      <c r="T502">
        <v>20.399999999999999</v>
      </c>
      <c r="U502">
        <v>0.48</v>
      </c>
      <c r="X502">
        <v>1E-4</v>
      </c>
      <c r="Y502">
        <v>1410.15</v>
      </c>
      <c r="Z502">
        <f t="shared" si="7"/>
        <v>1E-3</v>
      </c>
    </row>
    <row r="503" spans="1:26">
      <c r="A503" t="s">
        <v>585</v>
      </c>
      <c r="B503">
        <v>52.3</v>
      </c>
      <c r="C503">
        <v>1.46</v>
      </c>
      <c r="D503">
        <v>13.3</v>
      </c>
      <c r="E503">
        <v>12.5</v>
      </c>
      <c r="G503">
        <v>6.73</v>
      </c>
      <c r="H503">
        <v>5.0599999999999996</v>
      </c>
      <c r="I503">
        <v>5.79</v>
      </c>
      <c r="J503">
        <v>1.37</v>
      </c>
      <c r="L503">
        <v>1.49</v>
      </c>
      <c r="N503">
        <v>51.1</v>
      </c>
      <c r="O503">
        <v>0.28999999999999998</v>
      </c>
      <c r="P503">
        <v>7.44</v>
      </c>
      <c r="Q503">
        <v>6.38</v>
      </c>
      <c r="S503">
        <v>13.4</v>
      </c>
      <c r="T503">
        <v>20.100000000000001</v>
      </c>
      <c r="U503">
        <v>1.24</v>
      </c>
      <c r="X503">
        <v>1.5</v>
      </c>
      <c r="Y503">
        <v>1423.15</v>
      </c>
      <c r="Z503">
        <f t="shared" si="7"/>
        <v>15</v>
      </c>
    </row>
    <row r="504" spans="1:26">
      <c r="A504" t="s">
        <v>586</v>
      </c>
      <c r="B504">
        <v>50.7</v>
      </c>
      <c r="C504">
        <v>1.66</v>
      </c>
      <c r="D504">
        <v>11.9</v>
      </c>
      <c r="E504">
        <v>12.7</v>
      </c>
      <c r="G504">
        <v>11.1</v>
      </c>
      <c r="H504">
        <v>5.42</v>
      </c>
      <c r="I504">
        <v>4.68</v>
      </c>
      <c r="J504">
        <v>0.93</v>
      </c>
      <c r="L504">
        <v>0.9</v>
      </c>
      <c r="N504">
        <v>51.4</v>
      </c>
      <c r="O504">
        <v>0.36</v>
      </c>
      <c r="P504">
        <v>7.2</v>
      </c>
      <c r="Q504">
        <v>4.42</v>
      </c>
      <c r="S504">
        <v>15</v>
      </c>
      <c r="T504">
        <v>20.2</v>
      </c>
      <c r="U504">
        <v>1.41</v>
      </c>
      <c r="X504">
        <v>1.5</v>
      </c>
      <c r="Y504">
        <v>1448.15</v>
      </c>
      <c r="Z504">
        <f t="shared" si="7"/>
        <v>15</v>
      </c>
    </row>
    <row r="505" spans="1:26">
      <c r="A505" t="s">
        <v>587</v>
      </c>
      <c r="B505">
        <v>50.8</v>
      </c>
      <c r="C505">
        <v>1.5</v>
      </c>
      <c r="D505">
        <v>13.5</v>
      </c>
      <c r="E505">
        <v>11.2</v>
      </c>
      <c r="G505">
        <v>10.4</v>
      </c>
      <c r="H505">
        <v>6.51</v>
      </c>
      <c r="I505">
        <v>4.42</v>
      </c>
      <c r="J505">
        <v>0.76</v>
      </c>
      <c r="L505">
        <v>0.75</v>
      </c>
      <c r="N505">
        <v>52.1</v>
      </c>
      <c r="O505">
        <v>0.26</v>
      </c>
      <c r="P505">
        <v>7.16</v>
      </c>
      <c r="Q505">
        <v>4.12</v>
      </c>
      <c r="S505">
        <v>15.6</v>
      </c>
      <c r="T505">
        <v>20.5</v>
      </c>
      <c r="U505">
        <v>0.98</v>
      </c>
      <c r="X505">
        <v>1.5</v>
      </c>
      <c r="Y505">
        <v>1473.15</v>
      </c>
      <c r="Z505">
        <f t="shared" si="7"/>
        <v>15</v>
      </c>
    </row>
    <row r="506" spans="1:26">
      <c r="A506" t="s">
        <v>588</v>
      </c>
      <c r="B506">
        <v>51.3</v>
      </c>
      <c r="C506">
        <v>1.22</v>
      </c>
      <c r="D506">
        <v>15.8</v>
      </c>
      <c r="E506">
        <v>9.18</v>
      </c>
      <c r="G506">
        <v>9.11</v>
      </c>
      <c r="H506">
        <v>8.06</v>
      </c>
      <c r="I506">
        <v>4.21</v>
      </c>
      <c r="J506">
        <v>0.62</v>
      </c>
      <c r="L506">
        <v>0.6</v>
      </c>
      <c r="N506">
        <v>52</v>
      </c>
      <c r="O506">
        <v>0.25</v>
      </c>
      <c r="P506">
        <v>7.05</v>
      </c>
      <c r="Q506">
        <v>4.4800000000000004</v>
      </c>
      <c r="S506">
        <v>15.3</v>
      </c>
      <c r="T506">
        <v>21</v>
      </c>
      <c r="U506">
        <v>0.9</v>
      </c>
      <c r="X506">
        <v>1.5</v>
      </c>
      <c r="Y506">
        <v>1498.15</v>
      </c>
      <c r="Z506">
        <f t="shared" si="7"/>
        <v>15</v>
      </c>
    </row>
    <row r="507" spans="1:26">
      <c r="A507" t="s">
        <v>589</v>
      </c>
      <c r="B507">
        <v>53.2</v>
      </c>
      <c r="C507">
        <v>1.08</v>
      </c>
      <c r="D507">
        <v>15</v>
      </c>
      <c r="E507">
        <v>9.3699999999999992</v>
      </c>
      <c r="G507">
        <v>4.91</v>
      </c>
      <c r="H507">
        <v>7.22</v>
      </c>
      <c r="I507">
        <v>3.25</v>
      </c>
      <c r="J507">
        <v>4.7699999999999996</v>
      </c>
      <c r="L507">
        <v>1.1299999999999999</v>
      </c>
      <c r="N507">
        <v>50.9</v>
      </c>
      <c r="O507">
        <v>0.33</v>
      </c>
      <c r="P507">
        <v>7.41</v>
      </c>
      <c r="Q507">
        <v>6.58</v>
      </c>
      <c r="S507">
        <v>13.5</v>
      </c>
      <c r="T507">
        <v>20.3</v>
      </c>
      <c r="U507">
        <v>1.24</v>
      </c>
      <c r="X507">
        <v>1.5</v>
      </c>
      <c r="Y507">
        <v>1398.15</v>
      </c>
      <c r="Z507">
        <f t="shared" si="7"/>
        <v>15</v>
      </c>
    </row>
    <row r="508" spans="1:26">
      <c r="A508" t="s">
        <v>590</v>
      </c>
      <c r="B508">
        <v>56.8</v>
      </c>
      <c r="C508">
        <v>1.32</v>
      </c>
      <c r="D508">
        <v>13.6</v>
      </c>
      <c r="E508">
        <v>9.35</v>
      </c>
      <c r="G508">
        <v>3.21</v>
      </c>
      <c r="H508">
        <v>6.82</v>
      </c>
      <c r="I508">
        <v>3.25</v>
      </c>
      <c r="J508">
        <v>4.42</v>
      </c>
      <c r="L508">
        <v>0.76</v>
      </c>
      <c r="N508">
        <v>52</v>
      </c>
      <c r="O508">
        <v>0.72</v>
      </c>
      <c r="P508">
        <v>2.57</v>
      </c>
      <c r="Q508">
        <v>9.69</v>
      </c>
      <c r="S508">
        <v>14.9</v>
      </c>
      <c r="T508">
        <v>20.8</v>
      </c>
      <c r="U508">
        <v>0.33</v>
      </c>
      <c r="X508">
        <v>1E-4</v>
      </c>
      <c r="Y508">
        <v>1410.15</v>
      </c>
      <c r="Z508">
        <f t="shared" si="7"/>
        <v>1E-3</v>
      </c>
    </row>
    <row r="509" spans="1:26">
      <c r="A509" t="s">
        <v>591</v>
      </c>
      <c r="B509">
        <v>56.3</v>
      </c>
      <c r="C509">
        <v>1.35</v>
      </c>
      <c r="D509">
        <v>15.8</v>
      </c>
      <c r="E509">
        <v>8.57</v>
      </c>
      <c r="G509">
        <v>2.92</v>
      </c>
      <c r="H509">
        <v>6.9</v>
      </c>
      <c r="I509">
        <v>3.99</v>
      </c>
      <c r="J509">
        <v>3.52</v>
      </c>
      <c r="L509">
        <v>0.5</v>
      </c>
      <c r="N509">
        <v>52.4</v>
      </c>
      <c r="O509">
        <v>0.36</v>
      </c>
      <c r="P509">
        <v>2.31</v>
      </c>
      <c r="Q509">
        <v>9.77</v>
      </c>
      <c r="S509">
        <v>14.7</v>
      </c>
      <c r="T509">
        <v>20.399999999999999</v>
      </c>
      <c r="U509">
        <v>0.41</v>
      </c>
      <c r="X509">
        <v>1E-4</v>
      </c>
      <c r="Y509">
        <v>1423.15</v>
      </c>
      <c r="Z509">
        <f t="shared" si="7"/>
        <v>1E-3</v>
      </c>
    </row>
    <row r="510" spans="1:26">
      <c r="A510" t="s">
        <v>591</v>
      </c>
      <c r="B510">
        <v>52.7</v>
      </c>
      <c r="C510">
        <v>1.22</v>
      </c>
      <c r="D510">
        <v>14.5</v>
      </c>
      <c r="E510">
        <v>10.5</v>
      </c>
      <c r="G510">
        <v>5.7</v>
      </c>
      <c r="H510">
        <v>6.9</v>
      </c>
      <c r="I510">
        <v>4.07</v>
      </c>
      <c r="J510">
        <v>3.18</v>
      </c>
      <c r="L510">
        <v>1.21</v>
      </c>
      <c r="N510">
        <v>51.4</v>
      </c>
      <c r="O510">
        <v>0.38</v>
      </c>
      <c r="P510">
        <v>6.7</v>
      </c>
      <c r="Q510">
        <v>6.05</v>
      </c>
      <c r="S510">
        <v>15.2</v>
      </c>
      <c r="T510">
        <v>20.8</v>
      </c>
      <c r="U510">
        <v>0.57999999999999996</v>
      </c>
      <c r="X510">
        <v>1</v>
      </c>
      <c r="Y510">
        <v>1423.15</v>
      </c>
      <c r="Z510">
        <f t="shared" si="7"/>
        <v>10</v>
      </c>
    </row>
    <row r="511" spans="1:26">
      <c r="A511" t="s">
        <v>591</v>
      </c>
      <c r="B511">
        <v>51.9</v>
      </c>
      <c r="C511">
        <v>1.49</v>
      </c>
      <c r="D511">
        <v>13</v>
      </c>
      <c r="E511">
        <v>13</v>
      </c>
      <c r="G511">
        <v>5.41</v>
      </c>
      <c r="H511">
        <v>5.54</v>
      </c>
      <c r="I511">
        <v>4.18</v>
      </c>
      <c r="J511">
        <v>3.99</v>
      </c>
      <c r="L511">
        <v>1.56</v>
      </c>
      <c r="N511">
        <v>51</v>
      </c>
      <c r="O511">
        <v>0.54</v>
      </c>
      <c r="P511">
        <v>6.69</v>
      </c>
      <c r="Q511">
        <v>7.28</v>
      </c>
      <c r="S511">
        <v>13.2</v>
      </c>
      <c r="T511">
        <v>20.7</v>
      </c>
      <c r="U511">
        <v>1.05</v>
      </c>
      <c r="X511">
        <v>1.5</v>
      </c>
      <c r="Y511">
        <v>1423.15</v>
      </c>
      <c r="Z511">
        <f t="shared" si="7"/>
        <v>15</v>
      </c>
    </row>
    <row r="512" spans="1:26">
      <c r="A512" t="s">
        <v>592</v>
      </c>
      <c r="B512">
        <v>52.5</v>
      </c>
      <c r="C512">
        <v>1.26</v>
      </c>
      <c r="D512">
        <v>15</v>
      </c>
      <c r="E512">
        <v>9.69</v>
      </c>
      <c r="G512">
        <v>6.76</v>
      </c>
      <c r="H512">
        <v>6.82</v>
      </c>
      <c r="I512">
        <v>4.37</v>
      </c>
      <c r="J512">
        <v>2.46</v>
      </c>
      <c r="L512">
        <v>0.9</v>
      </c>
      <c r="N512">
        <v>51.2</v>
      </c>
      <c r="O512">
        <v>0.38</v>
      </c>
      <c r="P512">
        <v>6.25</v>
      </c>
      <c r="Q512">
        <v>6.01</v>
      </c>
      <c r="S512">
        <v>15.2</v>
      </c>
      <c r="T512">
        <v>20.9</v>
      </c>
      <c r="U512">
        <v>0.61</v>
      </c>
      <c r="X512">
        <v>1</v>
      </c>
      <c r="Y512">
        <v>1448.15</v>
      </c>
      <c r="Z512">
        <f t="shared" si="7"/>
        <v>10</v>
      </c>
    </row>
    <row r="513" spans="1:26">
      <c r="A513" t="s">
        <v>592</v>
      </c>
      <c r="B513">
        <v>52.1</v>
      </c>
      <c r="C513">
        <v>1.23</v>
      </c>
      <c r="D513">
        <v>14.4</v>
      </c>
      <c r="E513">
        <v>11</v>
      </c>
      <c r="G513">
        <v>6.98</v>
      </c>
      <c r="H513">
        <v>6.4</v>
      </c>
      <c r="I513">
        <v>4.28</v>
      </c>
      <c r="J513">
        <v>2.62</v>
      </c>
      <c r="L513">
        <v>0.98</v>
      </c>
      <c r="N513">
        <v>51.2</v>
      </c>
      <c r="O513">
        <v>0.67</v>
      </c>
      <c r="P513">
        <v>7.18</v>
      </c>
      <c r="Q513">
        <v>5.09</v>
      </c>
      <c r="S513">
        <v>14.2</v>
      </c>
      <c r="T513">
        <v>20.5</v>
      </c>
      <c r="U513">
        <v>1.1599999999999999</v>
      </c>
      <c r="X513">
        <v>1.5</v>
      </c>
      <c r="Y513">
        <v>1448.15</v>
      </c>
      <c r="Z513">
        <f t="shared" si="7"/>
        <v>15</v>
      </c>
    </row>
    <row r="514" spans="1:26">
      <c r="A514" t="s">
        <v>593</v>
      </c>
      <c r="B514">
        <v>51.7</v>
      </c>
      <c r="C514">
        <v>1.42</v>
      </c>
      <c r="D514">
        <v>14.3</v>
      </c>
      <c r="E514">
        <v>11.1</v>
      </c>
      <c r="G514">
        <v>7.76</v>
      </c>
      <c r="H514">
        <v>6.01</v>
      </c>
      <c r="I514">
        <v>4.29</v>
      </c>
      <c r="J514">
        <v>2.35</v>
      </c>
      <c r="L514">
        <v>0.96</v>
      </c>
      <c r="N514">
        <v>51.5</v>
      </c>
      <c r="O514">
        <v>0.4</v>
      </c>
      <c r="P514">
        <v>7.21</v>
      </c>
      <c r="Q514">
        <v>5.55</v>
      </c>
      <c r="S514">
        <v>14.8</v>
      </c>
      <c r="T514">
        <v>20.399999999999999</v>
      </c>
      <c r="U514">
        <v>1.01</v>
      </c>
      <c r="X514">
        <v>1.5</v>
      </c>
      <c r="Y514">
        <v>1473.15</v>
      </c>
      <c r="Z514">
        <f t="shared" si="7"/>
        <v>15</v>
      </c>
    </row>
    <row r="515" spans="1:26">
      <c r="A515" t="s">
        <v>594</v>
      </c>
      <c r="B515">
        <v>51.6</v>
      </c>
      <c r="C515">
        <v>1.0900000000000001</v>
      </c>
      <c r="D515">
        <v>15.3</v>
      </c>
      <c r="E515">
        <v>9</v>
      </c>
      <c r="G515">
        <v>8.84</v>
      </c>
      <c r="H515">
        <v>7.67</v>
      </c>
      <c r="I515">
        <v>3.76</v>
      </c>
      <c r="J515">
        <v>1.82</v>
      </c>
      <c r="L515">
        <v>0.63</v>
      </c>
      <c r="N515">
        <v>51.6</v>
      </c>
      <c r="O515">
        <v>0.35</v>
      </c>
      <c r="P515">
        <v>7.2</v>
      </c>
      <c r="Q515">
        <v>4.2</v>
      </c>
      <c r="S515">
        <v>15.9</v>
      </c>
      <c r="T515">
        <v>20.3</v>
      </c>
      <c r="U515">
        <v>0.87</v>
      </c>
      <c r="X515">
        <v>1.5</v>
      </c>
      <c r="Y515">
        <v>1498.15</v>
      </c>
      <c r="Z515">
        <f t="shared" ref="Z515:Z578" si="8">X515*10</f>
        <v>15</v>
      </c>
    </row>
    <row r="516" spans="1:26">
      <c r="A516" t="s">
        <v>595</v>
      </c>
      <c r="B516">
        <v>59.5</v>
      </c>
      <c r="C516">
        <v>0.72</v>
      </c>
      <c r="D516">
        <v>13.4</v>
      </c>
      <c r="E516">
        <v>7.61</v>
      </c>
      <c r="G516">
        <v>2.67</v>
      </c>
      <c r="H516">
        <v>5.3</v>
      </c>
      <c r="I516">
        <v>2.42</v>
      </c>
      <c r="J516">
        <v>7.88</v>
      </c>
      <c r="L516">
        <v>1.02</v>
      </c>
      <c r="N516">
        <v>51.7</v>
      </c>
      <c r="O516">
        <v>0.61</v>
      </c>
      <c r="P516">
        <v>2.87</v>
      </c>
      <c r="Q516">
        <v>10.4</v>
      </c>
      <c r="S516">
        <v>13.4</v>
      </c>
      <c r="T516">
        <v>20.3</v>
      </c>
      <c r="U516">
        <v>0.72</v>
      </c>
      <c r="X516">
        <v>1E-4</v>
      </c>
      <c r="Y516">
        <v>1398.15</v>
      </c>
      <c r="Z516">
        <f t="shared" si="8"/>
        <v>1E-3</v>
      </c>
    </row>
    <row r="517" spans="1:26">
      <c r="A517" t="s">
        <v>595</v>
      </c>
      <c r="B517">
        <v>54.1</v>
      </c>
      <c r="C517">
        <v>1.38</v>
      </c>
      <c r="D517">
        <v>14.7</v>
      </c>
      <c r="E517">
        <v>9.41</v>
      </c>
      <c r="G517">
        <v>3.76</v>
      </c>
      <c r="H517">
        <v>5.9</v>
      </c>
      <c r="I517">
        <v>2.93</v>
      </c>
      <c r="J517">
        <v>6.72</v>
      </c>
      <c r="L517">
        <v>1.53</v>
      </c>
      <c r="N517">
        <v>50.8</v>
      </c>
      <c r="O517">
        <v>0.5</v>
      </c>
      <c r="P517">
        <v>6.21</v>
      </c>
      <c r="Q517">
        <v>7.67</v>
      </c>
      <c r="S517">
        <v>14</v>
      </c>
      <c r="T517">
        <v>20.6</v>
      </c>
      <c r="U517">
        <v>0.6</v>
      </c>
      <c r="X517">
        <v>1</v>
      </c>
      <c r="Y517">
        <v>1398.15</v>
      </c>
      <c r="Z517">
        <f t="shared" si="8"/>
        <v>10</v>
      </c>
    </row>
    <row r="518" spans="1:26">
      <c r="A518" t="s">
        <v>596</v>
      </c>
      <c r="B518">
        <v>53.3</v>
      </c>
      <c r="C518">
        <v>1.1100000000000001</v>
      </c>
      <c r="D518">
        <v>15.2</v>
      </c>
      <c r="E518">
        <v>10.4</v>
      </c>
      <c r="G518">
        <v>2.98</v>
      </c>
      <c r="H518">
        <v>6.38</v>
      </c>
      <c r="I518">
        <v>3.08</v>
      </c>
      <c r="J518">
        <v>6.17</v>
      </c>
      <c r="L518">
        <v>1.41</v>
      </c>
      <c r="N518">
        <v>50.1</v>
      </c>
      <c r="O518">
        <v>0.72</v>
      </c>
      <c r="P518">
        <v>7.22</v>
      </c>
      <c r="Q518">
        <v>8.61</v>
      </c>
      <c r="S518">
        <v>11.9</v>
      </c>
      <c r="T518">
        <v>20.2</v>
      </c>
      <c r="U518">
        <v>1.24</v>
      </c>
      <c r="X518">
        <v>1.5</v>
      </c>
      <c r="Y518">
        <v>1423.15</v>
      </c>
      <c r="Z518">
        <f t="shared" si="8"/>
        <v>15</v>
      </c>
    </row>
    <row r="519" spans="1:26">
      <c r="A519" t="s">
        <v>597</v>
      </c>
      <c r="B519">
        <v>52.4</v>
      </c>
      <c r="C519">
        <v>1.19</v>
      </c>
      <c r="D519">
        <v>16.100000000000001</v>
      </c>
      <c r="E519">
        <v>10.8</v>
      </c>
      <c r="G519">
        <v>3.95</v>
      </c>
      <c r="H519">
        <v>7.2</v>
      </c>
      <c r="I519">
        <v>3.49</v>
      </c>
      <c r="J519">
        <v>4.21</v>
      </c>
      <c r="L519">
        <v>0.91</v>
      </c>
      <c r="N519">
        <v>50.5</v>
      </c>
      <c r="O519">
        <v>0.68</v>
      </c>
      <c r="P519">
        <v>7.01</v>
      </c>
      <c r="Q519">
        <v>7.86</v>
      </c>
      <c r="S519">
        <v>12.1</v>
      </c>
      <c r="T519">
        <v>20.7</v>
      </c>
      <c r="U519">
        <v>1.4</v>
      </c>
      <c r="X519">
        <v>1.5</v>
      </c>
      <c r="Y519">
        <v>1448.15</v>
      </c>
      <c r="Z519">
        <f t="shared" si="8"/>
        <v>15</v>
      </c>
    </row>
    <row r="520" spans="1:26">
      <c r="A520" t="s">
        <v>598</v>
      </c>
      <c r="B520">
        <v>52.9</v>
      </c>
      <c r="C520">
        <v>1.06</v>
      </c>
      <c r="D520">
        <v>16.399999999999999</v>
      </c>
      <c r="E520">
        <v>9.06</v>
      </c>
      <c r="G520">
        <v>5.23</v>
      </c>
      <c r="H520">
        <v>7.32</v>
      </c>
      <c r="I520">
        <v>3.77</v>
      </c>
      <c r="J520">
        <v>3.44</v>
      </c>
      <c r="L520">
        <v>0.75</v>
      </c>
      <c r="N520">
        <v>51.1</v>
      </c>
      <c r="O520">
        <v>0.51</v>
      </c>
      <c r="P520">
        <v>7.01</v>
      </c>
      <c r="Q520">
        <v>5.93</v>
      </c>
      <c r="S520">
        <v>14.6</v>
      </c>
      <c r="T520">
        <v>20.3</v>
      </c>
      <c r="U520">
        <v>1.21</v>
      </c>
      <c r="X520">
        <v>1.5</v>
      </c>
      <c r="Y520">
        <v>1473.15</v>
      </c>
      <c r="Z520">
        <f t="shared" si="8"/>
        <v>15</v>
      </c>
    </row>
    <row r="521" spans="1:26">
      <c r="A521" t="s">
        <v>599</v>
      </c>
      <c r="B521">
        <v>52.9</v>
      </c>
      <c r="C521">
        <v>1.57</v>
      </c>
      <c r="D521">
        <v>8.18</v>
      </c>
      <c r="E521">
        <v>18.21</v>
      </c>
      <c r="F521">
        <v>0.49</v>
      </c>
      <c r="G521">
        <v>5.12</v>
      </c>
      <c r="H521">
        <v>8.89</v>
      </c>
      <c r="I521">
        <v>2</v>
      </c>
      <c r="J521">
        <v>0.59</v>
      </c>
      <c r="L521">
        <v>0.48</v>
      </c>
      <c r="M521">
        <v>1.56</v>
      </c>
      <c r="N521">
        <v>52.92</v>
      </c>
      <c r="O521">
        <v>0.22</v>
      </c>
      <c r="P521">
        <v>0.33</v>
      </c>
      <c r="Q521">
        <v>18.73</v>
      </c>
      <c r="R521">
        <v>0.76</v>
      </c>
      <c r="S521">
        <v>21.19</v>
      </c>
      <c r="T521">
        <v>4.88</v>
      </c>
      <c r="U521">
        <v>0.03</v>
      </c>
      <c r="X521">
        <v>0.02</v>
      </c>
      <c r="Y521">
        <v>1362.15</v>
      </c>
      <c r="Z521">
        <f t="shared" si="8"/>
        <v>0.2</v>
      </c>
    </row>
    <row r="522" spans="1:26">
      <c r="A522" t="s">
        <v>600</v>
      </c>
      <c r="B522">
        <v>56.86</v>
      </c>
      <c r="C522">
        <v>0.66</v>
      </c>
      <c r="D522">
        <v>11.11</v>
      </c>
      <c r="E522">
        <v>15.62</v>
      </c>
      <c r="F522">
        <v>0.17</v>
      </c>
      <c r="G522">
        <v>1</v>
      </c>
      <c r="H522">
        <v>7.4</v>
      </c>
      <c r="I522">
        <v>2.85</v>
      </c>
      <c r="J522">
        <v>1.64</v>
      </c>
      <c r="L522">
        <v>1.46</v>
      </c>
      <c r="N522">
        <v>49.37</v>
      </c>
      <c r="O522">
        <v>0.87</v>
      </c>
      <c r="P522">
        <v>1.04</v>
      </c>
      <c r="Q522">
        <v>21.99</v>
      </c>
      <c r="R522">
        <v>0.52</v>
      </c>
      <c r="S522">
        <v>9.9</v>
      </c>
      <c r="T522">
        <v>14.95</v>
      </c>
      <c r="U522">
        <v>0.14000000000000001</v>
      </c>
      <c r="X522">
        <v>1E-4</v>
      </c>
      <c r="Y522">
        <v>1253.1500000000001</v>
      </c>
      <c r="Z522">
        <f t="shared" si="8"/>
        <v>1E-3</v>
      </c>
    </row>
    <row r="523" spans="1:26">
      <c r="A523" t="s">
        <v>601</v>
      </c>
      <c r="B523">
        <v>63.1</v>
      </c>
      <c r="C523">
        <v>0.63</v>
      </c>
      <c r="D523">
        <v>15.5</v>
      </c>
      <c r="E523">
        <v>2.65</v>
      </c>
      <c r="G523">
        <v>1.1000000000000001</v>
      </c>
      <c r="H523">
        <v>3.35</v>
      </c>
      <c r="I523">
        <v>3.9</v>
      </c>
      <c r="J523">
        <v>2.27</v>
      </c>
      <c r="M523">
        <v>4.5</v>
      </c>
      <c r="N523">
        <v>51.7</v>
      </c>
      <c r="O523">
        <v>1.08</v>
      </c>
      <c r="P523">
        <v>2.7</v>
      </c>
      <c r="Q523">
        <v>6.18</v>
      </c>
      <c r="S523">
        <v>16.600000000000001</v>
      </c>
      <c r="T523">
        <v>19.899999999999999</v>
      </c>
      <c r="U523">
        <v>0.8</v>
      </c>
      <c r="X523">
        <v>0.14549999999999999</v>
      </c>
      <c r="Y523">
        <v>1223.1500000000001</v>
      </c>
      <c r="Z523">
        <f t="shared" si="8"/>
        <v>1.4549999999999998</v>
      </c>
    </row>
    <row r="524" spans="1:26">
      <c r="A524" t="s">
        <v>602</v>
      </c>
      <c r="B524">
        <v>64</v>
      </c>
      <c r="C524">
        <v>0.74</v>
      </c>
      <c r="D524">
        <v>15</v>
      </c>
      <c r="E524">
        <v>3.49</v>
      </c>
      <c r="G524">
        <v>1.6</v>
      </c>
      <c r="H524">
        <v>3.87</v>
      </c>
      <c r="I524">
        <v>4</v>
      </c>
      <c r="J524">
        <v>2.0699999999999998</v>
      </c>
      <c r="M524">
        <v>3</v>
      </c>
      <c r="N524">
        <v>48.9</v>
      </c>
      <c r="O524">
        <v>1.05</v>
      </c>
      <c r="P524">
        <v>3.9</v>
      </c>
      <c r="Q524">
        <v>12</v>
      </c>
      <c r="S524">
        <v>15.1</v>
      </c>
      <c r="T524">
        <v>17.7</v>
      </c>
      <c r="U524">
        <v>0.4</v>
      </c>
      <c r="V524">
        <v>0.13</v>
      </c>
      <c r="X524">
        <v>7.0999999999999994E-2</v>
      </c>
      <c r="Y524">
        <v>1233.1500000000001</v>
      </c>
      <c r="Z524">
        <f t="shared" si="8"/>
        <v>0.71</v>
      </c>
    </row>
    <row r="525" spans="1:26">
      <c r="A525" t="s">
        <v>603</v>
      </c>
      <c r="B525">
        <v>56.1</v>
      </c>
      <c r="C525">
        <v>0.88</v>
      </c>
      <c r="D525">
        <v>17</v>
      </c>
      <c r="E525">
        <v>5.04</v>
      </c>
      <c r="G525">
        <v>3.1</v>
      </c>
      <c r="H525">
        <v>5.4</v>
      </c>
      <c r="I525">
        <v>5.0999999999999996</v>
      </c>
      <c r="J525">
        <v>1.81</v>
      </c>
      <c r="M525">
        <v>3.5</v>
      </c>
      <c r="N525">
        <v>50.6</v>
      </c>
      <c r="O525">
        <v>0.89</v>
      </c>
      <c r="P525">
        <v>5.1100000000000003</v>
      </c>
      <c r="Q525">
        <v>7.52</v>
      </c>
      <c r="S525">
        <v>15.1</v>
      </c>
      <c r="T525">
        <v>21.42</v>
      </c>
      <c r="U525">
        <v>0.3</v>
      </c>
      <c r="V525">
        <v>0.02</v>
      </c>
      <c r="X525">
        <v>9.8900000000000002E-2</v>
      </c>
      <c r="Y525">
        <v>1323.15</v>
      </c>
      <c r="Z525">
        <f t="shared" si="8"/>
        <v>0.98899999999999999</v>
      </c>
    </row>
    <row r="526" spans="1:26">
      <c r="A526" t="s">
        <v>604</v>
      </c>
      <c r="B526">
        <v>53.2</v>
      </c>
      <c r="C526">
        <v>1</v>
      </c>
      <c r="D526">
        <v>17.600000000000001</v>
      </c>
      <c r="E526">
        <v>4.87</v>
      </c>
      <c r="G526">
        <v>3.3</v>
      </c>
      <c r="H526">
        <v>6.52</v>
      </c>
      <c r="I526">
        <v>3.9</v>
      </c>
      <c r="J526">
        <v>1.24</v>
      </c>
      <c r="M526">
        <v>5.0999999999999996</v>
      </c>
      <c r="N526">
        <v>50.5</v>
      </c>
      <c r="O526">
        <v>0.71</v>
      </c>
      <c r="P526">
        <v>4.2</v>
      </c>
      <c r="Q526">
        <v>6.08</v>
      </c>
      <c r="S526">
        <v>15.4</v>
      </c>
      <c r="T526">
        <v>22</v>
      </c>
      <c r="U526">
        <v>0.3</v>
      </c>
      <c r="X526">
        <v>0.20399999999999999</v>
      </c>
      <c r="Y526">
        <v>1298.1500000000001</v>
      </c>
      <c r="Z526">
        <f t="shared" si="8"/>
        <v>2.04</v>
      </c>
    </row>
    <row r="527" spans="1:26">
      <c r="A527" t="s">
        <v>605</v>
      </c>
      <c r="B527">
        <v>47.32</v>
      </c>
      <c r="C527">
        <v>0.71</v>
      </c>
      <c r="D527">
        <v>15.19</v>
      </c>
      <c r="E527">
        <v>8.27</v>
      </c>
      <c r="F527">
        <v>0.19</v>
      </c>
      <c r="G527">
        <v>8.08</v>
      </c>
      <c r="H527">
        <v>11.16</v>
      </c>
      <c r="I527">
        <v>1.95</v>
      </c>
      <c r="J527">
        <v>0.67</v>
      </c>
      <c r="K527">
        <v>0</v>
      </c>
      <c r="L527">
        <v>0.12</v>
      </c>
      <c r="M527">
        <v>3.2</v>
      </c>
      <c r="N527">
        <v>51.45</v>
      </c>
      <c r="O527">
        <v>0.32</v>
      </c>
      <c r="P527">
        <v>4.2</v>
      </c>
      <c r="Q527">
        <v>5.53</v>
      </c>
      <c r="R527">
        <v>0.16</v>
      </c>
      <c r="S527">
        <v>16.37</v>
      </c>
      <c r="T527">
        <v>21.51</v>
      </c>
      <c r="U527">
        <v>0.27</v>
      </c>
      <c r="V527">
        <v>0.02</v>
      </c>
      <c r="W527">
        <v>0</v>
      </c>
      <c r="X527">
        <v>0.7</v>
      </c>
      <c r="Y527">
        <v>1372.15</v>
      </c>
      <c r="Z527">
        <f t="shared" si="8"/>
        <v>7</v>
      </c>
    </row>
    <row r="528" spans="1:26">
      <c r="A528" t="s">
        <v>606</v>
      </c>
      <c r="B528">
        <v>47.28</v>
      </c>
      <c r="C528">
        <v>0.81</v>
      </c>
      <c r="D528">
        <v>17.350000000000001</v>
      </c>
      <c r="E528">
        <v>7.78</v>
      </c>
      <c r="F528">
        <v>0.18</v>
      </c>
      <c r="G528">
        <v>6.73</v>
      </c>
      <c r="H528">
        <v>10.07</v>
      </c>
      <c r="I528">
        <v>2.04</v>
      </c>
      <c r="J528">
        <v>0.72</v>
      </c>
      <c r="K528">
        <v>0</v>
      </c>
      <c r="L528">
        <v>0.14000000000000001</v>
      </c>
      <c r="M528">
        <v>4.2</v>
      </c>
      <c r="N528">
        <v>51.88</v>
      </c>
      <c r="O528">
        <v>0.38</v>
      </c>
      <c r="P528">
        <v>3.98</v>
      </c>
      <c r="Q528">
        <v>5.14</v>
      </c>
      <c r="R528">
        <v>0.15</v>
      </c>
      <c r="S528">
        <v>16.36</v>
      </c>
      <c r="T528">
        <v>21.8</v>
      </c>
      <c r="U528">
        <v>0.24</v>
      </c>
      <c r="V528">
        <v>0.01</v>
      </c>
      <c r="W528">
        <v>0</v>
      </c>
      <c r="X528">
        <v>0.7</v>
      </c>
      <c r="Y528">
        <v>1342.15</v>
      </c>
      <c r="Z528">
        <f t="shared" si="8"/>
        <v>7</v>
      </c>
    </row>
    <row r="529" spans="1:26">
      <c r="A529" t="s">
        <v>607</v>
      </c>
      <c r="B529">
        <v>49.99</v>
      </c>
      <c r="C529">
        <v>0.95</v>
      </c>
      <c r="D529">
        <v>18.739999999999998</v>
      </c>
      <c r="E529">
        <v>7.53</v>
      </c>
      <c r="F529">
        <v>0.17</v>
      </c>
      <c r="G529">
        <v>4.68</v>
      </c>
      <c r="H529">
        <v>8.15</v>
      </c>
      <c r="I529">
        <v>1.59</v>
      </c>
      <c r="J529">
        <v>0.89</v>
      </c>
      <c r="K529">
        <v>0</v>
      </c>
      <c r="L529">
        <v>0.19</v>
      </c>
      <c r="M529">
        <v>5.3</v>
      </c>
      <c r="N529">
        <v>46.77</v>
      </c>
      <c r="O529">
        <v>0.91</v>
      </c>
      <c r="P529">
        <v>10.029999999999999</v>
      </c>
      <c r="Q529">
        <v>8.1</v>
      </c>
      <c r="R529">
        <v>0.2</v>
      </c>
      <c r="S529">
        <v>13.65</v>
      </c>
      <c r="T529">
        <v>20.079999999999998</v>
      </c>
      <c r="U529">
        <v>0.34</v>
      </c>
      <c r="V529">
        <v>0</v>
      </c>
      <c r="W529">
        <v>0</v>
      </c>
      <c r="X529">
        <v>0.7</v>
      </c>
      <c r="Y529">
        <v>1312.15</v>
      </c>
      <c r="Z529">
        <f t="shared" si="8"/>
        <v>7</v>
      </c>
    </row>
    <row r="530" spans="1:26">
      <c r="A530" t="s">
        <v>608</v>
      </c>
      <c r="B530">
        <v>49.99</v>
      </c>
      <c r="C530">
        <v>0.95</v>
      </c>
      <c r="D530">
        <v>18.739999999999998</v>
      </c>
      <c r="E530">
        <v>7.53</v>
      </c>
      <c r="F530">
        <v>0.17</v>
      </c>
      <c r="G530">
        <v>4.68</v>
      </c>
      <c r="H530">
        <v>8.15</v>
      </c>
      <c r="I530">
        <v>1.59</v>
      </c>
      <c r="J530">
        <v>0.89</v>
      </c>
      <c r="K530">
        <v>0</v>
      </c>
      <c r="L530">
        <v>0.19</v>
      </c>
      <c r="M530">
        <v>5.3</v>
      </c>
      <c r="N530">
        <v>50.68</v>
      </c>
      <c r="O530">
        <v>0.46</v>
      </c>
      <c r="P530">
        <v>5.33</v>
      </c>
      <c r="Q530">
        <v>7.96</v>
      </c>
      <c r="R530">
        <v>0.25</v>
      </c>
      <c r="S530">
        <v>16.05</v>
      </c>
      <c r="T530">
        <v>19.149999999999999</v>
      </c>
      <c r="U530">
        <v>0.28000000000000003</v>
      </c>
      <c r="V530">
        <v>0</v>
      </c>
      <c r="W530">
        <v>0</v>
      </c>
      <c r="X530">
        <v>0.7</v>
      </c>
      <c r="Y530">
        <v>1312.15</v>
      </c>
      <c r="Z530">
        <f t="shared" si="8"/>
        <v>7</v>
      </c>
    </row>
    <row r="531" spans="1:26">
      <c r="A531" t="s">
        <v>609</v>
      </c>
      <c r="B531">
        <v>47.38</v>
      </c>
      <c r="C531">
        <v>0.82</v>
      </c>
      <c r="D531">
        <v>18.100000000000001</v>
      </c>
      <c r="E531">
        <v>7.85</v>
      </c>
      <c r="F531">
        <v>0.18</v>
      </c>
      <c r="G531">
        <v>6.28</v>
      </c>
      <c r="H531">
        <v>9.6</v>
      </c>
      <c r="I531">
        <v>2.2599999999999998</v>
      </c>
      <c r="J531">
        <v>0.73</v>
      </c>
      <c r="K531">
        <v>0</v>
      </c>
      <c r="L531">
        <v>0.11</v>
      </c>
      <c r="M531">
        <v>5.3</v>
      </c>
      <c r="N531">
        <v>49.04</v>
      </c>
      <c r="O531">
        <v>0.63</v>
      </c>
      <c r="P531">
        <v>7.19</v>
      </c>
      <c r="Q531">
        <v>7.05</v>
      </c>
      <c r="R531">
        <v>0.18</v>
      </c>
      <c r="S531">
        <v>14.95</v>
      </c>
      <c r="T531">
        <v>20.61</v>
      </c>
      <c r="U531">
        <v>0.33</v>
      </c>
      <c r="V531">
        <v>0.03</v>
      </c>
      <c r="W531">
        <v>0</v>
      </c>
      <c r="X531">
        <v>0.7</v>
      </c>
      <c r="Y531">
        <v>1327.15</v>
      </c>
      <c r="Z531">
        <f t="shared" si="8"/>
        <v>7</v>
      </c>
    </row>
    <row r="532" spans="1:26">
      <c r="A532" t="s">
        <v>610</v>
      </c>
      <c r="B532">
        <v>52</v>
      </c>
      <c r="C532">
        <v>0.8</v>
      </c>
      <c r="D532">
        <v>9.1999999999999993</v>
      </c>
      <c r="E532">
        <v>11.4</v>
      </c>
      <c r="F532">
        <v>0.18</v>
      </c>
      <c r="G532">
        <v>11.7</v>
      </c>
      <c r="H532">
        <v>14.2</v>
      </c>
      <c r="I532">
        <v>0.16</v>
      </c>
      <c r="K532">
        <v>0.22</v>
      </c>
      <c r="N532">
        <v>54.6</v>
      </c>
      <c r="O532">
        <v>0.08</v>
      </c>
      <c r="P532">
        <v>0.93</v>
      </c>
      <c r="Q532">
        <v>6</v>
      </c>
      <c r="R532">
        <v>0.13</v>
      </c>
      <c r="S532">
        <v>21.1</v>
      </c>
      <c r="T532">
        <v>16.899999999999999</v>
      </c>
      <c r="U532">
        <v>7.0000000000000007E-2</v>
      </c>
      <c r="W532">
        <v>0.75</v>
      </c>
      <c r="X532">
        <v>1E-4</v>
      </c>
      <c r="Y532">
        <v>1523.15</v>
      </c>
      <c r="Z532">
        <f t="shared" si="8"/>
        <v>1E-3</v>
      </c>
    </row>
    <row r="533" spans="1:26">
      <c r="A533" t="s">
        <v>611</v>
      </c>
      <c r="B533">
        <v>52.33</v>
      </c>
      <c r="C533">
        <v>0.69</v>
      </c>
      <c r="D533">
        <v>7.7</v>
      </c>
      <c r="E533">
        <v>11.7</v>
      </c>
      <c r="F533">
        <v>0.21</v>
      </c>
      <c r="G533">
        <v>13</v>
      </c>
      <c r="H533">
        <v>14.2</v>
      </c>
      <c r="I533">
        <v>0.28999999999999998</v>
      </c>
      <c r="K533">
        <v>0.19</v>
      </c>
      <c r="N533">
        <v>54.2</v>
      </c>
      <c r="O533">
        <v>0.13</v>
      </c>
      <c r="P533">
        <v>1.3</v>
      </c>
      <c r="Q533">
        <v>6.2</v>
      </c>
      <c r="R533">
        <v>0.15</v>
      </c>
      <c r="S533">
        <v>21.1</v>
      </c>
      <c r="T533">
        <v>16.7</v>
      </c>
      <c r="U533">
        <v>0.02</v>
      </c>
      <c r="W533">
        <v>0.72</v>
      </c>
      <c r="X533">
        <v>1E-4</v>
      </c>
      <c r="Y533">
        <v>1523.15</v>
      </c>
      <c r="Z533">
        <f t="shared" si="8"/>
        <v>1E-3</v>
      </c>
    </row>
    <row r="534" spans="1:26">
      <c r="A534" t="s">
        <v>612</v>
      </c>
      <c r="B534">
        <v>53.06</v>
      </c>
      <c r="C534">
        <v>0.96</v>
      </c>
      <c r="D534">
        <v>15.2</v>
      </c>
      <c r="E534">
        <v>8.16</v>
      </c>
      <c r="F534">
        <v>0.1</v>
      </c>
      <c r="G534">
        <v>4.3099999999999996</v>
      </c>
      <c r="H534">
        <v>10.199999999999999</v>
      </c>
      <c r="I534">
        <v>0.35</v>
      </c>
      <c r="K534">
        <v>0.08</v>
      </c>
      <c r="N534">
        <v>52.2</v>
      </c>
      <c r="O534">
        <v>0.34</v>
      </c>
      <c r="P534">
        <v>3.1</v>
      </c>
      <c r="Q534">
        <v>6.3</v>
      </c>
      <c r="R534">
        <v>0.15</v>
      </c>
      <c r="S534">
        <v>16.100000000000001</v>
      </c>
      <c r="T534">
        <v>21.1</v>
      </c>
      <c r="U534">
        <v>7.0000000000000007E-2</v>
      </c>
      <c r="W534">
        <v>0.42</v>
      </c>
      <c r="X534">
        <v>0.2</v>
      </c>
      <c r="Y534">
        <v>1299.1500000000001</v>
      </c>
      <c r="Z534">
        <f t="shared" si="8"/>
        <v>2</v>
      </c>
    </row>
    <row r="535" spans="1:26">
      <c r="A535" t="s">
        <v>613</v>
      </c>
      <c r="B535">
        <v>48.66</v>
      </c>
      <c r="C535">
        <v>0.74</v>
      </c>
      <c r="D535">
        <v>7.77</v>
      </c>
      <c r="E535">
        <v>12.65</v>
      </c>
      <c r="F535">
        <v>0.21</v>
      </c>
      <c r="G535">
        <v>16.03</v>
      </c>
      <c r="H535">
        <v>12.8</v>
      </c>
      <c r="I535">
        <v>0.68</v>
      </c>
      <c r="J535">
        <v>0.05</v>
      </c>
      <c r="K535">
        <v>0.32</v>
      </c>
      <c r="L535">
        <v>0.09</v>
      </c>
      <c r="N535">
        <v>55.58</v>
      </c>
      <c r="O535">
        <v>7.0000000000000007E-2</v>
      </c>
      <c r="P535">
        <v>1.35</v>
      </c>
      <c r="Q535">
        <v>6.84</v>
      </c>
      <c r="R535">
        <v>0.18</v>
      </c>
      <c r="S535">
        <v>25.49</v>
      </c>
      <c r="T535">
        <v>9.89</v>
      </c>
      <c r="U535">
        <v>0.17</v>
      </c>
      <c r="W535">
        <v>0.59</v>
      </c>
      <c r="X535">
        <v>1.5</v>
      </c>
      <c r="Y535">
        <v>1723.15</v>
      </c>
      <c r="Z535">
        <f t="shared" si="8"/>
        <v>15</v>
      </c>
    </row>
    <row r="536" spans="1:26">
      <c r="A536" t="s">
        <v>614</v>
      </c>
      <c r="B536">
        <v>50.76</v>
      </c>
      <c r="C536">
        <v>0.56000000000000005</v>
      </c>
      <c r="D536">
        <v>6.47</v>
      </c>
      <c r="E536">
        <v>12.59</v>
      </c>
      <c r="F536">
        <v>0.22</v>
      </c>
      <c r="G536">
        <v>15.73</v>
      </c>
      <c r="H536">
        <v>12.32</v>
      </c>
      <c r="I536">
        <v>0.87</v>
      </c>
      <c r="J536">
        <v>0.06</v>
      </c>
      <c r="K536">
        <v>0.35</v>
      </c>
      <c r="L536">
        <v>0.06</v>
      </c>
      <c r="M536">
        <v>7.11</v>
      </c>
      <c r="N536">
        <v>54.81</v>
      </c>
      <c r="O536">
        <v>0.04</v>
      </c>
      <c r="P536">
        <v>0.74</v>
      </c>
      <c r="Q536">
        <v>4.51</v>
      </c>
      <c r="R536">
        <v>0.12</v>
      </c>
      <c r="S536">
        <v>20.5</v>
      </c>
      <c r="T536">
        <v>18.3</v>
      </c>
      <c r="U536">
        <v>0.18</v>
      </c>
      <c r="W536">
        <v>0.91</v>
      </c>
      <c r="X536">
        <v>1.5</v>
      </c>
      <c r="Y536">
        <v>1548.15</v>
      </c>
      <c r="Z536">
        <f t="shared" si="8"/>
        <v>15</v>
      </c>
    </row>
    <row r="537" spans="1:26">
      <c r="A537" t="s">
        <v>615</v>
      </c>
      <c r="B537">
        <v>47.63</v>
      </c>
      <c r="C537">
        <v>0.71</v>
      </c>
      <c r="D537">
        <v>18.850000000000001</v>
      </c>
      <c r="E537">
        <v>8.4</v>
      </c>
      <c r="F537">
        <v>0.12</v>
      </c>
      <c r="G537">
        <v>10.48</v>
      </c>
      <c r="H537">
        <v>11.63</v>
      </c>
      <c r="I537">
        <v>1.72</v>
      </c>
      <c r="J537">
        <v>0.05</v>
      </c>
      <c r="K537">
        <v>0.04</v>
      </c>
      <c r="L537">
        <v>0.34</v>
      </c>
      <c r="M537">
        <v>8.69</v>
      </c>
      <c r="N537">
        <v>51.52</v>
      </c>
      <c r="O537">
        <v>0.18</v>
      </c>
      <c r="P537">
        <v>5.68</v>
      </c>
      <c r="Q537">
        <v>4.3600000000000003</v>
      </c>
      <c r="R537">
        <v>7.0000000000000007E-2</v>
      </c>
      <c r="S537">
        <v>17.36</v>
      </c>
      <c r="T537">
        <v>19.62</v>
      </c>
      <c r="U537">
        <v>0.35</v>
      </c>
      <c r="W537">
        <v>0.37</v>
      </c>
      <c r="X537">
        <v>1.5</v>
      </c>
      <c r="Y537">
        <v>1448.15</v>
      </c>
      <c r="Z537">
        <f t="shared" si="8"/>
        <v>15</v>
      </c>
    </row>
    <row r="538" spans="1:26">
      <c r="A538" t="s">
        <v>616</v>
      </c>
      <c r="B538">
        <v>45.99</v>
      </c>
      <c r="C538">
        <v>0.77</v>
      </c>
      <c r="D538">
        <v>16.760000000000002</v>
      </c>
      <c r="E538">
        <v>9.7799999999999994</v>
      </c>
      <c r="F538">
        <v>0.12</v>
      </c>
      <c r="G538">
        <v>13.09</v>
      </c>
      <c r="H538">
        <v>11.29</v>
      </c>
      <c r="I538">
        <v>1.28</v>
      </c>
      <c r="J538">
        <v>0.06</v>
      </c>
      <c r="K538">
        <v>0.09</v>
      </c>
      <c r="L538">
        <v>0.4</v>
      </c>
      <c r="N538">
        <v>50.78</v>
      </c>
      <c r="O538">
        <v>0.13</v>
      </c>
      <c r="P538">
        <v>9.83</v>
      </c>
      <c r="Q538">
        <v>5.88</v>
      </c>
      <c r="R538">
        <v>0.11</v>
      </c>
      <c r="S538">
        <v>20.9</v>
      </c>
      <c r="T538">
        <v>11.68</v>
      </c>
      <c r="U538">
        <v>0.52</v>
      </c>
      <c r="W538">
        <v>0.5</v>
      </c>
      <c r="X538">
        <v>2</v>
      </c>
      <c r="Y538">
        <v>1723.15</v>
      </c>
      <c r="Z538">
        <f t="shared" si="8"/>
        <v>20</v>
      </c>
    </row>
    <row r="539" spans="1:26">
      <c r="A539" t="s">
        <v>617</v>
      </c>
      <c r="B539">
        <v>43.88</v>
      </c>
      <c r="C539">
        <v>1.04</v>
      </c>
      <c r="D539">
        <v>15.36</v>
      </c>
      <c r="E539">
        <v>10.97</v>
      </c>
      <c r="F539">
        <v>0.06</v>
      </c>
      <c r="G539">
        <v>13.45</v>
      </c>
      <c r="H539">
        <v>11.09</v>
      </c>
      <c r="I539">
        <v>2.19</v>
      </c>
      <c r="J539">
        <v>0.08</v>
      </c>
      <c r="K539">
        <v>0.06</v>
      </c>
      <c r="L539">
        <v>0.71</v>
      </c>
      <c r="N539">
        <v>50.99</v>
      </c>
      <c r="O539">
        <v>0.21</v>
      </c>
      <c r="P539">
        <v>8.9</v>
      </c>
      <c r="Q539">
        <v>5.89</v>
      </c>
      <c r="R539">
        <v>0.11</v>
      </c>
      <c r="S539">
        <v>20.51</v>
      </c>
      <c r="T539">
        <v>12.46</v>
      </c>
      <c r="U539">
        <v>0.6</v>
      </c>
      <c r="W539">
        <v>0.24</v>
      </c>
      <c r="X539">
        <v>2</v>
      </c>
      <c r="Y539">
        <v>1698.15</v>
      </c>
      <c r="Z539">
        <f t="shared" si="8"/>
        <v>20</v>
      </c>
    </row>
    <row r="540" spans="1:26">
      <c r="A540" t="s">
        <v>618</v>
      </c>
      <c r="B540">
        <v>72.510000000000005</v>
      </c>
      <c r="C540">
        <v>0.59</v>
      </c>
      <c r="D540">
        <v>13.76</v>
      </c>
      <c r="E540">
        <v>2.0699999999999998</v>
      </c>
      <c r="F540">
        <v>0.13</v>
      </c>
      <c r="G540">
        <v>1</v>
      </c>
      <c r="H540">
        <v>2.2400000000000002</v>
      </c>
      <c r="I540">
        <v>2.73</v>
      </c>
      <c r="J540">
        <v>4.97</v>
      </c>
      <c r="N540">
        <v>51.38</v>
      </c>
      <c r="O540">
        <v>0.59</v>
      </c>
      <c r="P540">
        <v>4.41</v>
      </c>
      <c r="Q540">
        <v>8.7200000000000006</v>
      </c>
      <c r="R540">
        <v>0.41</v>
      </c>
      <c r="S540">
        <v>14.92</v>
      </c>
      <c r="T540">
        <v>18.89</v>
      </c>
      <c r="U540">
        <v>0.38</v>
      </c>
      <c r="X540">
        <v>0.7</v>
      </c>
      <c r="Y540">
        <v>1273.1500000000001</v>
      </c>
      <c r="Z540">
        <f t="shared" si="8"/>
        <v>7</v>
      </c>
    </row>
    <row r="541" spans="1:26">
      <c r="A541" t="s">
        <v>619</v>
      </c>
      <c r="B541">
        <v>72.2</v>
      </c>
      <c r="C541">
        <v>0.39</v>
      </c>
      <c r="D541">
        <v>15.5</v>
      </c>
      <c r="E541">
        <v>1.18</v>
      </c>
      <c r="F541">
        <v>0.04</v>
      </c>
      <c r="G541">
        <v>0.56999999999999995</v>
      </c>
      <c r="H541">
        <v>1.62</v>
      </c>
      <c r="I541">
        <v>3.34</v>
      </c>
      <c r="J541">
        <v>5.17</v>
      </c>
      <c r="N541">
        <v>48.8</v>
      </c>
      <c r="O541">
        <v>1.01</v>
      </c>
      <c r="P541">
        <v>9.6300000000000008</v>
      </c>
      <c r="Q541">
        <v>9.5</v>
      </c>
      <c r="R541">
        <v>0.25</v>
      </c>
      <c r="S541">
        <v>12.38</v>
      </c>
      <c r="T541">
        <v>17.559999999999999</v>
      </c>
      <c r="U541">
        <v>0.89</v>
      </c>
      <c r="X541">
        <v>1.5</v>
      </c>
      <c r="Y541">
        <v>1273.1500000000001</v>
      </c>
      <c r="Z541">
        <f t="shared" si="8"/>
        <v>15</v>
      </c>
    </row>
    <row r="542" spans="1:26">
      <c r="A542" t="s">
        <v>620</v>
      </c>
      <c r="B542">
        <v>74.09</v>
      </c>
      <c r="C542">
        <v>0.63</v>
      </c>
      <c r="D542">
        <v>12.81</v>
      </c>
      <c r="E542">
        <v>1.98</v>
      </c>
      <c r="F542">
        <v>0.03</v>
      </c>
      <c r="G542">
        <v>1.05</v>
      </c>
      <c r="H542">
        <v>1.95</v>
      </c>
      <c r="I542">
        <v>2.59</v>
      </c>
      <c r="J542">
        <v>4.8600000000000003</v>
      </c>
      <c r="N542">
        <v>52.38</v>
      </c>
      <c r="O542">
        <v>0.71</v>
      </c>
      <c r="P542">
        <v>2.4500000000000002</v>
      </c>
      <c r="Q542">
        <v>10.82</v>
      </c>
      <c r="R542">
        <v>0.38</v>
      </c>
      <c r="S542">
        <v>15.76</v>
      </c>
      <c r="T542">
        <v>17.07</v>
      </c>
      <c r="U542">
        <v>0.24</v>
      </c>
      <c r="X542">
        <v>0.5</v>
      </c>
      <c r="Y542">
        <v>1273.1500000000001</v>
      </c>
      <c r="Z542">
        <f t="shared" si="8"/>
        <v>5</v>
      </c>
    </row>
    <row r="543" spans="1:26">
      <c r="A543" t="s">
        <v>621</v>
      </c>
      <c r="B543">
        <v>73.17</v>
      </c>
      <c r="C543">
        <v>0.3</v>
      </c>
      <c r="D543">
        <v>15.02</v>
      </c>
      <c r="E543">
        <v>0.89</v>
      </c>
      <c r="F543">
        <v>0.02</v>
      </c>
      <c r="G543">
        <v>0.33</v>
      </c>
      <c r="H543">
        <v>1.1100000000000001</v>
      </c>
      <c r="I543">
        <v>4.67</v>
      </c>
      <c r="J543">
        <v>4.5</v>
      </c>
      <c r="M543">
        <v>5.0999999999999996</v>
      </c>
      <c r="N543">
        <v>53.21</v>
      </c>
      <c r="O543">
        <v>0.48</v>
      </c>
      <c r="P543">
        <v>4.74</v>
      </c>
      <c r="Q543">
        <v>11.72</v>
      </c>
      <c r="R543">
        <v>0.23</v>
      </c>
      <c r="S543">
        <v>12.84</v>
      </c>
      <c r="T543">
        <v>15.4</v>
      </c>
      <c r="U543">
        <v>1.1100000000000001</v>
      </c>
      <c r="V543">
        <v>0.1</v>
      </c>
      <c r="X543">
        <v>1.5</v>
      </c>
      <c r="Y543">
        <v>1223.1500000000001</v>
      </c>
      <c r="Z543">
        <f t="shared" si="8"/>
        <v>15</v>
      </c>
    </row>
    <row r="544" spans="1:26">
      <c r="A544" t="s">
        <v>622</v>
      </c>
      <c r="B544">
        <v>70.790000000000006</v>
      </c>
      <c r="C544">
        <v>0.09</v>
      </c>
      <c r="D544">
        <v>16.37</v>
      </c>
      <c r="E544">
        <v>0.54</v>
      </c>
      <c r="F544">
        <v>0.05</v>
      </c>
      <c r="G544">
        <v>0.11</v>
      </c>
      <c r="H544">
        <v>1.56</v>
      </c>
      <c r="I544">
        <v>4.18</v>
      </c>
      <c r="J544">
        <v>6.31</v>
      </c>
      <c r="M544">
        <v>5.8</v>
      </c>
      <c r="N544">
        <v>55.88</v>
      </c>
      <c r="O544">
        <v>0.23</v>
      </c>
      <c r="P544">
        <v>21.01</v>
      </c>
      <c r="Q544">
        <v>3.58</v>
      </c>
      <c r="S544">
        <v>2.88</v>
      </c>
      <c r="T544">
        <v>7.94</v>
      </c>
      <c r="U544">
        <v>8.4499999999999993</v>
      </c>
      <c r="V544">
        <v>0.19</v>
      </c>
      <c r="X544">
        <v>3.2</v>
      </c>
      <c r="Y544">
        <v>1273.1500000000001</v>
      </c>
      <c r="Z544">
        <f t="shared" si="8"/>
        <v>32</v>
      </c>
    </row>
    <row r="545" spans="1:26">
      <c r="A545" t="s">
        <v>623</v>
      </c>
      <c r="B545">
        <v>70.099999999999994</v>
      </c>
      <c r="C545">
        <v>0.51</v>
      </c>
      <c r="D545">
        <v>16.43</v>
      </c>
      <c r="E545">
        <v>1.28</v>
      </c>
      <c r="F545">
        <v>0.04</v>
      </c>
      <c r="G545">
        <v>0.28999999999999998</v>
      </c>
      <c r="H545">
        <v>2.0099999999999998</v>
      </c>
      <c r="I545">
        <v>4.2</v>
      </c>
      <c r="J545">
        <v>5.14</v>
      </c>
      <c r="M545">
        <v>2</v>
      </c>
      <c r="N545">
        <v>53.63</v>
      </c>
      <c r="O545">
        <v>0.61</v>
      </c>
      <c r="P545">
        <v>19.600000000000001</v>
      </c>
      <c r="Q545">
        <v>4.93</v>
      </c>
      <c r="R545">
        <v>0.22</v>
      </c>
      <c r="S545">
        <v>3.05</v>
      </c>
      <c r="T545">
        <v>10.5</v>
      </c>
      <c r="U545">
        <v>7.65</v>
      </c>
      <c r="V545">
        <v>0.09</v>
      </c>
      <c r="X545">
        <v>3.2</v>
      </c>
      <c r="Y545">
        <v>1373.15</v>
      </c>
      <c r="Z545">
        <f t="shared" si="8"/>
        <v>32</v>
      </c>
    </row>
    <row r="546" spans="1:26">
      <c r="A546" t="s">
        <v>624</v>
      </c>
      <c r="B546">
        <v>74.86</v>
      </c>
      <c r="C546">
        <v>0.1</v>
      </c>
      <c r="D546">
        <v>16.440000000000001</v>
      </c>
      <c r="E546">
        <v>0.42</v>
      </c>
      <c r="F546">
        <v>0.02</v>
      </c>
      <c r="G546">
        <v>0.03</v>
      </c>
      <c r="H546">
        <v>0.97</v>
      </c>
      <c r="I546">
        <v>3.02</v>
      </c>
      <c r="J546">
        <v>4.1399999999999997</v>
      </c>
      <c r="M546">
        <v>3.8</v>
      </c>
      <c r="N546">
        <v>53.64</v>
      </c>
      <c r="O546">
        <v>0.76</v>
      </c>
      <c r="P546">
        <v>18.649999999999999</v>
      </c>
      <c r="Q546">
        <v>3.12</v>
      </c>
      <c r="R546">
        <v>0.11</v>
      </c>
      <c r="S546">
        <v>4.49</v>
      </c>
      <c r="T546">
        <v>10.96</v>
      </c>
      <c r="U546">
        <v>7.21</v>
      </c>
      <c r="V546">
        <v>0.06</v>
      </c>
      <c r="X546">
        <v>2.7</v>
      </c>
      <c r="Y546">
        <v>1348.15</v>
      </c>
      <c r="Z546">
        <f t="shared" si="8"/>
        <v>27</v>
      </c>
    </row>
    <row r="547" spans="1:26">
      <c r="A547" t="s">
        <v>625</v>
      </c>
      <c r="B547">
        <v>73.41</v>
      </c>
      <c r="C547">
        <v>0.11</v>
      </c>
      <c r="D547">
        <v>15.55</v>
      </c>
      <c r="E547">
        <v>0.42</v>
      </c>
      <c r="F547">
        <v>0.03</v>
      </c>
      <c r="G547">
        <v>0.04</v>
      </c>
      <c r="H547">
        <v>0.79</v>
      </c>
      <c r="I547">
        <v>2.77</v>
      </c>
      <c r="J547">
        <v>6.88</v>
      </c>
      <c r="M547">
        <v>8.5</v>
      </c>
      <c r="N547">
        <v>57.07</v>
      </c>
      <c r="O547">
        <v>0.09</v>
      </c>
      <c r="P547">
        <v>25.13</v>
      </c>
      <c r="Q547">
        <v>1.32</v>
      </c>
      <c r="R547">
        <v>0.09</v>
      </c>
      <c r="S547">
        <v>0.3</v>
      </c>
      <c r="T547">
        <v>6.07</v>
      </c>
      <c r="U547">
        <v>9.5299999999999994</v>
      </c>
      <c r="V547">
        <v>0.06</v>
      </c>
      <c r="X547">
        <v>2.7</v>
      </c>
      <c r="Y547">
        <v>1298.1500000000001</v>
      </c>
      <c r="Z547">
        <f t="shared" si="8"/>
        <v>27</v>
      </c>
    </row>
    <row r="548" spans="1:26">
      <c r="A548" t="s">
        <v>626</v>
      </c>
      <c r="B548">
        <v>70.64</v>
      </c>
      <c r="C548">
        <v>0.59</v>
      </c>
      <c r="D548">
        <v>16.54</v>
      </c>
      <c r="E548">
        <v>0.97</v>
      </c>
      <c r="F548">
        <v>0.01</v>
      </c>
      <c r="G548">
        <v>0.26</v>
      </c>
      <c r="H548">
        <v>1.76</v>
      </c>
      <c r="I548">
        <v>3.91</v>
      </c>
      <c r="J548">
        <v>5.32</v>
      </c>
      <c r="M548">
        <v>2.2000000000000002</v>
      </c>
      <c r="N548">
        <v>51.61</v>
      </c>
      <c r="O548">
        <v>1.1100000000000001</v>
      </c>
      <c r="P548">
        <v>17.059999999999999</v>
      </c>
      <c r="Q548">
        <v>4.71</v>
      </c>
      <c r="R548">
        <v>0.15</v>
      </c>
      <c r="S548">
        <v>6.43</v>
      </c>
      <c r="T548">
        <v>13.51</v>
      </c>
      <c r="U548">
        <v>5.22</v>
      </c>
      <c r="V548">
        <v>0.05</v>
      </c>
      <c r="X548">
        <v>2.7</v>
      </c>
      <c r="Y548">
        <v>1423.15</v>
      </c>
      <c r="Z548">
        <f t="shared" si="8"/>
        <v>27</v>
      </c>
    </row>
    <row r="549" spans="1:26">
      <c r="A549" t="s">
        <v>627</v>
      </c>
      <c r="B549">
        <v>71.48</v>
      </c>
      <c r="C549">
        <v>0.52</v>
      </c>
      <c r="D549">
        <v>16.32</v>
      </c>
      <c r="E549">
        <v>0.78</v>
      </c>
      <c r="F549">
        <v>0.03</v>
      </c>
      <c r="G549">
        <v>0.24</v>
      </c>
      <c r="H549">
        <v>1.55</v>
      </c>
      <c r="I549">
        <v>3.85</v>
      </c>
      <c r="J549">
        <v>5.23</v>
      </c>
      <c r="M549">
        <v>2.5</v>
      </c>
      <c r="N549">
        <v>52.15</v>
      </c>
      <c r="O549">
        <v>1.1599999999999999</v>
      </c>
      <c r="P549">
        <v>18.420000000000002</v>
      </c>
      <c r="Q549">
        <v>3.96</v>
      </c>
      <c r="R549">
        <v>0.13</v>
      </c>
      <c r="S549">
        <v>4.91</v>
      </c>
      <c r="T549">
        <v>12.97</v>
      </c>
      <c r="U549">
        <v>5.91</v>
      </c>
      <c r="V549">
        <v>0.12</v>
      </c>
      <c r="X549">
        <v>2.7</v>
      </c>
      <c r="Y549">
        <v>1398.15</v>
      </c>
      <c r="Z549">
        <f t="shared" si="8"/>
        <v>27</v>
      </c>
    </row>
    <row r="550" spans="1:26">
      <c r="A550" t="s">
        <v>628</v>
      </c>
      <c r="B550">
        <v>73.3</v>
      </c>
      <c r="C550">
        <v>0.21</v>
      </c>
      <c r="D550">
        <v>16.079999999999998</v>
      </c>
      <c r="E550">
        <v>0.59</v>
      </c>
      <c r="F550">
        <v>7.0000000000000007E-2</v>
      </c>
      <c r="G550">
        <v>0.08</v>
      </c>
      <c r="H550">
        <v>0.93</v>
      </c>
      <c r="I550">
        <v>3.92</v>
      </c>
      <c r="J550">
        <v>4.83</v>
      </c>
      <c r="M550">
        <v>2.5</v>
      </c>
      <c r="N550">
        <v>54.49</v>
      </c>
      <c r="O550">
        <v>0.48</v>
      </c>
      <c r="P550">
        <v>19.920000000000002</v>
      </c>
      <c r="Q550">
        <v>4.1900000000000004</v>
      </c>
      <c r="S550">
        <v>4.13</v>
      </c>
      <c r="T550">
        <v>8.84</v>
      </c>
      <c r="U550">
        <v>8.16</v>
      </c>
      <c r="V550">
        <v>0.05</v>
      </c>
      <c r="X550">
        <v>3.2</v>
      </c>
      <c r="Y550">
        <v>1323.15</v>
      </c>
      <c r="Z550">
        <f t="shared" si="8"/>
        <v>32</v>
      </c>
    </row>
    <row r="551" spans="1:26">
      <c r="A551" t="s">
        <v>629</v>
      </c>
      <c r="B551">
        <v>73.8</v>
      </c>
      <c r="C551">
        <v>0.28999999999999998</v>
      </c>
      <c r="D551">
        <v>16.57</v>
      </c>
      <c r="E551">
        <v>0.78</v>
      </c>
      <c r="F551">
        <v>0.03</v>
      </c>
      <c r="G551">
        <v>0.11</v>
      </c>
      <c r="H551">
        <v>1.0900000000000001</v>
      </c>
      <c r="I551">
        <v>3.04</v>
      </c>
      <c r="J551">
        <v>4.3</v>
      </c>
      <c r="M551">
        <v>3.5</v>
      </c>
      <c r="N551">
        <v>52.51</v>
      </c>
      <c r="O551">
        <v>1.31</v>
      </c>
      <c r="P551">
        <v>19.100000000000001</v>
      </c>
      <c r="Q551">
        <v>3.62</v>
      </c>
      <c r="R551">
        <v>0.15</v>
      </c>
      <c r="S551">
        <v>4.1500000000000004</v>
      </c>
      <c r="T551">
        <v>12.1</v>
      </c>
      <c r="U551">
        <v>6.98</v>
      </c>
      <c r="V551">
        <v>0.03</v>
      </c>
      <c r="X551">
        <v>2.7</v>
      </c>
      <c r="Y551">
        <v>1373.15</v>
      </c>
      <c r="Z551">
        <f t="shared" si="8"/>
        <v>27</v>
      </c>
    </row>
    <row r="552" spans="1:26">
      <c r="A552" t="s">
        <v>630</v>
      </c>
      <c r="B552">
        <v>72.89</v>
      </c>
      <c r="C552">
        <v>0.38</v>
      </c>
      <c r="D552">
        <v>15.32</v>
      </c>
      <c r="E552">
        <v>1.1499999999999999</v>
      </c>
      <c r="F552">
        <v>0.01</v>
      </c>
      <c r="G552">
        <v>0.22</v>
      </c>
      <c r="H552">
        <v>0.89</v>
      </c>
      <c r="I552">
        <v>4.99</v>
      </c>
      <c r="J552">
        <v>4.1399999999999997</v>
      </c>
      <c r="M552">
        <v>3.1</v>
      </c>
      <c r="N552">
        <v>53.06</v>
      </c>
      <c r="O552">
        <v>0.66</v>
      </c>
      <c r="P552">
        <v>8.67</v>
      </c>
      <c r="Q552">
        <v>7.22</v>
      </c>
      <c r="R552">
        <v>0.2</v>
      </c>
      <c r="S552">
        <v>10.94</v>
      </c>
      <c r="T552">
        <v>15.87</v>
      </c>
      <c r="U552">
        <v>3.39</v>
      </c>
      <c r="V552">
        <v>0.05</v>
      </c>
      <c r="X552">
        <v>2.1</v>
      </c>
      <c r="Y552">
        <v>1298.1500000000001</v>
      </c>
      <c r="Z552">
        <f t="shared" si="8"/>
        <v>21</v>
      </c>
    </row>
    <row r="553" spans="1:26">
      <c r="A553" t="s">
        <v>631</v>
      </c>
      <c r="B553">
        <v>72.16</v>
      </c>
      <c r="C553">
        <v>0.37</v>
      </c>
      <c r="D553">
        <v>16.05</v>
      </c>
      <c r="E553">
        <v>0.65</v>
      </c>
      <c r="F553">
        <v>0.03</v>
      </c>
      <c r="G553">
        <v>0.12</v>
      </c>
      <c r="H553">
        <v>0.88</v>
      </c>
      <c r="I553">
        <v>3.6</v>
      </c>
      <c r="J553">
        <v>6.13</v>
      </c>
      <c r="M553">
        <v>2.1</v>
      </c>
      <c r="N553">
        <v>54.72</v>
      </c>
      <c r="O553">
        <v>0.71</v>
      </c>
      <c r="P553">
        <v>14.56</v>
      </c>
      <c r="Q553">
        <v>5.98</v>
      </c>
      <c r="R553">
        <v>0.12</v>
      </c>
      <c r="S553">
        <v>6.21</v>
      </c>
      <c r="T553">
        <v>10.46</v>
      </c>
      <c r="U553">
        <v>6.44</v>
      </c>
      <c r="V553">
        <v>0.09</v>
      </c>
      <c r="X553">
        <v>3</v>
      </c>
      <c r="Y553">
        <v>1348.15</v>
      </c>
      <c r="Z553">
        <f t="shared" si="8"/>
        <v>30</v>
      </c>
    </row>
    <row r="554" spans="1:26">
      <c r="A554" t="s">
        <v>631</v>
      </c>
      <c r="B554">
        <v>72.16</v>
      </c>
      <c r="C554">
        <v>0.37</v>
      </c>
      <c r="D554">
        <v>16.05</v>
      </c>
      <c r="E554">
        <v>0.65</v>
      </c>
      <c r="F554">
        <v>0.03</v>
      </c>
      <c r="G554">
        <v>0.12</v>
      </c>
      <c r="H554">
        <v>0.88</v>
      </c>
      <c r="I554">
        <v>3.6</v>
      </c>
      <c r="J554">
        <v>6.13</v>
      </c>
      <c r="M554">
        <v>2.1</v>
      </c>
      <c r="N554">
        <v>54.72</v>
      </c>
      <c r="O554">
        <v>0.71</v>
      </c>
      <c r="P554">
        <v>14.56</v>
      </c>
      <c r="Q554">
        <v>5.98</v>
      </c>
      <c r="R554">
        <v>0.12</v>
      </c>
      <c r="S554">
        <v>6.21</v>
      </c>
      <c r="T554">
        <v>10.46</v>
      </c>
      <c r="U554">
        <v>6.44</v>
      </c>
      <c r="V554">
        <v>0.09</v>
      </c>
      <c r="X554">
        <v>3</v>
      </c>
      <c r="Y554">
        <v>1348.15</v>
      </c>
      <c r="Z554">
        <f t="shared" si="8"/>
        <v>30</v>
      </c>
    </row>
    <row r="555" spans="1:26">
      <c r="A555" t="s">
        <v>632</v>
      </c>
      <c r="B555">
        <v>72.63</v>
      </c>
      <c r="C555">
        <v>0.21</v>
      </c>
      <c r="D555">
        <v>15.85</v>
      </c>
      <c r="E555">
        <v>0.7</v>
      </c>
      <c r="F555">
        <v>0.1</v>
      </c>
      <c r="G555">
        <v>0.23</v>
      </c>
      <c r="H555">
        <v>1.1200000000000001</v>
      </c>
      <c r="I555">
        <v>5.2</v>
      </c>
      <c r="J555">
        <v>3.95</v>
      </c>
      <c r="M555">
        <v>6.3</v>
      </c>
      <c r="N555">
        <v>53.98</v>
      </c>
      <c r="O555">
        <v>0.71</v>
      </c>
      <c r="P555">
        <v>9.99</v>
      </c>
      <c r="Q555">
        <v>5.92</v>
      </c>
      <c r="R555">
        <v>0.11</v>
      </c>
      <c r="S555">
        <v>11.21</v>
      </c>
      <c r="T555">
        <v>15.01</v>
      </c>
      <c r="U555">
        <v>3.68</v>
      </c>
      <c r="V555">
        <v>0.1</v>
      </c>
      <c r="X555">
        <v>2.1</v>
      </c>
      <c r="Y555">
        <v>1248.1500000000001</v>
      </c>
      <c r="Z555">
        <f t="shared" si="8"/>
        <v>21</v>
      </c>
    </row>
    <row r="556" spans="1:26">
      <c r="A556" t="s">
        <v>633</v>
      </c>
      <c r="B556">
        <v>75.48</v>
      </c>
      <c r="C556">
        <v>0.17</v>
      </c>
      <c r="D556">
        <v>16.62</v>
      </c>
      <c r="E556">
        <v>0.52</v>
      </c>
      <c r="F556">
        <v>0.02</v>
      </c>
      <c r="G556">
        <v>0.1</v>
      </c>
      <c r="H556">
        <v>0.98</v>
      </c>
      <c r="I556">
        <v>2.1</v>
      </c>
      <c r="J556">
        <v>4</v>
      </c>
      <c r="M556">
        <v>7.3</v>
      </c>
      <c r="N556">
        <v>55.7</v>
      </c>
      <c r="O556">
        <v>0.37</v>
      </c>
      <c r="P556">
        <v>17.68</v>
      </c>
      <c r="Q556">
        <v>4.8899999999999997</v>
      </c>
      <c r="R556">
        <v>0.13</v>
      </c>
      <c r="S556">
        <v>4.07</v>
      </c>
      <c r="T556">
        <v>8.85</v>
      </c>
      <c r="U556">
        <v>7.76</v>
      </c>
      <c r="V556">
        <v>0.11</v>
      </c>
      <c r="X556">
        <v>3</v>
      </c>
      <c r="Y556">
        <v>1248.1500000000001</v>
      </c>
      <c r="Z556">
        <f t="shared" si="8"/>
        <v>30</v>
      </c>
    </row>
    <row r="557" spans="1:26">
      <c r="A557" t="s">
        <v>633</v>
      </c>
      <c r="B557">
        <v>75.48</v>
      </c>
      <c r="C557">
        <v>0.17</v>
      </c>
      <c r="D557">
        <v>16.62</v>
      </c>
      <c r="E557">
        <v>0.52</v>
      </c>
      <c r="F557">
        <v>0.02</v>
      </c>
      <c r="G557">
        <v>0.1</v>
      </c>
      <c r="H557">
        <v>0.98</v>
      </c>
      <c r="I557">
        <v>2.1</v>
      </c>
      <c r="J557">
        <v>4</v>
      </c>
      <c r="M557">
        <v>7.3</v>
      </c>
      <c r="N557">
        <v>55.7</v>
      </c>
      <c r="O557">
        <v>0.37</v>
      </c>
      <c r="P557">
        <v>17.68</v>
      </c>
      <c r="Q557">
        <v>4.8899999999999997</v>
      </c>
      <c r="R557">
        <v>0.13</v>
      </c>
      <c r="S557">
        <v>4.07</v>
      </c>
      <c r="T557">
        <v>8.85</v>
      </c>
      <c r="U557">
        <v>7.76</v>
      </c>
      <c r="V557">
        <v>0.11</v>
      </c>
      <c r="X557">
        <v>3</v>
      </c>
      <c r="Y557">
        <v>1248.1500000000001</v>
      </c>
      <c r="Z557">
        <f t="shared" si="8"/>
        <v>30</v>
      </c>
    </row>
    <row r="558" spans="1:26">
      <c r="A558" t="s">
        <v>634</v>
      </c>
      <c r="B558">
        <v>73.510000000000005</v>
      </c>
      <c r="C558">
        <v>0.18</v>
      </c>
      <c r="D558">
        <v>15.44</v>
      </c>
      <c r="E558">
        <v>0.69</v>
      </c>
      <c r="G558">
        <v>7.0000000000000007E-2</v>
      </c>
      <c r="H558">
        <v>0.78</v>
      </c>
      <c r="I558">
        <v>3.11</v>
      </c>
      <c r="J558">
        <v>6.22</v>
      </c>
      <c r="M558">
        <v>2.9</v>
      </c>
      <c r="N558">
        <v>55.65</v>
      </c>
      <c r="O558">
        <v>0.4</v>
      </c>
      <c r="P558">
        <v>19.21</v>
      </c>
      <c r="Q558">
        <v>4.13</v>
      </c>
      <c r="R558">
        <v>0.05</v>
      </c>
      <c r="S558">
        <v>3.62</v>
      </c>
      <c r="T558">
        <v>9.0299999999999994</v>
      </c>
      <c r="U558">
        <v>7.64</v>
      </c>
      <c r="V558">
        <v>0.16</v>
      </c>
      <c r="X558">
        <v>3</v>
      </c>
      <c r="Y558">
        <v>1283.1500000000001</v>
      </c>
      <c r="Z558">
        <f t="shared" si="8"/>
        <v>30</v>
      </c>
    </row>
    <row r="559" spans="1:26">
      <c r="A559" t="s">
        <v>634</v>
      </c>
      <c r="B559">
        <v>73.510000000000005</v>
      </c>
      <c r="C559">
        <v>0.18</v>
      </c>
      <c r="D559">
        <v>15.44</v>
      </c>
      <c r="E559">
        <v>0.69</v>
      </c>
      <c r="G559">
        <v>7.0000000000000007E-2</v>
      </c>
      <c r="H559">
        <v>0.78</v>
      </c>
      <c r="I559">
        <v>3.11</v>
      </c>
      <c r="J559">
        <v>6.22</v>
      </c>
      <c r="M559">
        <v>2.9</v>
      </c>
      <c r="N559">
        <v>55.65</v>
      </c>
      <c r="O559">
        <v>0.4</v>
      </c>
      <c r="P559">
        <v>19.21</v>
      </c>
      <c r="Q559">
        <v>4.13</v>
      </c>
      <c r="R559">
        <v>0.05</v>
      </c>
      <c r="S559">
        <v>3.62</v>
      </c>
      <c r="T559">
        <v>9.0299999999999994</v>
      </c>
      <c r="U559">
        <v>7.64</v>
      </c>
      <c r="V559">
        <v>0.16</v>
      </c>
      <c r="X559">
        <v>3</v>
      </c>
      <c r="Y559">
        <v>1283.1500000000001</v>
      </c>
      <c r="Z559">
        <f t="shared" si="8"/>
        <v>30</v>
      </c>
    </row>
    <row r="560" spans="1:26">
      <c r="A560" t="s">
        <v>635</v>
      </c>
      <c r="B560">
        <v>72.67</v>
      </c>
      <c r="C560">
        <v>0.3</v>
      </c>
      <c r="D560">
        <v>15.6</v>
      </c>
      <c r="E560">
        <v>0.83</v>
      </c>
      <c r="G560">
        <v>0.27</v>
      </c>
      <c r="H560">
        <v>1.17</v>
      </c>
      <c r="I560">
        <v>5.25</v>
      </c>
      <c r="J560">
        <v>3.91</v>
      </c>
      <c r="M560">
        <v>8.1</v>
      </c>
      <c r="N560">
        <v>52.87</v>
      </c>
      <c r="O560">
        <v>0.7</v>
      </c>
      <c r="P560">
        <v>9.4499999999999993</v>
      </c>
      <c r="Q560">
        <v>6.06</v>
      </c>
      <c r="R560">
        <v>0.18</v>
      </c>
      <c r="S560">
        <v>11.53</v>
      </c>
      <c r="T560">
        <v>15.65</v>
      </c>
      <c r="U560">
        <v>3.43</v>
      </c>
      <c r="V560">
        <v>0.11</v>
      </c>
      <c r="X560">
        <v>2.1</v>
      </c>
      <c r="Y560">
        <v>1233.1500000000001</v>
      </c>
      <c r="Z560">
        <f t="shared" si="8"/>
        <v>21</v>
      </c>
    </row>
    <row r="561" spans="1:26">
      <c r="A561" t="s">
        <v>636</v>
      </c>
      <c r="B561">
        <v>73</v>
      </c>
      <c r="C561">
        <v>0.21</v>
      </c>
      <c r="D561">
        <v>15.74</v>
      </c>
      <c r="E561">
        <v>0.5</v>
      </c>
      <c r="F561">
        <v>0.03</v>
      </c>
      <c r="G561">
        <v>0.27</v>
      </c>
      <c r="H561">
        <v>0.94</v>
      </c>
      <c r="I561">
        <v>5.51</v>
      </c>
      <c r="J561">
        <v>3.81</v>
      </c>
      <c r="M561">
        <v>9.8000000000000007</v>
      </c>
      <c r="N561">
        <v>52.81</v>
      </c>
      <c r="O561">
        <v>0.75</v>
      </c>
      <c r="P561">
        <v>11.06</v>
      </c>
      <c r="Q561">
        <v>6</v>
      </c>
      <c r="R561">
        <v>0.15</v>
      </c>
      <c r="S561">
        <v>9.56</v>
      </c>
      <c r="T561">
        <v>14.38</v>
      </c>
      <c r="U561">
        <v>4.0599999999999996</v>
      </c>
      <c r="V561">
        <v>0.42</v>
      </c>
      <c r="X561">
        <v>2.1</v>
      </c>
      <c r="Y561">
        <v>1213.1500000000001</v>
      </c>
      <c r="Z561">
        <f t="shared" si="8"/>
        <v>21</v>
      </c>
    </row>
    <row r="562" spans="1:26">
      <c r="A562" t="s">
        <v>637</v>
      </c>
      <c r="B562">
        <v>71.25</v>
      </c>
      <c r="C562">
        <v>0.49</v>
      </c>
      <c r="D562">
        <v>16.14</v>
      </c>
      <c r="E562">
        <v>0.69</v>
      </c>
      <c r="F562">
        <v>0.06</v>
      </c>
      <c r="G562">
        <v>0.39</v>
      </c>
      <c r="H562">
        <v>1.52</v>
      </c>
      <c r="I562">
        <v>4.05</v>
      </c>
      <c r="J562">
        <v>5.41</v>
      </c>
      <c r="M562">
        <v>1.8</v>
      </c>
      <c r="N562">
        <v>52.22</v>
      </c>
      <c r="O562">
        <v>0.9</v>
      </c>
      <c r="P562">
        <v>10.72</v>
      </c>
      <c r="Q562">
        <v>3.89</v>
      </c>
      <c r="R562">
        <v>0.19</v>
      </c>
      <c r="S562">
        <v>11.38</v>
      </c>
      <c r="T562">
        <v>18.04</v>
      </c>
      <c r="U562">
        <v>3</v>
      </c>
      <c r="V562">
        <v>0.08</v>
      </c>
      <c r="X562">
        <v>2.1</v>
      </c>
      <c r="Y562">
        <v>1333.15</v>
      </c>
      <c r="Z562">
        <f t="shared" si="8"/>
        <v>21</v>
      </c>
    </row>
    <row r="563" spans="1:26">
      <c r="A563" t="s">
        <v>638</v>
      </c>
      <c r="B563">
        <v>74.7</v>
      </c>
      <c r="C563">
        <v>0.31</v>
      </c>
      <c r="D563">
        <v>14.9</v>
      </c>
      <c r="E563">
        <v>1.86</v>
      </c>
      <c r="F563">
        <v>0.05</v>
      </c>
      <c r="G563">
        <v>0.41</v>
      </c>
      <c r="H563">
        <v>2.97</v>
      </c>
      <c r="I563">
        <v>2.37</v>
      </c>
      <c r="J563">
        <v>2.2999999999999998</v>
      </c>
      <c r="M563">
        <v>2.4</v>
      </c>
      <c r="N563">
        <v>52.3</v>
      </c>
      <c r="O563">
        <v>0.43</v>
      </c>
      <c r="P563">
        <v>3.15</v>
      </c>
      <c r="Q563">
        <v>9.1</v>
      </c>
      <c r="R563">
        <v>0.65</v>
      </c>
      <c r="S563">
        <v>14.5</v>
      </c>
      <c r="T563">
        <v>19</v>
      </c>
      <c r="U563">
        <v>0.42</v>
      </c>
      <c r="X563">
        <v>0.3</v>
      </c>
      <c r="Y563">
        <v>1148.1500000000001</v>
      </c>
      <c r="Z563">
        <f t="shared" si="8"/>
        <v>3</v>
      </c>
    </row>
    <row r="564" spans="1:26">
      <c r="A564" t="s">
        <v>639</v>
      </c>
      <c r="B564">
        <v>75.7</v>
      </c>
      <c r="C564">
        <v>0.36</v>
      </c>
      <c r="D564">
        <v>12.6</v>
      </c>
      <c r="E564">
        <v>2.02</v>
      </c>
      <c r="F564">
        <v>0.18</v>
      </c>
      <c r="G564">
        <v>0.48</v>
      </c>
      <c r="H564">
        <v>2.98</v>
      </c>
      <c r="I564">
        <v>2.6</v>
      </c>
      <c r="J564">
        <v>2.76</v>
      </c>
      <c r="M564">
        <v>5.5</v>
      </c>
      <c r="N564">
        <v>51.5</v>
      </c>
      <c r="O564">
        <v>0.41</v>
      </c>
      <c r="P564">
        <v>2.7</v>
      </c>
      <c r="Q564">
        <v>7.9</v>
      </c>
      <c r="R564">
        <v>0.82</v>
      </c>
      <c r="S564">
        <v>15.2</v>
      </c>
      <c r="T564">
        <v>20.100000000000001</v>
      </c>
      <c r="U564">
        <v>0.42</v>
      </c>
      <c r="X564">
        <v>0.3</v>
      </c>
      <c r="Y564">
        <v>1173.1500000000001</v>
      </c>
      <c r="Z564">
        <f t="shared" si="8"/>
        <v>3</v>
      </c>
    </row>
    <row r="565" spans="1:26">
      <c r="A565" t="s">
        <v>640</v>
      </c>
      <c r="B565">
        <v>76</v>
      </c>
      <c r="C565">
        <v>0.48</v>
      </c>
      <c r="D565">
        <v>13.2</v>
      </c>
      <c r="E565">
        <v>2.46</v>
      </c>
      <c r="F565">
        <v>7.0000000000000007E-2</v>
      </c>
      <c r="G565">
        <v>0.64</v>
      </c>
      <c r="H565">
        <v>2.82</v>
      </c>
      <c r="I565">
        <v>1.63</v>
      </c>
      <c r="J565">
        <v>2.34</v>
      </c>
      <c r="M565">
        <v>1.7</v>
      </c>
      <c r="N565">
        <v>50.1</v>
      </c>
      <c r="O565">
        <v>0.53</v>
      </c>
      <c r="P565">
        <v>3.85</v>
      </c>
      <c r="Q565">
        <v>10.199999999999999</v>
      </c>
      <c r="R565">
        <v>0.57999999999999996</v>
      </c>
      <c r="S565">
        <v>14</v>
      </c>
      <c r="T565">
        <v>19.399999999999999</v>
      </c>
      <c r="U565">
        <v>0.39</v>
      </c>
      <c r="X565">
        <v>0.5</v>
      </c>
      <c r="Y565">
        <v>1198.1500000000001</v>
      </c>
      <c r="Z565">
        <f t="shared" si="8"/>
        <v>5</v>
      </c>
    </row>
    <row r="566" spans="1:26">
      <c r="A566" t="s">
        <v>641</v>
      </c>
      <c r="B566">
        <v>74.900000000000006</v>
      </c>
      <c r="C566">
        <v>0.38</v>
      </c>
      <c r="D566">
        <v>13.6</v>
      </c>
      <c r="E566">
        <v>1.27</v>
      </c>
      <c r="F566">
        <v>0.16</v>
      </c>
      <c r="G566">
        <v>0.54</v>
      </c>
      <c r="H566">
        <v>3.01</v>
      </c>
      <c r="I566">
        <v>3.1</v>
      </c>
      <c r="J566">
        <v>2.63</v>
      </c>
      <c r="M566">
        <v>1.6</v>
      </c>
      <c r="N566">
        <v>52.1</v>
      </c>
      <c r="O566">
        <v>0.35</v>
      </c>
      <c r="P566">
        <v>2.33</v>
      </c>
      <c r="Q566">
        <v>6.6</v>
      </c>
      <c r="R566">
        <v>0.51</v>
      </c>
      <c r="S566">
        <v>15.9</v>
      </c>
      <c r="T566">
        <v>20.8</v>
      </c>
      <c r="U566">
        <v>0.51</v>
      </c>
      <c r="X566">
        <v>0.3</v>
      </c>
      <c r="Y566">
        <v>1198.1500000000001</v>
      </c>
      <c r="Z566">
        <f t="shared" si="8"/>
        <v>3</v>
      </c>
    </row>
    <row r="567" spans="1:26">
      <c r="A567" t="s">
        <v>642</v>
      </c>
      <c r="B567">
        <v>75</v>
      </c>
      <c r="C567">
        <v>0.41</v>
      </c>
      <c r="D567">
        <v>13.2</v>
      </c>
      <c r="E567">
        <v>2.42</v>
      </c>
      <c r="F567">
        <v>0.11</v>
      </c>
      <c r="G567">
        <v>0.64</v>
      </c>
      <c r="H567">
        <v>2.0299999999999998</v>
      </c>
      <c r="I567">
        <v>1.88</v>
      </c>
      <c r="J567">
        <v>3.88</v>
      </c>
      <c r="M567">
        <v>3.9</v>
      </c>
      <c r="N567">
        <v>48.9</v>
      </c>
      <c r="O567">
        <v>0.63</v>
      </c>
      <c r="P567">
        <v>3.3</v>
      </c>
      <c r="Q567">
        <v>11.2</v>
      </c>
      <c r="R567">
        <v>0.46</v>
      </c>
      <c r="S567">
        <v>14.4</v>
      </c>
      <c r="T567">
        <v>17.5</v>
      </c>
      <c r="U567">
        <v>0.54</v>
      </c>
      <c r="X567">
        <v>0.5</v>
      </c>
      <c r="Y567">
        <v>1173.1500000000001</v>
      </c>
      <c r="Z567">
        <f t="shared" si="8"/>
        <v>5</v>
      </c>
    </row>
    <row r="568" spans="1:26">
      <c r="A568" t="s">
        <v>643</v>
      </c>
      <c r="B568">
        <v>72.5</v>
      </c>
      <c r="C568">
        <v>0.41</v>
      </c>
      <c r="D568">
        <v>15.3</v>
      </c>
      <c r="E568">
        <v>2.65</v>
      </c>
      <c r="F568">
        <v>0.08</v>
      </c>
      <c r="G568">
        <v>0.64</v>
      </c>
      <c r="H568">
        <v>3.29</v>
      </c>
      <c r="I568">
        <v>2.17</v>
      </c>
      <c r="J568">
        <v>2.65</v>
      </c>
      <c r="M568">
        <v>5.5</v>
      </c>
      <c r="N568">
        <v>50.1</v>
      </c>
      <c r="O568">
        <v>0.61</v>
      </c>
      <c r="P568">
        <v>4.28</v>
      </c>
      <c r="Q568">
        <v>13.2</v>
      </c>
      <c r="R568">
        <v>0.5</v>
      </c>
      <c r="S568">
        <v>12.4</v>
      </c>
      <c r="T568">
        <v>17.3</v>
      </c>
      <c r="U568">
        <v>0.53</v>
      </c>
      <c r="X568">
        <v>1</v>
      </c>
      <c r="Y568">
        <v>1198.1500000000001</v>
      </c>
      <c r="Z568">
        <f t="shared" si="8"/>
        <v>10</v>
      </c>
    </row>
    <row r="569" spans="1:26">
      <c r="A569" t="s">
        <v>644</v>
      </c>
      <c r="B569">
        <v>72</v>
      </c>
      <c r="C569">
        <v>0.55000000000000004</v>
      </c>
      <c r="D569">
        <v>15</v>
      </c>
      <c r="E569">
        <v>3</v>
      </c>
      <c r="F569">
        <v>0.2</v>
      </c>
      <c r="G569">
        <v>0.79</v>
      </c>
      <c r="H569">
        <v>3.42</v>
      </c>
      <c r="I569">
        <v>2.38</v>
      </c>
      <c r="J569">
        <v>2.41</v>
      </c>
      <c r="M569">
        <v>5.0999999999999996</v>
      </c>
      <c r="N569">
        <v>49.6</v>
      </c>
      <c r="O569">
        <v>0.8</v>
      </c>
      <c r="P569">
        <v>4.5</v>
      </c>
      <c r="Q569">
        <v>12.3</v>
      </c>
      <c r="R569">
        <v>0.46</v>
      </c>
      <c r="S569">
        <v>13.3</v>
      </c>
      <c r="T569">
        <v>17.399999999999999</v>
      </c>
      <c r="U569">
        <v>0.53</v>
      </c>
      <c r="X569">
        <v>1</v>
      </c>
      <c r="Y569">
        <v>1223.1500000000001</v>
      </c>
      <c r="Z569">
        <f t="shared" si="8"/>
        <v>10</v>
      </c>
    </row>
    <row r="570" spans="1:26">
      <c r="A570" t="s">
        <v>645</v>
      </c>
      <c r="B570">
        <v>73</v>
      </c>
      <c r="C570">
        <v>0.52</v>
      </c>
      <c r="D570">
        <v>14.3</v>
      </c>
      <c r="E570">
        <v>2.48</v>
      </c>
      <c r="F570">
        <v>0.19</v>
      </c>
      <c r="G570">
        <v>0.64</v>
      </c>
      <c r="H570">
        <v>3.02</v>
      </c>
      <c r="I570">
        <v>2.79</v>
      </c>
      <c r="J570">
        <v>2.74</v>
      </c>
      <c r="M570">
        <v>3.5</v>
      </c>
      <c r="N570">
        <v>51.8</v>
      </c>
      <c r="O570">
        <v>0.5</v>
      </c>
      <c r="P570">
        <v>2.4</v>
      </c>
      <c r="Q570">
        <v>12.5</v>
      </c>
      <c r="R570">
        <v>0.56999999999999995</v>
      </c>
      <c r="S570">
        <v>14.2</v>
      </c>
      <c r="T570">
        <v>17.3</v>
      </c>
      <c r="U570">
        <v>0.27</v>
      </c>
      <c r="X570">
        <v>0.7</v>
      </c>
      <c r="Y570">
        <v>1198.1500000000001</v>
      </c>
      <c r="Z570">
        <f t="shared" si="8"/>
        <v>7</v>
      </c>
    </row>
    <row r="571" spans="1:26">
      <c r="A571" t="s">
        <v>646</v>
      </c>
      <c r="B571">
        <v>74</v>
      </c>
      <c r="C571">
        <v>0.43</v>
      </c>
      <c r="D571">
        <v>15.3</v>
      </c>
      <c r="E571">
        <v>1.51</v>
      </c>
      <c r="F571">
        <v>0.04</v>
      </c>
      <c r="G571">
        <v>0.54</v>
      </c>
      <c r="H571">
        <v>1.69</v>
      </c>
      <c r="I571">
        <v>3.33</v>
      </c>
      <c r="J571">
        <v>2.92</v>
      </c>
      <c r="M571">
        <v>3.9</v>
      </c>
      <c r="N571">
        <v>50.3</v>
      </c>
      <c r="O571">
        <v>0.86</v>
      </c>
      <c r="P571">
        <v>6.75</v>
      </c>
      <c r="Q571">
        <v>10.1</v>
      </c>
      <c r="R571">
        <v>0.28999999999999998</v>
      </c>
      <c r="S571">
        <v>12.4</v>
      </c>
      <c r="T571">
        <v>17</v>
      </c>
      <c r="U571">
        <v>1.44</v>
      </c>
      <c r="X571">
        <v>1.5</v>
      </c>
      <c r="Y571">
        <v>1248.1500000000001</v>
      </c>
      <c r="Z571">
        <f t="shared" si="8"/>
        <v>15</v>
      </c>
    </row>
    <row r="572" spans="1:26">
      <c r="A572" t="s">
        <v>646</v>
      </c>
      <c r="B572">
        <v>73.400000000000006</v>
      </c>
      <c r="C572">
        <v>0.34</v>
      </c>
      <c r="D572">
        <v>15.2</v>
      </c>
      <c r="E572">
        <v>0.97</v>
      </c>
      <c r="F572">
        <v>0.05</v>
      </c>
      <c r="G572">
        <v>0.36</v>
      </c>
      <c r="H572">
        <v>1.0900000000000001</v>
      </c>
      <c r="I572">
        <v>2.93</v>
      </c>
      <c r="J572">
        <v>5.46</v>
      </c>
      <c r="M572">
        <v>4</v>
      </c>
      <c r="N572">
        <v>51.7</v>
      </c>
      <c r="O572">
        <v>0.67</v>
      </c>
      <c r="P572">
        <v>6.72</v>
      </c>
      <c r="Q572">
        <v>8.1</v>
      </c>
      <c r="R572">
        <v>0.09</v>
      </c>
      <c r="S572">
        <v>13.1</v>
      </c>
      <c r="T572">
        <v>17.8</v>
      </c>
      <c r="U572">
        <v>1.52</v>
      </c>
      <c r="X572">
        <v>1.5</v>
      </c>
      <c r="Y572">
        <v>1248.1500000000001</v>
      </c>
      <c r="Z572">
        <f t="shared" si="8"/>
        <v>15</v>
      </c>
    </row>
    <row r="573" spans="1:26">
      <c r="A573" t="s">
        <v>647</v>
      </c>
      <c r="B573">
        <v>71.3</v>
      </c>
      <c r="C573">
        <v>0.68</v>
      </c>
      <c r="D573">
        <v>14.4</v>
      </c>
      <c r="E573">
        <v>2.95</v>
      </c>
      <c r="F573">
        <v>0.1</v>
      </c>
      <c r="G573">
        <v>1.05</v>
      </c>
      <c r="H573">
        <v>3.63</v>
      </c>
      <c r="I573">
        <v>2.08</v>
      </c>
      <c r="J573">
        <v>3.53</v>
      </c>
      <c r="M573">
        <v>2.2999999999999998</v>
      </c>
      <c r="N573">
        <v>51.5</v>
      </c>
      <c r="O573">
        <v>0.54</v>
      </c>
      <c r="P573">
        <v>2.88</v>
      </c>
      <c r="Q573">
        <v>13</v>
      </c>
      <c r="R573">
        <v>0.55000000000000004</v>
      </c>
      <c r="S573">
        <v>14</v>
      </c>
      <c r="T573">
        <v>16.899999999999999</v>
      </c>
      <c r="U573">
        <v>0.4</v>
      </c>
      <c r="X573">
        <v>0.7</v>
      </c>
      <c r="Y573">
        <v>1223.1500000000001</v>
      </c>
      <c r="Z573">
        <f t="shared" si="8"/>
        <v>7</v>
      </c>
    </row>
    <row r="574" spans="1:26">
      <c r="A574" t="s">
        <v>648</v>
      </c>
      <c r="B574">
        <v>70.099999999999994</v>
      </c>
      <c r="C574">
        <v>1.26</v>
      </c>
      <c r="D574">
        <v>13.8</v>
      </c>
      <c r="E574">
        <v>3.75</v>
      </c>
      <c r="F574">
        <v>0.15</v>
      </c>
      <c r="G574">
        <v>1.1100000000000001</v>
      </c>
      <c r="H574">
        <v>3.65</v>
      </c>
      <c r="I574">
        <v>2.56</v>
      </c>
      <c r="J574">
        <v>3.26</v>
      </c>
      <c r="M574">
        <v>4.4000000000000004</v>
      </c>
      <c r="N574">
        <v>50.9</v>
      </c>
      <c r="O574">
        <v>0.82</v>
      </c>
      <c r="P574">
        <v>4.29</v>
      </c>
      <c r="Q574">
        <v>11.9</v>
      </c>
      <c r="R574">
        <v>0.4</v>
      </c>
      <c r="S574">
        <v>13.4</v>
      </c>
      <c r="T574">
        <v>16.899999999999999</v>
      </c>
      <c r="U574">
        <v>0.43</v>
      </c>
      <c r="X574">
        <v>1</v>
      </c>
      <c r="Y574">
        <v>1273.1500000000001</v>
      </c>
      <c r="Z574">
        <f t="shared" si="8"/>
        <v>10</v>
      </c>
    </row>
    <row r="575" spans="1:26">
      <c r="A575" t="s">
        <v>649</v>
      </c>
      <c r="B575">
        <v>73.7</v>
      </c>
      <c r="C575">
        <v>0.33</v>
      </c>
      <c r="D575">
        <v>15.5</v>
      </c>
      <c r="E575">
        <v>1.36</v>
      </c>
      <c r="F575">
        <v>0.04</v>
      </c>
      <c r="G575">
        <v>0.44</v>
      </c>
      <c r="H575">
        <v>1.65</v>
      </c>
      <c r="I575">
        <v>3.92</v>
      </c>
      <c r="J575">
        <v>2.91</v>
      </c>
      <c r="M575">
        <v>5.5</v>
      </c>
      <c r="N575">
        <v>51.3</v>
      </c>
      <c r="O575">
        <v>0.65</v>
      </c>
      <c r="P575">
        <v>6.55</v>
      </c>
      <c r="Q575">
        <v>9.6999999999999993</v>
      </c>
      <c r="R575">
        <v>0.28000000000000003</v>
      </c>
      <c r="S575">
        <v>12</v>
      </c>
      <c r="T575">
        <v>18.600000000000001</v>
      </c>
      <c r="U575">
        <v>1.37</v>
      </c>
      <c r="X575">
        <v>1.5</v>
      </c>
      <c r="Y575">
        <v>1223.1500000000001</v>
      </c>
      <c r="Z575">
        <f t="shared" si="8"/>
        <v>15</v>
      </c>
    </row>
    <row r="576" spans="1:26">
      <c r="A576" t="s">
        <v>650</v>
      </c>
      <c r="B576">
        <v>72.7</v>
      </c>
      <c r="C576">
        <v>0.42</v>
      </c>
      <c r="D576">
        <v>15.1</v>
      </c>
      <c r="E576">
        <v>2.12</v>
      </c>
      <c r="F576">
        <v>0.16</v>
      </c>
      <c r="G576">
        <v>0.7</v>
      </c>
      <c r="H576">
        <v>3.04</v>
      </c>
      <c r="I576">
        <v>1.91</v>
      </c>
      <c r="J576">
        <v>3.69</v>
      </c>
      <c r="M576">
        <v>3.8</v>
      </c>
      <c r="N576">
        <v>51.3</v>
      </c>
      <c r="O576">
        <v>0.83</v>
      </c>
      <c r="P576">
        <v>5.74</v>
      </c>
      <c r="Q576">
        <v>11.2</v>
      </c>
      <c r="R576">
        <v>0.6</v>
      </c>
      <c r="S576">
        <v>12.8</v>
      </c>
      <c r="T576">
        <v>17.5</v>
      </c>
      <c r="U576">
        <v>0.64</v>
      </c>
      <c r="X576">
        <v>1</v>
      </c>
      <c r="Y576">
        <v>1183.1500000000001</v>
      </c>
      <c r="Z576">
        <f t="shared" si="8"/>
        <v>10</v>
      </c>
    </row>
    <row r="577" spans="1:26">
      <c r="A577" t="s">
        <v>651</v>
      </c>
      <c r="B577">
        <v>73.5</v>
      </c>
      <c r="C577">
        <v>0.31</v>
      </c>
      <c r="D577">
        <v>15.4</v>
      </c>
      <c r="E577">
        <v>0.97</v>
      </c>
      <c r="F577">
        <v>0.03</v>
      </c>
      <c r="G577">
        <v>0.31</v>
      </c>
      <c r="H577">
        <v>1.04</v>
      </c>
      <c r="I577">
        <v>2.81</v>
      </c>
      <c r="J577">
        <v>5.45</v>
      </c>
      <c r="N577">
        <v>51.7</v>
      </c>
      <c r="O577">
        <v>0.5</v>
      </c>
      <c r="P577">
        <v>4.76</v>
      </c>
      <c r="Q577">
        <v>9.9</v>
      </c>
      <c r="R577">
        <v>0.27</v>
      </c>
      <c r="S577">
        <v>13.5</v>
      </c>
      <c r="T577">
        <v>17.8</v>
      </c>
      <c r="U577">
        <v>1.26</v>
      </c>
      <c r="X577">
        <v>1.5</v>
      </c>
      <c r="Y577">
        <v>1273.1500000000001</v>
      </c>
      <c r="Z577">
        <f t="shared" si="8"/>
        <v>15</v>
      </c>
    </row>
    <row r="578" spans="1:26">
      <c r="A578" t="s">
        <v>651</v>
      </c>
      <c r="B578">
        <v>73.400000000000006</v>
      </c>
      <c r="C578">
        <v>0.37</v>
      </c>
      <c r="D578">
        <v>15.9</v>
      </c>
      <c r="E578">
        <v>1.65</v>
      </c>
      <c r="F578">
        <v>7.0000000000000007E-2</v>
      </c>
      <c r="G578">
        <v>0.53</v>
      </c>
      <c r="H578">
        <v>1.78</v>
      </c>
      <c r="I578">
        <v>2.74</v>
      </c>
      <c r="J578">
        <v>3.55</v>
      </c>
      <c r="N578">
        <v>50.9</v>
      </c>
      <c r="O578">
        <v>0.73</v>
      </c>
      <c r="P578">
        <v>7.78</v>
      </c>
      <c r="Q578">
        <v>12</v>
      </c>
      <c r="R578">
        <v>0.44</v>
      </c>
      <c r="S578">
        <v>12.2</v>
      </c>
      <c r="T578">
        <v>15.5</v>
      </c>
      <c r="U578">
        <v>1.33</v>
      </c>
      <c r="X578">
        <v>1.5</v>
      </c>
      <c r="Y578">
        <v>1273.1500000000001</v>
      </c>
      <c r="Z578">
        <f t="shared" si="8"/>
        <v>15</v>
      </c>
    </row>
    <row r="579" spans="1:26">
      <c r="A579" t="s">
        <v>652</v>
      </c>
      <c r="B579">
        <v>71.5</v>
      </c>
      <c r="C579">
        <v>0.64</v>
      </c>
      <c r="D579">
        <v>15.2</v>
      </c>
      <c r="E579">
        <v>2.2999999999999998</v>
      </c>
      <c r="F579">
        <v>0.04</v>
      </c>
      <c r="G579">
        <v>1.24</v>
      </c>
      <c r="H579">
        <v>3.38</v>
      </c>
      <c r="I579">
        <v>2.12</v>
      </c>
      <c r="J579">
        <v>3.33</v>
      </c>
      <c r="N579">
        <v>49.9</v>
      </c>
      <c r="O579">
        <v>0.85</v>
      </c>
      <c r="P579">
        <v>8.9700000000000006</v>
      </c>
      <c r="Q579">
        <v>9.3000000000000007</v>
      </c>
      <c r="R579">
        <v>0.44</v>
      </c>
      <c r="S579">
        <v>11.1</v>
      </c>
      <c r="T579">
        <v>17.5</v>
      </c>
      <c r="U579">
        <v>1.2</v>
      </c>
      <c r="X579">
        <v>1.5</v>
      </c>
      <c r="Y579">
        <v>1223.1500000000001</v>
      </c>
      <c r="Z579">
        <f t="shared" ref="Z579:Z642" si="9">X579*10</f>
        <v>15</v>
      </c>
    </row>
    <row r="580" spans="1:26">
      <c r="A580" t="s">
        <v>653</v>
      </c>
      <c r="B580">
        <v>74.3</v>
      </c>
      <c r="C580">
        <v>0.4</v>
      </c>
      <c r="D580">
        <v>14.8</v>
      </c>
      <c r="E580">
        <v>1.8</v>
      </c>
      <c r="F580">
        <v>0.06</v>
      </c>
      <c r="G580">
        <v>0.45</v>
      </c>
      <c r="H580">
        <v>2.2400000000000002</v>
      </c>
      <c r="I580">
        <v>2.81</v>
      </c>
      <c r="J580">
        <v>3.09</v>
      </c>
      <c r="M580">
        <v>4.9000000000000004</v>
      </c>
      <c r="N580">
        <v>50.2</v>
      </c>
      <c r="O580">
        <v>0.87</v>
      </c>
      <c r="P580">
        <v>6.01</v>
      </c>
      <c r="Q580">
        <v>10.7</v>
      </c>
      <c r="R580">
        <v>0.41</v>
      </c>
      <c r="S580">
        <v>11.5</v>
      </c>
      <c r="T580">
        <v>18.899999999999999</v>
      </c>
      <c r="U580">
        <v>0.99</v>
      </c>
      <c r="X580">
        <v>1.25</v>
      </c>
      <c r="Y580">
        <v>1203.1500000000001</v>
      </c>
      <c r="Z580">
        <f t="shared" si="9"/>
        <v>12.5</v>
      </c>
    </row>
    <row r="581" spans="1:26">
      <c r="A581" t="s">
        <v>654</v>
      </c>
      <c r="B581">
        <v>72.900000000000006</v>
      </c>
      <c r="C581">
        <v>0.57999999999999996</v>
      </c>
      <c r="D581">
        <v>15</v>
      </c>
      <c r="E581">
        <v>2.16</v>
      </c>
      <c r="F581">
        <v>0.05</v>
      </c>
      <c r="G581">
        <v>0.54</v>
      </c>
      <c r="H581">
        <v>2.29</v>
      </c>
      <c r="I581">
        <v>2.87</v>
      </c>
      <c r="J581">
        <v>3.32</v>
      </c>
      <c r="M581">
        <v>4.3</v>
      </c>
      <c r="N581">
        <v>50.1</v>
      </c>
      <c r="O581">
        <v>0.85</v>
      </c>
      <c r="P581">
        <v>6.49</v>
      </c>
      <c r="Q581">
        <v>12.8</v>
      </c>
      <c r="R581">
        <v>0.56999999999999995</v>
      </c>
      <c r="S581">
        <v>11.7</v>
      </c>
      <c r="T581">
        <v>16.3</v>
      </c>
      <c r="U581">
        <v>0.82</v>
      </c>
      <c r="X581">
        <v>1.25</v>
      </c>
      <c r="Y581">
        <v>1233.1500000000001</v>
      </c>
      <c r="Z581">
        <f t="shared" si="9"/>
        <v>12.5</v>
      </c>
    </row>
    <row r="582" spans="1:26">
      <c r="A582" t="s">
        <v>655</v>
      </c>
      <c r="B582">
        <v>71.099999999999994</v>
      </c>
      <c r="C582">
        <v>0.69</v>
      </c>
      <c r="D582">
        <v>15.6</v>
      </c>
      <c r="E582">
        <v>3.16</v>
      </c>
      <c r="F582">
        <v>0.12</v>
      </c>
      <c r="G582">
        <v>0.89</v>
      </c>
      <c r="H582">
        <v>4.08</v>
      </c>
      <c r="I582">
        <v>2.12</v>
      </c>
      <c r="J582">
        <v>2.0499999999999998</v>
      </c>
      <c r="M582">
        <v>5.0999999999999996</v>
      </c>
      <c r="N582">
        <v>49.8</v>
      </c>
      <c r="O582">
        <v>0.74</v>
      </c>
      <c r="P582">
        <v>4.8600000000000003</v>
      </c>
      <c r="Q582">
        <v>13</v>
      </c>
      <c r="R582">
        <v>0.56000000000000005</v>
      </c>
      <c r="S582">
        <v>13.1</v>
      </c>
      <c r="T582">
        <v>16.899999999999999</v>
      </c>
      <c r="U582">
        <v>0.49</v>
      </c>
      <c r="X582">
        <v>1</v>
      </c>
      <c r="Y582">
        <v>1248.1500000000001</v>
      </c>
      <c r="Z582">
        <f t="shared" si="9"/>
        <v>10</v>
      </c>
    </row>
    <row r="583" spans="1:26">
      <c r="A583" t="s">
        <v>656</v>
      </c>
      <c r="B583">
        <v>73.599999999999994</v>
      </c>
      <c r="C583">
        <v>0.32</v>
      </c>
      <c r="D583">
        <v>15.4</v>
      </c>
      <c r="E583">
        <v>1.06</v>
      </c>
      <c r="F583">
        <v>0.03</v>
      </c>
      <c r="G583">
        <v>0.31</v>
      </c>
      <c r="H583">
        <v>1.08</v>
      </c>
      <c r="I583">
        <v>2.86</v>
      </c>
      <c r="J583">
        <v>5.24</v>
      </c>
      <c r="M583">
        <v>5</v>
      </c>
      <c r="N583">
        <v>51.8</v>
      </c>
      <c r="O583">
        <v>0.76</v>
      </c>
      <c r="P583">
        <v>6.56</v>
      </c>
      <c r="Q583">
        <v>12.2</v>
      </c>
      <c r="R583">
        <v>0.4</v>
      </c>
      <c r="S583">
        <v>12</v>
      </c>
      <c r="T583">
        <v>15.8</v>
      </c>
      <c r="U583">
        <v>1.25</v>
      </c>
      <c r="X583">
        <v>1.5</v>
      </c>
      <c r="Y583">
        <v>1223.1500000000001</v>
      </c>
      <c r="Z583">
        <f t="shared" si="9"/>
        <v>15</v>
      </c>
    </row>
    <row r="584" spans="1:26">
      <c r="A584" t="s">
        <v>657</v>
      </c>
      <c r="B584">
        <v>52.063499999999998</v>
      </c>
      <c r="C584">
        <v>0.7137</v>
      </c>
      <c r="D584">
        <v>17.293500000000002</v>
      </c>
      <c r="E584">
        <v>6.9997499999999997</v>
      </c>
      <c r="F584">
        <v>0.13725000000000001</v>
      </c>
      <c r="G584">
        <v>3.2025000000000001</v>
      </c>
      <c r="H584">
        <v>7.5945</v>
      </c>
      <c r="I584">
        <v>2.9371499999999999</v>
      </c>
      <c r="J584">
        <v>0.53985000000000005</v>
      </c>
      <c r="M584">
        <v>6.4</v>
      </c>
      <c r="N584">
        <v>49</v>
      </c>
      <c r="O584">
        <v>0.78</v>
      </c>
      <c r="P584">
        <v>5.92</v>
      </c>
      <c r="Q584">
        <v>10</v>
      </c>
      <c r="R584">
        <v>0.39</v>
      </c>
      <c r="S584">
        <v>14.5</v>
      </c>
      <c r="T584">
        <v>19.100000000000001</v>
      </c>
      <c r="U584">
        <v>0.39</v>
      </c>
      <c r="V584">
        <v>0.04</v>
      </c>
      <c r="X584">
        <v>0.40479999999999999</v>
      </c>
      <c r="Y584">
        <v>1268.1500000000001</v>
      </c>
      <c r="Z584">
        <f t="shared" si="9"/>
        <v>4.048</v>
      </c>
    </row>
    <row r="585" spans="1:26">
      <c r="A585" t="s">
        <v>658</v>
      </c>
      <c r="B585">
        <v>56.226799999999997</v>
      </c>
      <c r="C585">
        <v>0.74719999999999998</v>
      </c>
      <c r="D585">
        <v>16.5318</v>
      </c>
      <c r="E585">
        <v>6.5940399999999997</v>
      </c>
      <c r="F585">
        <v>0.11208</v>
      </c>
      <c r="G585">
        <v>2.4937800000000001</v>
      </c>
      <c r="H585">
        <v>5.9682599999999999</v>
      </c>
      <c r="I585">
        <v>3.2596599999999998</v>
      </c>
      <c r="J585">
        <v>1.48506</v>
      </c>
      <c r="M585">
        <v>3.9</v>
      </c>
      <c r="N585">
        <v>49</v>
      </c>
      <c r="O585">
        <v>0.73</v>
      </c>
      <c r="P585">
        <v>5.05</v>
      </c>
      <c r="Q585">
        <v>11.2</v>
      </c>
      <c r="R585">
        <v>0.41</v>
      </c>
      <c r="S585">
        <v>15.2</v>
      </c>
      <c r="T585">
        <v>16.8</v>
      </c>
      <c r="U585">
        <v>0.28000000000000003</v>
      </c>
      <c r="V585">
        <v>0.02</v>
      </c>
      <c r="X585">
        <v>0.40479999999999999</v>
      </c>
      <c r="Y585">
        <v>1268.1500000000001</v>
      </c>
      <c r="Z585">
        <f t="shared" si="9"/>
        <v>4.048</v>
      </c>
    </row>
    <row r="586" spans="1:26">
      <c r="A586" t="s">
        <v>659</v>
      </c>
      <c r="B586">
        <v>49.779899999999998</v>
      </c>
      <c r="C586">
        <v>0.81576000000000004</v>
      </c>
      <c r="D586">
        <v>17.334900000000001</v>
      </c>
      <c r="E586">
        <v>7.6940999999999997</v>
      </c>
      <c r="F586">
        <v>0.12051000000000001</v>
      </c>
      <c r="G586">
        <v>4.1900399999999998</v>
      </c>
      <c r="H586">
        <v>8.7694200000000002</v>
      </c>
      <c r="I586">
        <v>3.2444999999999999</v>
      </c>
      <c r="J586">
        <v>0.76941000000000004</v>
      </c>
      <c r="M586">
        <v>5.4</v>
      </c>
      <c r="N586">
        <v>48.7</v>
      </c>
      <c r="O586">
        <v>0.69</v>
      </c>
      <c r="P586">
        <v>6.09</v>
      </c>
      <c r="Q586">
        <v>8.18</v>
      </c>
      <c r="R586">
        <v>0.26</v>
      </c>
      <c r="S586">
        <v>14</v>
      </c>
      <c r="T586">
        <v>20.5</v>
      </c>
      <c r="U586">
        <v>0.42</v>
      </c>
      <c r="V586">
        <v>0.08</v>
      </c>
      <c r="X586">
        <v>0.39489999999999997</v>
      </c>
      <c r="Y586">
        <v>1289.1500000000001</v>
      </c>
      <c r="Z586">
        <f t="shared" si="9"/>
        <v>3.9489999999999998</v>
      </c>
    </row>
    <row r="587" spans="1:26">
      <c r="A587" t="s">
        <v>660</v>
      </c>
      <c r="B587">
        <v>52.302300000000002</v>
      </c>
      <c r="C587">
        <v>0.94838999999999996</v>
      </c>
      <c r="D587">
        <v>16.6203</v>
      </c>
      <c r="E587">
        <v>9.0707400000000007</v>
      </c>
      <c r="F587">
        <v>0.16902</v>
      </c>
      <c r="G587">
        <v>3.4179599999999999</v>
      </c>
      <c r="H587">
        <v>7.2396900000000004</v>
      </c>
      <c r="I587">
        <v>2.9954100000000001</v>
      </c>
      <c r="J587">
        <v>1.08924</v>
      </c>
      <c r="M587">
        <v>4.3</v>
      </c>
      <c r="N587">
        <v>49.8</v>
      </c>
      <c r="O587">
        <v>0.8</v>
      </c>
      <c r="P587">
        <v>5.72</v>
      </c>
      <c r="Q587">
        <v>10.9</v>
      </c>
      <c r="R587">
        <v>0.22</v>
      </c>
      <c r="S587">
        <v>14.3</v>
      </c>
      <c r="T587">
        <v>17.5</v>
      </c>
      <c r="U587">
        <v>0.43</v>
      </c>
      <c r="V587">
        <v>0.06</v>
      </c>
      <c r="X587">
        <v>0.39489999999999997</v>
      </c>
      <c r="Y587">
        <v>1289.1500000000001</v>
      </c>
      <c r="Z587">
        <f t="shared" si="9"/>
        <v>3.9489999999999998</v>
      </c>
    </row>
    <row r="588" spans="1:26">
      <c r="A588" t="s">
        <v>661</v>
      </c>
      <c r="B588">
        <v>50.73</v>
      </c>
      <c r="C588">
        <v>0.40050000000000002</v>
      </c>
      <c r="D588">
        <v>18.067</v>
      </c>
      <c r="E588">
        <v>2.7501000000000002</v>
      </c>
      <c r="F588">
        <v>0.21360000000000001</v>
      </c>
      <c r="G588">
        <v>3.8803999999999998</v>
      </c>
      <c r="H588">
        <v>8.7753999999999994</v>
      </c>
      <c r="I588">
        <v>3.3374999999999999</v>
      </c>
      <c r="J588">
        <v>0.80989999999999995</v>
      </c>
      <c r="M588">
        <v>8.3000000000000007</v>
      </c>
      <c r="N588">
        <v>43.6</v>
      </c>
      <c r="O588">
        <v>0.96</v>
      </c>
      <c r="P588">
        <v>9.23</v>
      </c>
      <c r="Q588">
        <v>9.67</v>
      </c>
      <c r="R588">
        <v>0.04</v>
      </c>
      <c r="S588">
        <v>11.4</v>
      </c>
      <c r="T588">
        <v>23.6</v>
      </c>
      <c r="U588">
        <v>0.33</v>
      </c>
      <c r="V588">
        <v>0.03</v>
      </c>
      <c r="X588">
        <v>0.40600000000000008</v>
      </c>
      <c r="Y588">
        <v>1273.1500000000001</v>
      </c>
      <c r="Z588">
        <f t="shared" si="9"/>
        <v>4.0600000000000005</v>
      </c>
    </row>
    <row r="589" spans="1:26">
      <c r="A589" t="s">
        <v>662</v>
      </c>
      <c r="B589">
        <v>62.283900000000003</v>
      </c>
      <c r="C589">
        <v>0.38170999999999999</v>
      </c>
      <c r="D589">
        <v>15.454599999999999</v>
      </c>
      <c r="E589">
        <v>2.6347299999999998</v>
      </c>
      <c r="F589">
        <v>0.13965</v>
      </c>
      <c r="G589">
        <v>2.0109599999999999</v>
      </c>
      <c r="H589">
        <v>4.6177599999999996</v>
      </c>
      <c r="I589">
        <v>3.71469</v>
      </c>
      <c r="J589">
        <v>1.8620000000000001</v>
      </c>
      <c r="M589">
        <v>5</v>
      </c>
      <c r="N589">
        <v>49.1</v>
      </c>
      <c r="O589">
        <v>0.85</v>
      </c>
      <c r="P589">
        <v>5.45</v>
      </c>
      <c r="Q589">
        <v>8.8000000000000007</v>
      </c>
      <c r="R589">
        <v>0.4</v>
      </c>
      <c r="S589">
        <v>15</v>
      </c>
      <c r="T589">
        <v>19.7</v>
      </c>
      <c r="U589">
        <v>0.41</v>
      </c>
      <c r="X589">
        <v>0.40600000000000008</v>
      </c>
      <c r="Y589">
        <v>1273.1500000000001</v>
      </c>
      <c r="Z589">
        <f t="shared" si="9"/>
        <v>4.0600000000000005</v>
      </c>
    </row>
    <row r="590" spans="1:26">
      <c r="A590" t="s">
        <v>663</v>
      </c>
      <c r="B590">
        <v>56.518599999999999</v>
      </c>
      <c r="C590">
        <v>0.39645999999999998</v>
      </c>
      <c r="D590">
        <v>17.1492</v>
      </c>
      <c r="E590">
        <v>3.2269999999999999</v>
      </c>
      <c r="F590">
        <v>0.13830000000000001</v>
      </c>
      <c r="G590">
        <v>3.5404800000000001</v>
      </c>
      <c r="H590">
        <v>6.5369799999999998</v>
      </c>
      <c r="I590">
        <v>3.7064400000000002</v>
      </c>
      <c r="J590">
        <v>1.03264</v>
      </c>
      <c r="M590">
        <v>5.8</v>
      </c>
      <c r="N590">
        <v>47.3</v>
      </c>
      <c r="O590">
        <v>0.63</v>
      </c>
      <c r="P590">
        <v>6.79</v>
      </c>
      <c r="Q590">
        <v>7.91</v>
      </c>
      <c r="R590">
        <v>0.38</v>
      </c>
      <c r="S590">
        <v>14.3</v>
      </c>
      <c r="T590">
        <v>21.1</v>
      </c>
      <c r="U590">
        <v>0.44</v>
      </c>
      <c r="V590">
        <v>0.05</v>
      </c>
      <c r="X590">
        <v>0.40579999999999999</v>
      </c>
      <c r="Y590">
        <v>1298.1500000000001</v>
      </c>
      <c r="Z590">
        <f t="shared" si="9"/>
        <v>4.0579999999999998</v>
      </c>
    </row>
    <row r="591" spans="1:26">
      <c r="A591" t="s">
        <v>664</v>
      </c>
      <c r="B591">
        <v>59.649799999999999</v>
      </c>
      <c r="C591">
        <v>0.26851999999999998</v>
      </c>
      <c r="D591">
        <v>18.700500000000002</v>
      </c>
      <c r="E591">
        <v>2.4070900000000002</v>
      </c>
      <c r="F591">
        <v>0.16303000000000001</v>
      </c>
      <c r="G591">
        <v>2.3207800000000001</v>
      </c>
      <c r="H591">
        <v>7.6144600000000002</v>
      </c>
      <c r="I591">
        <v>3.51953</v>
      </c>
      <c r="J591">
        <v>1.3042400000000001</v>
      </c>
      <c r="M591">
        <v>2.6</v>
      </c>
      <c r="N591">
        <v>49.8</v>
      </c>
      <c r="O591">
        <v>0.71</v>
      </c>
      <c r="P591">
        <v>6.32</v>
      </c>
      <c r="Q591">
        <v>7.35</v>
      </c>
      <c r="R591">
        <v>0.37</v>
      </c>
      <c r="S591">
        <v>15</v>
      </c>
      <c r="T591">
        <v>20.399999999999999</v>
      </c>
      <c r="U591">
        <v>0.47</v>
      </c>
      <c r="V591">
        <v>7.0000000000000007E-2</v>
      </c>
      <c r="X591">
        <v>0.40579999999999999</v>
      </c>
      <c r="Y591">
        <v>1298.1500000000001</v>
      </c>
      <c r="Z591">
        <f t="shared" si="9"/>
        <v>4.0579999999999998</v>
      </c>
    </row>
    <row r="592" spans="1:26">
      <c r="A592" t="s">
        <v>665</v>
      </c>
      <c r="B592">
        <v>46.991999999999997</v>
      </c>
      <c r="C592">
        <v>0.73040000000000005</v>
      </c>
      <c r="D592">
        <v>16.984000000000002</v>
      </c>
      <c r="E592">
        <v>7.2423999999999999</v>
      </c>
      <c r="F592">
        <v>0.18479999999999999</v>
      </c>
      <c r="G592">
        <v>3.7928000000000002</v>
      </c>
      <c r="H592">
        <v>8.4128000000000007</v>
      </c>
      <c r="I592">
        <v>2.9567999999999999</v>
      </c>
      <c r="J592">
        <v>0.68640000000000001</v>
      </c>
      <c r="M592">
        <v>8.1</v>
      </c>
      <c r="N592">
        <v>50.1</v>
      </c>
      <c r="O592">
        <v>0.56999999999999995</v>
      </c>
      <c r="P592">
        <v>4.17</v>
      </c>
      <c r="Q592">
        <v>6.63</v>
      </c>
      <c r="R592">
        <v>0.21</v>
      </c>
      <c r="S592">
        <v>14.5</v>
      </c>
      <c r="T592">
        <v>22.1</v>
      </c>
      <c r="U592">
        <v>0.2</v>
      </c>
      <c r="V592">
        <v>0.03</v>
      </c>
      <c r="X592">
        <v>0.42699999999999988</v>
      </c>
      <c r="Y592">
        <v>1273.1500000000001</v>
      </c>
      <c r="Z592">
        <f t="shared" si="9"/>
        <v>4.2699999999999987</v>
      </c>
    </row>
    <row r="593" spans="1:26">
      <c r="A593" t="s">
        <v>666</v>
      </c>
      <c r="B593">
        <v>51.380400000000002</v>
      </c>
      <c r="C593">
        <v>0.77434999999999998</v>
      </c>
      <c r="D593">
        <v>17.035699999999999</v>
      </c>
      <c r="E593">
        <v>7.6159600000000003</v>
      </c>
      <c r="F593">
        <v>3.644E-2</v>
      </c>
      <c r="G593">
        <v>3.2067199999999998</v>
      </c>
      <c r="H593">
        <v>6.7778400000000003</v>
      </c>
      <c r="I593">
        <v>3.4071400000000001</v>
      </c>
      <c r="J593">
        <v>0.85633999999999999</v>
      </c>
      <c r="M593">
        <v>6.8</v>
      </c>
      <c r="N593">
        <v>49.4</v>
      </c>
      <c r="O593">
        <v>0.76</v>
      </c>
      <c r="P593">
        <v>5.78</v>
      </c>
      <c r="Q593">
        <v>9.4700000000000006</v>
      </c>
      <c r="R593">
        <v>0.43</v>
      </c>
      <c r="S593">
        <v>13.54</v>
      </c>
      <c r="T593">
        <v>19.36</v>
      </c>
      <c r="U593">
        <v>0.44</v>
      </c>
      <c r="V593">
        <v>0.08</v>
      </c>
      <c r="X593">
        <v>0.42699999999999988</v>
      </c>
      <c r="Y593">
        <v>1273.1500000000001</v>
      </c>
      <c r="Z593">
        <f t="shared" si="9"/>
        <v>4.2699999999999987</v>
      </c>
    </row>
    <row r="594" spans="1:26">
      <c r="A594" t="s">
        <v>667</v>
      </c>
      <c r="B594">
        <v>53.7425</v>
      </c>
      <c r="C594">
        <v>1.3042499999999999</v>
      </c>
      <c r="D594">
        <v>16.1875</v>
      </c>
      <c r="E594">
        <v>9.1020000000000003</v>
      </c>
      <c r="F594">
        <v>0.15725</v>
      </c>
      <c r="G594">
        <v>2.4049999999999998</v>
      </c>
      <c r="H594">
        <v>5.7442500000000001</v>
      </c>
      <c r="I594">
        <v>2.5067499999999998</v>
      </c>
      <c r="J594">
        <v>1.3042499999999999</v>
      </c>
      <c r="M594">
        <v>5.9</v>
      </c>
      <c r="N594">
        <v>49.4</v>
      </c>
      <c r="O594">
        <v>0.87</v>
      </c>
      <c r="P594">
        <v>4.5999999999999996</v>
      </c>
      <c r="Q594">
        <v>13.5</v>
      </c>
      <c r="R594">
        <v>0.38</v>
      </c>
      <c r="S594">
        <v>14.1</v>
      </c>
      <c r="T594">
        <v>16.8</v>
      </c>
      <c r="U594">
        <v>0.32</v>
      </c>
      <c r="V594">
        <v>0.08</v>
      </c>
      <c r="X594">
        <v>0.42699999999999988</v>
      </c>
      <c r="Y594">
        <v>1273.1500000000001</v>
      </c>
      <c r="Z594">
        <f t="shared" si="9"/>
        <v>4.2699999999999987</v>
      </c>
    </row>
    <row r="595" spans="1:26">
      <c r="A595" t="s">
        <v>668</v>
      </c>
      <c r="B595">
        <v>48.81</v>
      </c>
      <c r="C595">
        <v>1.44</v>
      </c>
      <c r="D595">
        <v>18.02</v>
      </c>
      <c r="E595">
        <v>9.23</v>
      </c>
      <c r="F595">
        <v>0.23</v>
      </c>
      <c r="G595">
        <v>9.5</v>
      </c>
      <c r="H595">
        <v>9.6999999999999993</v>
      </c>
      <c r="I595">
        <v>2.89</v>
      </c>
      <c r="J595">
        <v>0.82</v>
      </c>
      <c r="K595">
        <v>0.01</v>
      </c>
      <c r="M595">
        <v>0.77</v>
      </c>
      <c r="N595">
        <v>48.35</v>
      </c>
      <c r="O595">
        <v>0.53</v>
      </c>
      <c r="P595">
        <v>7.97</v>
      </c>
      <c r="Q595">
        <v>6.39</v>
      </c>
      <c r="R595">
        <v>0.22</v>
      </c>
      <c r="S595">
        <v>15.75</v>
      </c>
      <c r="T595">
        <v>18.75</v>
      </c>
      <c r="U595">
        <v>0.68</v>
      </c>
      <c r="V595">
        <v>0.01</v>
      </c>
      <c r="W595">
        <v>0.27</v>
      </c>
      <c r="X595">
        <v>1.5</v>
      </c>
      <c r="Y595">
        <v>1433.15</v>
      </c>
      <c r="Z595">
        <f t="shared" si="9"/>
        <v>15</v>
      </c>
    </row>
    <row r="596" spans="1:26">
      <c r="A596" t="s">
        <v>669</v>
      </c>
      <c r="B596">
        <v>48.01</v>
      </c>
      <c r="C596">
        <v>1.38</v>
      </c>
      <c r="D596">
        <v>18.53</v>
      </c>
      <c r="E596">
        <v>8.1300000000000008</v>
      </c>
      <c r="F596">
        <v>0.14000000000000001</v>
      </c>
      <c r="G596">
        <v>10.24</v>
      </c>
      <c r="H596">
        <v>9.91</v>
      </c>
      <c r="I596">
        <v>2.91</v>
      </c>
      <c r="J596">
        <v>0.7</v>
      </c>
      <c r="K596">
        <v>0.04</v>
      </c>
      <c r="M596">
        <v>1.26</v>
      </c>
      <c r="N596">
        <v>49.08</v>
      </c>
      <c r="O596">
        <v>0.38</v>
      </c>
      <c r="P596">
        <v>8.4600000000000009</v>
      </c>
      <c r="Q596">
        <v>5.83</v>
      </c>
      <c r="R596">
        <v>0.23</v>
      </c>
      <c r="S596">
        <v>15.88</v>
      </c>
      <c r="T596">
        <v>17.98</v>
      </c>
      <c r="U596">
        <v>0.94</v>
      </c>
      <c r="V596">
        <v>0.06</v>
      </c>
      <c r="W596">
        <v>0.43</v>
      </c>
      <c r="X596">
        <v>1.75</v>
      </c>
      <c r="Y596">
        <v>1453.15</v>
      </c>
      <c r="Z596">
        <f t="shared" si="9"/>
        <v>17.5</v>
      </c>
    </row>
    <row r="597" spans="1:26">
      <c r="A597" t="s">
        <v>670</v>
      </c>
      <c r="B597">
        <v>48.06</v>
      </c>
      <c r="C597">
        <v>1.39</v>
      </c>
      <c r="D597">
        <v>17.760000000000002</v>
      </c>
      <c r="E597">
        <v>9.1999999999999993</v>
      </c>
      <c r="F597">
        <v>0.21</v>
      </c>
      <c r="G597">
        <v>10.32</v>
      </c>
      <c r="H597">
        <v>9.92</v>
      </c>
      <c r="I597">
        <v>2.39</v>
      </c>
      <c r="J597">
        <v>0.67</v>
      </c>
      <c r="K597">
        <v>7.0000000000000007E-2</v>
      </c>
      <c r="M597">
        <v>1.07</v>
      </c>
      <c r="N597">
        <v>48.74</v>
      </c>
      <c r="O597">
        <v>0.49</v>
      </c>
      <c r="P597">
        <v>8.9600000000000009</v>
      </c>
      <c r="Q597">
        <v>6.74</v>
      </c>
      <c r="R597">
        <v>0.19</v>
      </c>
      <c r="S597">
        <v>15.59</v>
      </c>
      <c r="T597">
        <v>17.87</v>
      </c>
      <c r="U597">
        <v>0.8</v>
      </c>
      <c r="W597">
        <v>0.31</v>
      </c>
      <c r="X597">
        <v>1.75</v>
      </c>
      <c r="Y597">
        <v>1473.15</v>
      </c>
      <c r="Z597">
        <f t="shared" si="9"/>
        <v>17.5</v>
      </c>
    </row>
    <row r="598" spans="1:26">
      <c r="A598" t="s">
        <v>671</v>
      </c>
      <c r="B598">
        <v>49.8</v>
      </c>
      <c r="C598">
        <v>1.33</v>
      </c>
      <c r="D598">
        <v>18.55</v>
      </c>
      <c r="E598">
        <v>8.48</v>
      </c>
      <c r="F598">
        <v>0.19</v>
      </c>
      <c r="G598">
        <v>7.98</v>
      </c>
      <c r="H598">
        <v>9.3699999999999992</v>
      </c>
      <c r="I598">
        <v>3.52</v>
      </c>
      <c r="J598">
        <v>0.79</v>
      </c>
      <c r="N598">
        <v>48.78</v>
      </c>
      <c r="O598">
        <v>0.62</v>
      </c>
      <c r="P598">
        <v>8.68</v>
      </c>
      <c r="Q598">
        <v>7.37</v>
      </c>
      <c r="R598">
        <v>0.13</v>
      </c>
      <c r="S598">
        <v>15.8</v>
      </c>
      <c r="T598">
        <v>17.54</v>
      </c>
      <c r="U598">
        <v>0.8</v>
      </c>
      <c r="V598">
        <v>0.02</v>
      </c>
      <c r="W598">
        <v>0.13</v>
      </c>
      <c r="X598">
        <v>1.25</v>
      </c>
      <c r="Y598">
        <v>1483.15</v>
      </c>
      <c r="Z598">
        <f t="shared" si="9"/>
        <v>12.5</v>
      </c>
    </row>
    <row r="599" spans="1:26">
      <c r="A599" t="s">
        <v>672</v>
      </c>
      <c r="B599">
        <v>48.25</v>
      </c>
      <c r="C599">
        <v>1.36</v>
      </c>
      <c r="D599">
        <v>17.510000000000002</v>
      </c>
      <c r="E599">
        <v>8.56</v>
      </c>
      <c r="F599">
        <v>0.12</v>
      </c>
      <c r="G599">
        <v>10.16</v>
      </c>
      <c r="H599">
        <v>10.44</v>
      </c>
      <c r="I599">
        <v>2.92</v>
      </c>
      <c r="J599">
        <v>0.66</v>
      </c>
      <c r="K599">
        <v>0.02</v>
      </c>
      <c r="N599">
        <v>50.09</v>
      </c>
      <c r="O599">
        <v>0.4</v>
      </c>
      <c r="P599">
        <v>8.15</v>
      </c>
      <c r="Q599">
        <v>5.82</v>
      </c>
      <c r="R599">
        <v>0.21</v>
      </c>
      <c r="S599">
        <v>18.309999999999999</v>
      </c>
      <c r="T599">
        <v>16.420000000000002</v>
      </c>
      <c r="U599">
        <v>0.68</v>
      </c>
      <c r="W599">
        <v>0.38</v>
      </c>
      <c r="X599">
        <v>1.3</v>
      </c>
      <c r="Y599">
        <v>1503.15</v>
      </c>
      <c r="Z599">
        <f t="shared" si="9"/>
        <v>13</v>
      </c>
    </row>
    <row r="600" spans="1:26">
      <c r="A600" t="s">
        <v>673</v>
      </c>
      <c r="B600">
        <v>48.28</v>
      </c>
      <c r="C600">
        <v>1.35</v>
      </c>
      <c r="D600">
        <v>17.77</v>
      </c>
      <c r="E600">
        <v>8.75</v>
      </c>
      <c r="F600">
        <v>0.14000000000000001</v>
      </c>
      <c r="G600">
        <v>9.91</v>
      </c>
      <c r="H600">
        <v>10.07</v>
      </c>
      <c r="I600">
        <v>3.01</v>
      </c>
      <c r="J600">
        <v>0.65</v>
      </c>
      <c r="K600">
        <v>7.0000000000000007E-2</v>
      </c>
      <c r="N600">
        <v>49.61</v>
      </c>
      <c r="O600">
        <v>0.41</v>
      </c>
      <c r="P600">
        <v>8.52</v>
      </c>
      <c r="Q600">
        <v>5.87</v>
      </c>
      <c r="R600">
        <v>0.17</v>
      </c>
      <c r="S600">
        <v>17.27</v>
      </c>
      <c r="T600">
        <v>15.94</v>
      </c>
      <c r="U600">
        <v>0.82</v>
      </c>
      <c r="V600">
        <v>0.02</v>
      </c>
      <c r="W600">
        <v>0.2</v>
      </c>
      <c r="X600">
        <v>1.5</v>
      </c>
      <c r="Y600">
        <v>1513.15</v>
      </c>
      <c r="Z600">
        <f t="shared" si="9"/>
        <v>15</v>
      </c>
    </row>
    <row r="601" spans="1:26">
      <c r="A601" t="s">
        <v>674</v>
      </c>
      <c r="B601">
        <v>47.99</v>
      </c>
      <c r="C601">
        <v>1.39</v>
      </c>
      <c r="D601">
        <v>17.52</v>
      </c>
      <c r="E601">
        <v>9.3000000000000007</v>
      </c>
      <c r="F601">
        <v>0.08</v>
      </c>
      <c r="G601">
        <v>10.07</v>
      </c>
      <c r="H601">
        <v>10.11</v>
      </c>
      <c r="I601">
        <v>2.86</v>
      </c>
      <c r="J601">
        <v>0.63</v>
      </c>
      <c r="K601">
        <v>0.04</v>
      </c>
      <c r="N601">
        <v>48.79</v>
      </c>
      <c r="O601">
        <v>0.44</v>
      </c>
      <c r="P601">
        <v>9.3000000000000007</v>
      </c>
      <c r="Q601">
        <v>6.81</v>
      </c>
      <c r="R601">
        <v>0.14000000000000001</v>
      </c>
      <c r="S601">
        <v>16.64</v>
      </c>
      <c r="T601">
        <v>16.8</v>
      </c>
      <c r="U601">
        <v>0.94</v>
      </c>
      <c r="V601">
        <v>0.05</v>
      </c>
      <c r="W601">
        <v>0.16</v>
      </c>
      <c r="X601">
        <v>1.5</v>
      </c>
      <c r="Y601">
        <v>1533.15</v>
      </c>
      <c r="Z601">
        <f t="shared" si="9"/>
        <v>15</v>
      </c>
    </row>
    <row r="602" spans="1:26">
      <c r="A602" t="s">
        <v>675</v>
      </c>
      <c r="B602">
        <v>49.46</v>
      </c>
      <c r="C602">
        <v>1.67</v>
      </c>
      <c r="D602">
        <v>18.899999999999999</v>
      </c>
      <c r="E602">
        <v>8.51</v>
      </c>
      <c r="F602">
        <v>0.2</v>
      </c>
      <c r="G602">
        <v>7.88</v>
      </c>
      <c r="H602">
        <v>8.68</v>
      </c>
      <c r="I602">
        <v>3.61</v>
      </c>
      <c r="J602">
        <v>1.1100000000000001</v>
      </c>
      <c r="N602">
        <v>48.29</v>
      </c>
      <c r="O602">
        <v>0.57999999999999996</v>
      </c>
      <c r="P602">
        <v>11.01</v>
      </c>
      <c r="Q602">
        <v>7.28</v>
      </c>
      <c r="R602">
        <v>0.1</v>
      </c>
      <c r="S602">
        <v>15.6</v>
      </c>
      <c r="T602">
        <v>15.12</v>
      </c>
      <c r="U602">
        <v>1.18</v>
      </c>
      <c r="V602">
        <v>0.02</v>
      </c>
      <c r="W602">
        <v>0.11</v>
      </c>
      <c r="X602">
        <v>1.75</v>
      </c>
      <c r="Y602">
        <v>1513.15</v>
      </c>
      <c r="Z602">
        <f t="shared" si="9"/>
        <v>17.5</v>
      </c>
    </row>
    <row r="603" spans="1:26">
      <c r="A603" t="s">
        <v>676</v>
      </c>
      <c r="B603">
        <v>48.57</v>
      </c>
      <c r="C603">
        <v>1.2</v>
      </c>
      <c r="D603">
        <v>16.649999999999999</v>
      </c>
      <c r="E603">
        <v>8.6</v>
      </c>
      <c r="F603">
        <v>0.12</v>
      </c>
      <c r="G603">
        <v>10.41</v>
      </c>
      <c r="H603">
        <v>11.28</v>
      </c>
      <c r="I603">
        <v>2.58</v>
      </c>
      <c r="J603">
        <v>0.53</v>
      </c>
      <c r="K603">
        <v>7.0000000000000007E-2</v>
      </c>
      <c r="N603">
        <v>49.04</v>
      </c>
      <c r="O603">
        <v>0.4</v>
      </c>
      <c r="P603">
        <v>7.96</v>
      </c>
      <c r="Q603">
        <v>5.74</v>
      </c>
      <c r="R603">
        <v>0.06</v>
      </c>
      <c r="S603">
        <v>17.350000000000001</v>
      </c>
      <c r="T603">
        <v>16.989999999999998</v>
      </c>
      <c r="U603">
        <v>0.59</v>
      </c>
      <c r="V603">
        <v>0.01</v>
      </c>
      <c r="W603">
        <v>0.33</v>
      </c>
      <c r="X603">
        <v>1.1000000000000001</v>
      </c>
      <c r="Y603">
        <v>1493.15</v>
      </c>
      <c r="Z603">
        <f t="shared" si="9"/>
        <v>11</v>
      </c>
    </row>
    <row r="604" spans="1:26">
      <c r="A604" t="s">
        <v>677</v>
      </c>
      <c r="B604">
        <v>48.21</v>
      </c>
      <c r="C604">
        <v>1.1399999999999999</v>
      </c>
      <c r="D604">
        <v>16.37</v>
      </c>
      <c r="E604">
        <v>7.72</v>
      </c>
      <c r="F604">
        <v>0.2</v>
      </c>
      <c r="G604">
        <v>12.1</v>
      </c>
      <c r="H604">
        <v>11.25</v>
      </c>
      <c r="I604">
        <v>2.36</v>
      </c>
      <c r="J604">
        <v>0.54</v>
      </c>
      <c r="K604">
        <v>0.11</v>
      </c>
      <c r="M604">
        <v>1.77</v>
      </c>
      <c r="N604">
        <v>48.61</v>
      </c>
      <c r="O604">
        <v>0.37</v>
      </c>
      <c r="P604">
        <v>9.9600000000000009</v>
      </c>
      <c r="Q604">
        <v>5.4</v>
      </c>
      <c r="R604">
        <v>0.12</v>
      </c>
      <c r="S604">
        <v>15.81</v>
      </c>
      <c r="T604">
        <v>17.989999999999998</v>
      </c>
      <c r="U604">
        <v>0.97</v>
      </c>
      <c r="V604">
        <v>0.03</v>
      </c>
      <c r="W604">
        <v>0.25</v>
      </c>
      <c r="X604">
        <v>1.9</v>
      </c>
      <c r="Y604">
        <v>1473.15</v>
      </c>
      <c r="Z604">
        <f t="shared" si="9"/>
        <v>19</v>
      </c>
    </row>
    <row r="605" spans="1:26">
      <c r="A605" t="s">
        <v>678</v>
      </c>
      <c r="B605">
        <v>48.28</v>
      </c>
      <c r="C605">
        <v>1.18</v>
      </c>
      <c r="D605">
        <v>16.88</v>
      </c>
      <c r="E605">
        <v>9.0500000000000007</v>
      </c>
      <c r="F605">
        <v>0.19</v>
      </c>
      <c r="G605">
        <v>9.75</v>
      </c>
      <c r="H605">
        <v>11.55</v>
      </c>
      <c r="I605">
        <v>2.5</v>
      </c>
      <c r="J605">
        <v>0.56999999999999995</v>
      </c>
      <c r="K605">
        <v>0.04</v>
      </c>
      <c r="N605">
        <v>47.55</v>
      </c>
      <c r="O605">
        <v>0.55000000000000004</v>
      </c>
      <c r="P605">
        <v>8.3000000000000007</v>
      </c>
      <c r="Q605">
        <v>6.85</v>
      </c>
      <c r="R605">
        <v>0.12</v>
      </c>
      <c r="S605">
        <v>16.559999999999999</v>
      </c>
      <c r="T605">
        <v>17.36</v>
      </c>
      <c r="U605">
        <v>0.55000000000000004</v>
      </c>
      <c r="V605">
        <v>0.06</v>
      </c>
      <c r="W605">
        <v>0.26</v>
      </c>
      <c r="X605">
        <v>1.05</v>
      </c>
      <c r="Y605">
        <v>1473.15</v>
      </c>
      <c r="Z605">
        <f t="shared" si="9"/>
        <v>10.5</v>
      </c>
    </row>
    <row r="606" spans="1:26">
      <c r="A606" t="s">
        <v>679</v>
      </c>
      <c r="B606">
        <v>49.33</v>
      </c>
      <c r="C606">
        <v>0.6</v>
      </c>
      <c r="D606">
        <v>14.83</v>
      </c>
      <c r="E606">
        <v>6.35</v>
      </c>
      <c r="F606">
        <v>0.1</v>
      </c>
      <c r="G606">
        <v>12.35</v>
      </c>
      <c r="H606">
        <v>13.67</v>
      </c>
      <c r="I606">
        <v>2.33</v>
      </c>
      <c r="J606">
        <v>0.09</v>
      </c>
      <c r="K606">
        <v>0.56999999999999995</v>
      </c>
      <c r="N606">
        <v>51.87</v>
      </c>
      <c r="O606">
        <v>0.14000000000000001</v>
      </c>
      <c r="P606">
        <v>5.08</v>
      </c>
      <c r="Q606">
        <v>2.82</v>
      </c>
      <c r="R606">
        <v>0.06</v>
      </c>
      <c r="S606">
        <v>17.96</v>
      </c>
      <c r="T606">
        <v>19.399999999999999</v>
      </c>
      <c r="U606">
        <v>0.38</v>
      </c>
      <c r="W606">
        <v>2.08</v>
      </c>
      <c r="X606">
        <v>1</v>
      </c>
      <c r="Y606">
        <v>1603.15</v>
      </c>
      <c r="Z606">
        <f t="shared" si="9"/>
        <v>10</v>
      </c>
    </row>
    <row r="607" spans="1:26">
      <c r="A607" t="s">
        <v>680</v>
      </c>
      <c r="B607">
        <v>49.08</v>
      </c>
      <c r="C607">
        <v>0.63</v>
      </c>
      <c r="D607">
        <v>18.25</v>
      </c>
      <c r="E607">
        <v>6.29</v>
      </c>
      <c r="F607">
        <v>0.13</v>
      </c>
      <c r="G607">
        <v>10.66</v>
      </c>
      <c r="H607">
        <v>11.86</v>
      </c>
      <c r="I607">
        <v>2.25</v>
      </c>
      <c r="J607">
        <v>0.33</v>
      </c>
      <c r="K607">
        <v>0.2</v>
      </c>
      <c r="N607">
        <v>51.79</v>
      </c>
      <c r="O607">
        <v>0.25</v>
      </c>
      <c r="P607">
        <v>6.44</v>
      </c>
      <c r="Q607">
        <v>4.01</v>
      </c>
      <c r="R607">
        <v>0.1</v>
      </c>
      <c r="S607">
        <v>20.07</v>
      </c>
      <c r="T607">
        <v>15.98</v>
      </c>
      <c r="U607">
        <v>0.33</v>
      </c>
      <c r="W607">
        <v>1.01</v>
      </c>
      <c r="X607">
        <v>1</v>
      </c>
      <c r="Y607">
        <v>1573.15</v>
      </c>
      <c r="Z607">
        <f t="shared" si="9"/>
        <v>10</v>
      </c>
    </row>
    <row r="608" spans="1:26">
      <c r="A608" t="s">
        <v>681</v>
      </c>
      <c r="B608">
        <v>50.06</v>
      </c>
      <c r="C608">
        <v>0.5</v>
      </c>
      <c r="D608">
        <v>14.83</v>
      </c>
      <c r="E608">
        <v>6.36</v>
      </c>
      <c r="F608">
        <v>0.13</v>
      </c>
      <c r="G608">
        <v>13.01</v>
      </c>
      <c r="H608">
        <v>12.73</v>
      </c>
      <c r="I608">
        <v>1.58</v>
      </c>
      <c r="J608">
        <v>0.09</v>
      </c>
      <c r="K608">
        <v>0.6</v>
      </c>
      <c r="N608">
        <v>53.45</v>
      </c>
      <c r="P608">
        <v>4.46</v>
      </c>
      <c r="Q608">
        <v>4.17</v>
      </c>
      <c r="R608">
        <v>0.14000000000000001</v>
      </c>
      <c r="S608">
        <v>22.95</v>
      </c>
      <c r="T608">
        <v>13.11</v>
      </c>
      <c r="U608">
        <v>0.25</v>
      </c>
      <c r="W608">
        <v>1.73</v>
      </c>
      <c r="X608">
        <v>1</v>
      </c>
      <c r="Y608">
        <v>1603.15</v>
      </c>
      <c r="Z608">
        <f t="shared" si="9"/>
        <v>10</v>
      </c>
    </row>
    <row r="609" spans="1:26">
      <c r="A609" t="s">
        <v>682</v>
      </c>
      <c r="B609">
        <v>50.88</v>
      </c>
      <c r="C609">
        <v>0.64</v>
      </c>
      <c r="D609">
        <v>19.09</v>
      </c>
      <c r="E609">
        <v>5.39</v>
      </c>
      <c r="F609">
        <v>0.11</v>
      </c>
      <c r="G609">
        <v>8.52</v>
      </c>
      <c r="H609">
        <v>9.8000000000000007</v>
      </c>
      <c r="I609">
        <v>4.3899999999999997</v>
      </c>
      <c r="J609">
        <v>0.41</v>
      </c>
      <c r="N609">
        <v>52.14</v>
      </c>
      <c r="O609">
        <v>0.32</v>
      </c>
      <c r="P609">
        <v>6.92</v>
      </c>
      <c r="Q609">
        <v>3.69</v>
      </c>
      <c r="R609">
        <v>0.1</v>
      </c>
      <c r="S609">
        <v>18.989999999999998</v>
      </c>
      <c r="T609">
        <v>16.61</v>
      </c>
      <c r="U609">
        <v>0.59</v>
      </c>
      <c r="W609">
        <v>1.1299999999999999</v>
      </c>
      <c r="X609">
        <v>1</v>
      </c>
      <c r="Y609">
        <v>1543.15</v>
      </c>
      <c r="Z609">
        <f t="shared" si="9"/>
        <v>10</v>
      </c>
    </row>
    <row r="610" spans="1:26">
      <c r="A610" t="s">
        <v>683</v>
      </c>
      <c r="B610">
        <v>66.095299999999995</v>
      </c>
      <c r="C610">
        <v>0.24799499999999999</v>
      </c>
      <c r="D610">
        <v>15.0726</v>
      </c>
      <c r="E610">
        <v>1.0287200000000001</v>
      </c>
      <c r="F610">
        <v>0.101035</v>
      </c>
      <c r="G610">
        <v>0.53273000000000004</v>
      </c>
      <c r="H610">
        <v>2.8749099999999999</v>
      </c>
      <c r="I610">
        <v>3.0218600000000002</v>
      </c>
      <c r="J610">
        <v>1.94722</v>
      </c>
      <c r="M610">
        <v>8.15</v>
      </c>
      <c r="N610">
        <v>48.02</v>
      </c>
      <c r="O610">
        <v>0.61</v>
      </c>
      <c r="P610">
        <v>7.41</v>
      </c>
      <c r="Q610">
        <v>8.31</v>
      </c>
      <c r="R610">
        <v>0.3</v>
      </c>
      <c r="S610">
        <v>11.57</v>
      </c>
      <c r="T610">
        <v>20.61</v>
      </c>
      <c r="U610">
        <v>1.1000000000000001</v>
      </c>
      <c r="V610">
        <v>0.1</v>
      </c>
      <c r="X610">
        <v>0.97</v>
      </c>
      <c r="Y610">
        <v>1165.1500000000001</v>
      </c>
      <c r="Z610">
        <f t="shared" si="9"/>
        <v>9.6999999999999993</v>
      </c>
    </row>
    <row r="611" spans="1:26">
      <c r="A611" t="s">
        <v>684</v>
      </c>
      <c r="B611">
        <v>62.72</v>
      </c>
      <c r="C611">
        <v>0.23296</v>
      </c>
      <c r="D611">
        <v>15.8592</v>
      </c>
      <c r="E611">
        <v>1.0931200000000001</v>
      </c>
      <c r="F611">
        <v>9.8559999999999995E-2</v>
      </c>
      <c r="G611">
        <v>0.67200000000000004</v>
      </c>
      <c r="H611">
        <v>3.6915200000000001</v>
      </c>
      <c r="I611">
        <v>3.7363200000000001</v>
      </c>
      <c r="J611">
        <v>1.4963200000000001</v>
      </c>
      <c r="M611">
        <v>10.4</v>
      </c>
      <c r="N611">
        <v>49.55</v>
      </c>
      <c r="O611">
        <v>0.31</v>
      </c>
      <c r="P611">
        <v>5.03</v>
      </c>
      <c r="Q611">
        <v>5.93</v>
      </c>
      <c r="R611">
        <v>0.34</v>
      </c>
      <c r="S611">
        <v>13.79</v>
      </c>
      <c r="T611">
        <v>22.7</v>
      </c>
      <c r="U611">
        <v>0.88</v>
      </c>
      <c r="V611">
        <v>0.02</v>
      </c>
      <c r="X611">
        <v>0.97</v>
      </c>
      <c r="Y611">
        <v>1165.1500000000001</v>
      </c>
      <c r="Z611">
        <f t="shared" si="9"/>
        <v>9.6999999999999993</v>
      </c>
    </row>
    <row r="612" spans="1:26">
      <c r="A612" t="s">
        <v>685</v>
      </c>
      <c r="B612">
        <v>71.34</v>
      </c>
      <c r="C612">
        <v>0.21</v>
      </c>
      <c r="D612">
        <v>16.649999999999999</v>
      </c>
      <c r="E612">
        <v>0.95</v>
      </c>
      <c r="F612">
        <v>0.12</v>
      </c>
      <c r="G612">
        <v>0.56999999999999995</v>
      </c>
      <c r="H612">
        <v>3.68</v>
      </c>
      <c r="I612">
        <v>4.41</v>
      </c>
      <c r="J612">
        <v>2.0699999999999998</v>
      </c>
      <c r="M612">
        <v>7.96</v>
      </c>
      <c r="N612">
        <v>48.41</v>
      </c>
      <c r="O612">
        <v>0.73</v>
      </c>
      <c r="P612">
        <v>7.06</v>
      </c>
      <c r="Q612">
        <v>8.01</v>
      </c>
      <c r="R612">
        <v>0.33</v>
      </c>
      <c r="S612">
        <v>12.44</v>
      </c>
      <c r="T612">
        <v>21.88</v>
      </c>
      <c r="U612">
        <v>0.99</v>
      </c>
      <c r="V612">
        <v>0.02</v>
      </c>
      <c r="X612">
        <v>0.82999999999999985</v>
      </c>
      <c r="Y612">
        <v>1165.1500000000001</v>
      </c>
      <c r="Z612">
        <f t="shared" si="9"/>
        <v>8.2999999999999989</v>
      </c>
    </row>
    <row r="613" spans="1:26">
      <c r="A613" t="s">
        <v>686</v>
      </c>
      <c r="B613">
        <v>69.67</v>
      </c>
      <c r="C613">
        <v>0.23</v>
      </c>
      <c r="D613">
        <v>17.579999999999998</v>
      </c>
      <c r="E613">
        <v>1.06</v>
      </c>
      <c r="F613">
        <v>0.04</v>
      </c>
      <c r="G613">
        <v>0.54</v>
      </c>
      <c r="H613">
        <v>4.1100000000000003</v>
      </c>
      <c r="I613">
        <v>4.99</v>
      </c>
      <c r="J613">
        <v>1.76</v>
      </c>
      <c r="M613">
        <v>9.32</v>
      </c>
      <c r="N613">
        <v>49.89</v>
      </c>
      <c r="O613">
        <v>0.91</v>
      </c>
      <c r="P613">
        <v>8.7200000000000006</v>
      </c>
      <c r="Q613">
        <v>8.11</v>
      </c>
      <c r="R613">
        <v>0.27</v>
      </c>
      <c r="S613">
        <v>11.5</v>
      </c>
      <c r="T613">
        <v>22.08</v>
      </c>
      <c r="U613">
        <v>0.98</v>
      </c>
      <c r="V613">
        <v>0.01</v>
      </c>
      <c r="X613">
        <v>0.82999999999999985</v>
      </c>
      <c r="Y613">
        <v>1165.1500000000001</v>
      </c>
      <c r="Z613">
        <f t="shared" si="9"/>
        <v>8.2999999999999989</v>
      </c>
    </row>
    <row r="614" spans="1:26">
      <c r="A614" t="s">
        <v>687</v>
      </c>
      <c r="B614">
        <v>69.1006</v>
      </c>
      <c r="C614">
        <v>0.2351</v>
      </c>
      <c r="D614">
        <v>13.842700000000001</v>
      </c>
      <c r="E614">
        <v>0.92159199999999997</v>
      </c>
      <c r="F614">
        <v>0.112848</v>
      </c>
      <c r="G614">
        <v>0.83695600000000003</v>
      </c>
      <c r="H614">
        <v>2.20994</v>
      </c>
      <c r="I614">
        <v>4.4574999999999996</v>
      </c>
      <c r="J614">
        <v>2.3227899999999999</v>
      </c>
      <c r="M614">
        <v>5.96</v>
      </c>
      <c r="N614">
        <v>51.71</v>
      </c>
      <c r="O614">
        <v>0.49</v>
      </c>
      <c r="P614">
        <v>6.55</v>
      </c>
      <c r="Q614">
        <v>7.21</v>
      </c>
      <c r="R614">
        <v>0.42</v>
      </c>
      <c r="S614">
        <v>13.89</v>
      </c>
      <c r="T614">
        <v>18.72</v>
      </c>
      <c r="U614">
        <v>1.21</v>
      </c>
      <c r="V614">
        <v>0.13</v>
      </c>
      <c r="X614">
        <v>0.96</v>
      </c>
      <c r="Y614">
        <v>1216.1500000000001</v>
      </c>
      <c r="Z614">
        <f t="shared" si="9"/>
        <v>9.6</v>
      </c>
    </row>
    <row r="615" spans="1:26">
      <c r="A615" t="s">
        <v>688</v>
      </c>
      <c r="B615">
        <v>6.5356199999999998</v>
      </c>
      <c r="C615">
        <v>2.2343999999999999E-2</v>
      </c>
      <c r="D615">
        <v>1.56687</v>
      </c>
      <c r="E615">
        <v>0.10799599999999999</v>
      </c>
      <c r="F615">
        <v>7.4479999999999998E-3</v>
      </c>
      <c r="G615">
        <v>9.0306999999999998E-2</v>
      </c>
      <c r="H615">
        <v>0.30443700000000001</v>
      </c>
      <c r="I615">
        <v>0.50460199999999999</v>
      </c>
      <c r="J615">
        <v>0.170373</v>
      </c>
      <c r="M615">
        <v>6.81</v>
      </c>
      <c r="N615">
        <v>49.09</v>
      </c>
      <c r="O615">
        <v>0.6</v>
      </c>
      <c r="P615">
        <v>7.65</v>
      </c>
      <c r="Q615">
        <v>7.9</v>
      </c>
      <c r="R615">
        <v>0.35</v>
      </c>
      <c r="S615">
        <v>13.06</v>
      </c>
      <c r="T615">
        <v>20.329999999999998</v>
      </c>
      <c r="U615">
        <v>1.1100000000000001</v>
      </c>
      <c r="V615">
        <v>0.06</v>
      </c>
      <c r="X615">
        <v>0.96</v>
      </c>
      <c r="Y615">
        <v>1216.1500000000001</v>
      </c>
      <c r="Z615">
        <f t="shared" si="9"/>
        <v>9.6</v>
      </c>
    </row>
    <row r="616" spans="1:26">
      <c r="A616" t="s">
        <v>689</v>
      </c>
      <c r="B616">
        <v>63.084600000000002</v>
      </c>
      <c r="C616">
        <v>0.237848</v>
      </c>
      <c r="D616">
        <v>15.9267</v>
      </c>
      <c r="E616">
        <v>1.30816</v>
      </c>
      <c r="F616">
        <v>6.4035999999999996E-2</v>
      </c>
      <c r="G616">
        <v>0.93309600000000004</v>
      </c>
      <c r="H616">
        <v>3.6866400000000001</v>
      </c>
      <c r="I616">
        <v>4.8209999999999997</v>
      </c>
      <c r="J616">
        <v>1.42709</v>
      </c>
      <c r="M616">
        <v>8.52</v>
      </c>
      <c r="N616">
        <v>48.72</v>
      </c>
      <c r="O616">
        <v>0.61</v>
      </c>
      <c r="P616">
        <v>6.88</v>
      </c>
      <c r="Q616">
        <v>7.38</v>
      </c>
      <c r="R616">
        <v>0.21</v>
      </c>
      <c r="S616">
        <v>12.96</v>
      </c>
      <c r="T616">
        <v>22</v>
      </c>
      <c r="U616">
        <v>0.94</v>
      </c>
      <c r="V616">
        <v>0.04</v>
      </c>
      <c r="X616">
        <v>0.96</v>
      </c>
      <c r="Y616">
        <v>1216.1500000000001</v>
      </c>
      <c r="Z616">
        <f t="shared" si="9"/>
        <v>9.6</v>
      </c>
    </row>
    <row r="617" spans="1:26">
      <c r="A617" t="s">
        <v>690</v>
      </c>
      <c r="B617">
        <v>66.294700000000006</v>
      </c>
      <c r="C617">
        <v>0.314193</v>
      </c>
      <c r="D617">
        <v>16.223800000000001</v>
      </c>
      <c r="E617">
        <v>1.4186300000000001</v>
      </c>
      <c r="F617">
        <v>0.12377299999999999</v>
      </c>
      <c r="G617">
        <v>0.84736900000000004</v>
      </c>
      <c r="H617">
        <v>2.9229500000000002</v>
      </c>
      <c r="I617">
        <v>5.1508599999999998</v>
      </c>
      <c r="J617">
        <v>1.9137200000000001</v>
      </c>
      <c r="M617">
        <v>4.79</v>
      </c>
      <c r="N617">
        <v>48.83</v>
      </c>
      <c r="O617">
        <v>0.62</v>
      </c>
      <c r="P617">
        <v>7.63</v>
      </c>
      <c r="Q617">
        <v>9.48</v>
      </c>
      <c r="R617">
        <v>0.31</v>
      </c>
      <c r="S617">
        <v>13.35</v>
      </c>
      <c r="T617">
        <v>18.79</v>
      </c>
      <c r="U617">
        <v>1.06</v>
      </c>
      <c r="V617">
        <v>0.02</v>
      </c>
      <c r="X617">
        <v>0.98</v>
      </c>
      <c r="Y617">
        <v>1268.1500000000001</v>
      </c>
      <c r="Z617">
        <f t="shared" si="9"/>
        <v>9.8000000000000007</v>
      </c>
    </row>
    <row r="618" spans="1:26">
      <c r="A618" t="s">
        <v>691</v>
      </c>
      <c r="B618">
        <v>64.218800000000002</v>
      </c>
      <c r="C618">
        <v>0.303008</v>
      </c>
      <c r="D618">
        <v>16.182500000000001</v>
      </c>
      <c r="E618">
        <v>1.7328300000000001</v>
      </c>
      <c r="F618">
        <v>9.4689999999999996E-2</v>
      </c>
      <c r="G618">
        <v>1.4676899999999999</v>
      </c>
      <c r="H618">
        <v>3.8822899999999998</v>
      </c>
      <c r="I618">
        <v>5.2363600000000003</v>
      </c>
      <c r="J618">
        <v>1.5813200000000001</v>
      </c>
      <c r="M618">
        <v>5.31</v>
      </c>
      <c r="N618">
        <v>49.92</v>
      </c>
      <c r="O618">
        <v>0.48</v>
      </c>
      <c r="P618">
        <v>6.01</v>
      </c>
      <c r="Q618">
        <v>8.2799999999999994</v>
      </c>
      <c r="R618">
        <v>0.28999999999999998</v>
      </c>
      <c r="S618">
        <v>13.54</v>
      </c>
      <c r="T618">
        <v>20.23</v>
      </c>
      <c r="U618">
        <v>1.01</v>
      </c>
      <c r="V618">
        <v>0.04</v>
      </c>
      <c r="X618">
        <v>0.98</v>
      </c>
      <c r="Y618">
        <v>1268.1500000000001</v>
      </c>
      <c r="Z618">
        <f t="shared" si="9"/>
        <v>9.8000000000000007</v>
      </c>
    </row>
    <row r="619" spans="1:26">
      <c r="A619" t="s">
        <v>692</v>
      </c>
      <c r="B619">
        <v>71.650000000000006</v>
      </c>
      <c r="C619">
        <v>0.24</v>
      </c>
      <c r="D619">
        <v>15.26</v>
      </c>
      <c r="E619">
        <v>2.08</v>
      </c>
      <c r="F619">
        <v>7.0000000000000007E-2</v>
      </c>
      <c r="G619">
        <v>1</v>
      </c>
      <c r="H619">
        <v>2.99</v>
      </c>
      <c r="I619">
        <v>4.5</v>
      </c>
      <c r="J619">
        <v>2.2000000000000002</v>
      </c>
      <c r="M619">
        <v>5.46</v>
      </c>
      <c r="N619">
        <v>52.11</v>
      </c>
      <c r="O619">
        <v>0.35</v>
      </c>
      <c r="P619">
        <v>5.03</v>
      </c>
      <c r="Q619">
        <v>6.78</v>
      </c>
      <c r="R619">
        <v>0.59</v>
      </c>
      <c r="S619">
        <v>14.26</v>
      </c>
      <c r="T619">
        <v>18.14</v>
      </c>
      <c r="U619">
        <v>0.89</v>
      </c>
      <c r="V619">
        <v>0.2</v>
      </c>
      <c r="X619">
        <v>0.4</v>
      </c>
      <c r="Y619">
        <v>1223.1500000000001</v>
      </c>
      <c r="Z619">
        <f t="shared" si="9"/>
        <v>4</v>
      </c>
    </row>
    <row r="620" spans="1:26">
      <c r="A620" t="s">
        <v>693</v>
      </c>
      <c r="B620">
        <v>74.84</v>
      </c>
      <c r="C620">
        <v>0.22</v>
      </c>
      <c r="D620">
        <v>13.62</v>
      </c>
      <c r="E620">
        <v>1.83</v>
      </c>
      <c r="F620">
        <v>0.1</v>
      </c>
      <c r="G620">
        <v>0.66</v>
      </c>
      <c r="H620">
        <v>1.99</v>
      </c>
      <c r="I620">
        <v>4.16</v>
      </c>
      <c r="J620">
        <v>2.59</v>
      </c>
      <c r="M620">
        <v>4.41</v>
      </c>
      <c r="N620">
        <v>52.53</v>
      </c>
      <c r="O620">
        <v>0.12</v>
      </c>
      <c r="P620">
        <v>3.19</v>
      </c>
      <c r="Q620">
        <v>6.57</v>
      </c>
      <c r="S620">
        <v>16.03</v>
      </c>
      <c r="T620">
        <v>17.440000000000001</v>
      </c>
      <c r="U620">
        <v>0.68</v>
      </c>
      <c r="V620">
        <v>0.16</v>
      </c>
      <c r="X620">
        <v>0.4</v>
      </c>
      <c r="Y620">
        <v>1223.1500000000001</v>
      </c>
      <c r="Z620">
        <f t="shared" si="9"/>
        <v>4</v>
      </c>
    </row>
    <row r="621" spans="1:26">
      <c r="A621" t="s">
        <v>694</v>
      </c>
      <c r="B621">
        <v>46.67</v>
      </c>
      <c r="C621">
        <v>4.34</v>
      </c>
      <c r="D621">
        <v>16.079999999999998</v>
      </c>
      <c r="E621">
        <v>14.2</v>
      </c>
      <c r="F621">
        <v>0.17</v>
      </c>
      <c r="G621">
        <v>6.27</v>
      </c>
      <c r="H621">
        <v>8.08</v>
      </c>
      <c r="I621">
        <v>3.29</v>
      </c>
      <c r="J621">
        <v>1.2</v>
      </c>
      <c r="K621">
        <v>0.01</v>
      </c>
      <c r="N621">
        <v>50.64</v>
      </c>
      <c r="O621">
        <v>1.33</v>
      </c>
      <c r="P621">
        <v>5.86</v>
      </c>
      <c r="Q621">
        <v>10.77</v>
      </c>
      <c r="R621">
        <v>0.19</v>
      </c>
      <c r="S621">
        <v>17.63</v>
      </c>
      <c r="T621">
        <v>13.52</v>
      </c>
      <c r="U621">
        <v>0.54</v>
      </c>
      <c r="V621">
        <v>0.02</v>
      </c>
      <c r="W621">
        <v>0.23</v>
      </c>
      <c r="X621">
        <v>0.8</v>
      </c>
      <c r="Y621">
        <v>1473.15</v>
      </c>
      <c r="Z621">
        <f t="shared" si="9"/>
        <v>8</v>
      </c>
    </row>
    <row r="622" spans="1:26">
      <c r="A622" t="s">
        <v>695</v>
      </c>
      <c r="B622">
        <v>45.86</v>
      </c>
      <c r="C622">
        <v>3.93</v>
      </c>
      <c r="D622">
        <v>13.25</v>
      </c>
      <c r="E622">
        <v>15</v>
      </c>
      <c r="F622">
        <v>0.18</v>
      </c>
      <c r="G622">
        <v>9.76</v>
      </c>
      <c r="H622">
        <v>8.7100000000000009</v>
      </c>
      <c r="I622">
        <v>2.4500000000000002</v>
      </c>
      <c r="J622">
        <v>0.94</v>
      </c>
      <c r="K622">
        <v>0.05</v>
      </c>
      <c r="N622">
        <v>51.49</v>
      </c>
      <c r="O622">
        <v>0.75</v>
      </c>
      <c r="P622">
        <v>7.16</v>
      </c>
      <c r="Q622">
        <v>9.5399999999999991</v>
      </c>
      <c r="R622">
        <v>0.17</v>
      </c>
      <c r="S622">
        <v>18.52</v>
      </c>
      <c r="T622">
        <v>11.41</v>
      </c>
      <c r="U622">
        <v>1.07</v>
      </c>
      <c r="V622">
        <v>0.01</v>
      </c>
      <c r="W622">
        <v>0.27</v>
      </c>
      <c r="X622">
        <v>2</v>
      </c>
      <c r="Y622">
        <v>1663.15</v>
      </c>
      <c r="Z622">
        <f t="shared" si="9"/>
        <v>20</v>
      </c>
    </row>
    <row r="623" spans="1:26">
      <c r="A623" t="s">
        <v>696</v>
      </c>
      <c r="B623">
        <v>44.16</v>
      </c>
      <c r="C623">
        <v>4.1100000000000003</v>
      </c>
      <c r="D623">
        <v>12.83</v>
      </c>
      <c r="E623">
        <v>14.99</v>
      </c>
      <c r="F623">
        <v>0.18</v>
      </c>
      <c r="G623">
        <v>10.14</v>
      </c>
      <c r="H623">
        <v>8.6199999999999992</v>
      </c>
      <c r="I623">
        <v>2.8</v>
      </c>
      <c r="J623">
        <v>1.03</v>
      </c>
      <c r="K623">
        <v>0.04</v>
      </c>
      <c r="N623">
        <v>50.82</v>
      </c>
      <c r="O623">
        <v>0.77</v>
      </c>
      <c r="P623">
        <v>5.77</v>
      </c>
      <c r="Q623">
        <v>10.23</v>
      </c>
      <c r="R623">
        <v>0.2</v>
      </c>
      <c r="S623">
        <v>20.91</v>
      </c>
      <c r="T623">
        <v>10.06</v>
      </c>
      <c r="U623">
        <v>0.9</v>
      </c>
      <c r="V623">
        <v>0.04</v>
      </c>
      <c r="W623">
        <v>0.23</v>
      </c>
      <c r="X623">
        <v>1.7</v>
      </c>
      <c r="Y623">
        <v>1643.15</v>
      </c>
      <c r="Z623">
        <f t="shared" si="9"/>
        <v>17</v>
      </c>
    </row>
    <row r="624" spans="1:26">
      <c r="A624" t="s">
        <v>697</v>
      </c>
      <c r="B624">
        <v>45.38</v>
      </c>
      <c r="C624">
        <v>4.49</v>
      </c>
      <c r="D624">
        <v>11.6</v>
      </c>
      <c r="E624">
        <v>15.14</v>
      </c>
      <c r="F624">
        <v>0.18</v>
      </c>
      <c r="G624">
        <v>8.8800000000000008</v>
      </c>
      <c r="H624">
        <v>8.5299999999999994</v>
      </c>
      <c r="I624">
        <v>2.57</v>
      </c>
      <c r="J624">
        <v>1.1399999999999999</v>
      </c>
      <c r="K624">
        <v>0.03</v>
      </c>
      <c r="N624">
        <v>52.5</v>
      </c>
      <c r="O624">
        <v>0.77</v>
      </c>
      <c r="P624">
        <v>8.15</v>
      </c>
      <c r="Q624">
        <v>9.01</v>
      </c>
      <c r="R624">
        <v>0.17</v>
      </c>
      <c r="S624">
        <v>15.81</v>
      </c>
      <c r="T624">
        <v>12.36</v>
      </c>
      <c r="U624">
        <v>1.76</v>
      </c>
      <c r="V624">
        <v>0.02</v>
      </c>
      <c r="W624">
        <v>0.19</v>
      </c>
      <c r="X624">
        <v>1.5</v>
      </c>
      <c r="Y624">
        <v>1573.15</v>
      </c>
      <c r="Z624">
        <f t="shared" si="9"/>
        <v>15</v>
      </c>
    </row>
    <row r="625" spans="1:26">
      <c r="A625" t="s">
        <v>698</v>
      </c>
      <c r="B625">
        <v>49.55</v>
      </c>
      <c r="C625">
        <v>1.66</v>
      </c>
      <c r="D625">
        <v>17.46</v>
      </c>
      <c r="E625">
        <v>10.44</v>
      </c>
      <c r="F625">
        <v>0.17</v>
      </c>
      <c r="G625">
        <v>6.48</v>
      </c>
      <c r="H625">
        <v>9.2899999999999991</v>
      </c>
      <c r="I625">
        <v>3.46</v>
      </c>
      <c r="J625">
        <v>0.17</v>
      </c>
      <c r="K625">
        <v>0.02</v>
      </c>
      <c r="N625">
        <v>50.12</v>
      </c>
      <c r="O625">
        <v>0.61</v>
      </c>
      <c r="P625">
        <v>11.17</v>
      </c>
      <c r="Q625">
        <v>6.19</v>
      </c>
      <c r="R625">
        <v>0.13</v>
      </c>
      <c r="S625">
        <v>13.06</v>
      </c>
      <c r="T625">
        <v>17.13</v>
      </c>
      <c r="U625">
        <v>1.57</v>
      </c>
      <c r="V625">
        <v>0.01</v>
      </c>
      <c r="W625">
        <v>0.17</v>
      </c>
      <c r="X625">
        <v>2</v>
      </c>
      <c r="Y625">
        <v>1613.15</v>
      </c>
      <c r="Z625">
        <f t="shared" si="9"/>
        <v>20</v>
      </c>
    </row>
    <row r="626" spans="1:26">
      <c r="A626" t="s">
        <v>699</v>
      </c>
      <c r="B626">
        <v>49.9</v>
      </c>
      <c r="C626">
        <v>1.59</v>
      </c>
      <c r="D626">
        <v>17.16</v>
      </c>
      <c r="E626">
        <v>10.31</v>
      </c>
      <c r="F626">
        <v>0.16</v>
      </c>
      <c r="G626">
        <v>7.21</v>
      </c>
      <c r="H626">
        <v>9.9499999999999993</v>
      </c>
      <c r="I626">
        <v>2.95</v>
      </c>
      <c r="J626">
        <v>0.12</v>
      </c>
      <c r="K626">
        <v>0.01</v>
      </c>
      <c r="N626">
        <v>50.17</v>
      </c>
      <c r="O626">
        <v>0.88</v>
      </c>
      <c r="P626">
        <v>9.08</v>
      </c>
      <c r="Q626">
        <v>7.78</v>
      </c>
      <c r="R626">
        <v>0.14000000000000001</v>
      </c>
      <c r="S626">
        <v>15.44</v>
      </c>
      <c r="T626">
        <v>15.86</v>
      </c>
      <c r="U626">
        <v>0.63</v>
      </c>
      <c r="W626">
        <v>0.08</v>
      </c>
      <c r="X626">
        <v>1</v>
      </c>
      <c r="Y626">
        <v>1543.15</v>
      </c>
      <c r="Z626">
        <f t="shared" si="9"/>
        <v>10</v>
      </c>
    </row>
    <row r="627" spans="1:26">
      <c r="A627" t="s">
        <v>700</v>
      </c>
      <c r="B627">
        <v>49.95</v>
      </c>
      <c r="C627">
        <v>1.48</v>
      </c>
      <c r="D627">
        <v>17.78</v>
      </c>
      <c r="E627">
        <v>10.33</v>
      </c>
      <c r="F627">
        <v>0.18</v>
      </c>
      <c r="G627">
        <v>7.11</v>
      </c>
      <c r="H627">
        <v>9.89</v>
      </c>
      <c r="I627">
        <v>3.06</v>
      </c>
      <c r="J627">
        <v>0.14000000000000001</v>
      </c>
      <c r="K627">
        <v>0.02</v>
      </c>
      <c r="N627">
        <v>49.94</v>
      </c>
      <c r="O627">
        <v>0.91</v>
      </c>
      <c r="P627">
        <v>7.96</v>
      </c>
      <c r="Q627">
        <v>6.9</v>
      </c>
      <c r="R627">
        <v>0.17</v>
      </c>
      <c r="S627">
        <v>16.8</v>
      </c>
      <c r="T627">
        <v>16.93</v>
      </c>
      <c r="U627">
        <v>0.51</v>
      </c>
      <c r="V627">
        <v>0.02</v>
      </c>
      <c r="W627">
        <v>0.16</v>
      </c>
      <c r="X627">
        <v>0.8</v>
      </c>
      <c r="Y627">
        <v>1498.15</v>
      </c>
      <c r="Z627">
        <f t="shared" si="9"/>
        <v>8</v>
      </c>
    </row>
    <row r="628" spans="1:26">
      <c r="A628" t="s">
        <v>701</v>
      </c>
      <c r="B628">
        <v>36.909999999999997</v>
      </c>
      <c r="C628">
        <v>6.13</v>
      </c>
      <c r="D628">
        <v>10.07</v>
      </c>
      <c r="E628">
        <v>13.83</v>
      </c>
      <c r="F628">
        <v>0.25</v>
      </c>
      <c r="G628">
        <v>5.41</v>
      </c>
      <c r="H628">
        <v>13.35</v>
      </c>
      <c r="I628">
        <v>2.5299999999999998</v>
      </c>
      <c r="J628">
        <v>6.3</v>
      </c>
      <c r="N628">
        <v>49.66</v>
      </c>
      <c r="O628">
        <v>2.66</v>
      </c>
      <c r="P628">
        <v>4.42</v>
      </c>
      <c r="Q628">
        <v>5.58</v>
      </c>
      <c r="R628">
        <v>0.1</v>
      </c>
      <c r="S628">
        <v>13.53</v>
      </c>
      <c r="T628">
        <v>23.59</v>
      </c>
      <c r="U628">
        <v>0.36</v>
      </c>
      <c r="V628">
        <v>0.05</v>
      </c>
      <c r="W628">
        <v>0.03</v>
      </c>
      <c r="X628">
        <v>0.8</v>
      </c>
      <c r="Y628">
        <v>1423.15</v>
      </c>
      <c r="Z628">
        <f t="shared" si="9"/>
        <v>8</v>
      </c>
    </row>
    <row r="629" spans="1:26">
      <c r="A629" t="s">
        <v>702</v>
      </c>
      <c r="B629">
        <v>36.81</v>
      </c>
      <c r="C629">
        <v>6.18</v>
      </c>
      <c r="D629">
        <v>9.98</v>
      </c>
      <c r="E629">
        <v>13.38</v>
      </c>
      <c r="F629">
        <v>0.27</v>
      </c>
      <c r="G629">
        <v>5.45</v>
      </c>
      <c r="H629">
        <v>13.42</v>
      </c>
      <c r="I629">
        <v>2.4900000000000002</v>
      </c>
      <c r="J629">
        <v>6.05</v>
      </c>
      <c r="K629">
        <v>0.01</v>
      </c>
      <c r="N629">
        <v>49.46</v>
      </c>
      <c r="O629">
        <v>2.2999999999999998</v>
      </c>
      <c r="P629">
        <v>4.29</v>
      </c>
      <c r="Q629">
        <v>5.57</v>
      </c>
      <c r="R629">
        <v>0.16</v>
      </c>
      <c r="S629">
        <v>13.9</v>
      </c>
      <c r="T629">
        <v>23.56</v>
      </c>
      <c r="U629">
        <v>0.39</v>
      </c>
      <c r="V629">
        <v>0.01</v>
      </c>
      <c r="X629">
        <v>1</v>
      </c>
      <c r="Y629">
        <v>1443.15</v>
      </c>
      <c r="Z629">
        <f t="shared" si="9"/>
        <v>10</v>
      </c>
    </row>
    <row r="630" spans="1:26">
      <c r="A630" t="s">
        <v>703</v>
      </c>
      <c r="B630">
        <v>36.94</v>
      </c>
      <c r="C630">
        <v>6.15</v>
      </c>
      <c r="D630">
        <v>9.84</v>
      </c>
      <c r="E630">
        <v>14.6</v>
      </c>
      <c r="F630">
        <v>0.24</v>
      </c>
      <c r="G630">
        <v>5.64</v>
      </c>
      <c r="H630">
        <v>13.54</v>
      </c>
      <c r="I630">
        <v>2.48</v>
      </c>
      <c r="J630">
        <v>6.41</v>
      </c>
      <c r="K630">
        <v>0.02</v>
      </c>
      <c r="N630">
        <v>48.91</v>
      </c>
      <c r="O630">
        <v>2.2400000000000002</v>
      </c>
      <c r="P630">
        <v>6.13</v>
      </c>
      <c r="Q630">
        <v>6.24</v>
      </c>
      <c r="R630">
        <v>0.11</v>
      </c>
      <c r="S630">
        <v>12.51</v>
      </c>
      <c r="T630">
        <v>22.93</v>
      </c>
      <c r="U630">
        <v>0.55000000000000004</v>
      </c>
      <c r="V630">
        <v>0.04</v>
      </c>
      <c r="W630">
        <v>0.01</v>
      </c>
      <c r="X630">
        <v>1.5</v>
      </c>
      <c r="Y630">
        <v>1498.15</v>
      </c>
      <c r="Z630">
        <f t="shared" si="9"/>
        <v>15</v>
      </c>
    </row>
    <row r="631" spans="1:26">
      <c r="A631" t="s">
        <v>704</v>
      </c>
      <c r="B631">
        <v>37.21</v>
      </c>
      <c r="C631">
        <v>5.79</v>
      </c>
      <c r="D631">
        <v>9.59</v>
      </c>
      <c r="E631">
        <v>13.89</v>
      </c>
      <c r="F631">
        <v>0.26</v>
      </c>
      <c r="G631">
        <v>5.49</v>
      </c>
      <c r="H631">
        <v>13.52</v>
      </c>
      <c r="I631">
        <v>2.65</v>
      </c>
      <c r="J631">
        <v>6.63</v>
      </c>
      <c r="K631">
        <v>0.02</v>
      </c>
      <c r="N631">
        <v>47.02</v>
      </c>
      <c r="O631">
        <v>2.9</v>
      </c>
      <c r="P631">
        <v>8.65</v>
      </c>
      <c r="Q631">
        <v>6.85</v>
      </c>
      <c r="R631">
        <v>0.11</v>
      </c>
      <c r="S631">
        <v>11.62</v>
      </c>
      <c r="T631">
        <v>22.07</v>
      </c>
      <c r="U631">
        <v>0.86</v>
      </c>
      <c r="V631">
        <v>0.64</v>
      </c>
      <c r="X631">
        <v>2</v>
      </c>
      <c r="Y631">
        <v>1543.15</v>
      </c>
      <c r="Z631">
        <f t="shared" si="9"/>
        <v>20</v>
      </c>
    </row>
    <row r="632" spans="1:26">
      <c r="A632" t="s">
        <v>705</v>
      </c>
      <c r="B632">
        <v>47.15</v>
      </c>
      <c r="C632">
        <v>2.64</v>
      </c>
      <c r="D632">
        <v>18.239999999999998</v>
      </c>
      <c r="E632">
        <v>10.84</v>
      </c>
      <c r="F632">
        <v>0.15</v>
      </c>
      <c r="G632">
        <v>6.43</v>
      </c>
      <c r="H632">
        <v>8.08</v>
      </c>
      <c r="I632">
        <v>4.1900000000000004</v>
      </c>
      <c r="J632">
        <v>0.1</v>
      </c>
      <c r="N632">
        <v>48.11</v>
      </c>
      <c r="O632">
        <v>1.39</v>
      </c>
      <c r="P632">
        <v>10.3</v>
      </c>
      <c r="Q632">
        <v>7.23</v>
      </c>
      <c r="R632">
        <v>0.19</v>
      </c>
      <c r="S632">
        <v>13.66</v>
      </c>
      <c r="T632">
        <v>17.149999999999999</v>
      </c>
      <c r="U632">
        <v>1.34</v>
      </c>
      <c r="W632">
        <v>0.14000000000000001</v>
      </c>
      <c r="X632">
        <v>1.5</v>
      </c>
      <c r="Y632">
        <v>1513.15</v>
      </c>
      <c r="Z632">
        <f t="shared" si="9"/>
        <v>15</v>
      </c>
    </row>
    <row r="633" spans="1:26">
      <c r="A633" t="s">
        <v>706</v>
      </c>
      <c r="B633">
        <v>46.89</v>
      </c>
      <c r="C633">
        <v>2.37</v>
      </c>
      <c r="D633">
        <v>17.260000000000002</v>
      </c>
      <c r="E633">
        <v>10.32</v>
      </c>
      <c r="F633">
        <v>0.18</v>
      </c>
      <c r="G633">
        <v>6.88</v>
      </c>
      <c r="H633">
        <v>8.76</v>
      </c>
      <c r="I633">
        <v>4.3</v>
      </c>
      <c r="J633">
        <v>0.08</v>
      </c>
      <c r="K633">
        <v>0.02</v>
      </c>
      <c r="N633">
        <v>51.01</v>
      </c>
      <c r="O633">
        <v>0.95</v>
      </c>
      <c r="P633">
        <v>5.43</v>
      </c>
      <c r="Q633">
        <v>6.59</v>
      </c>
      <c r="R633">
        <v>0.21</v>
      </c>
      <c r="S633">
        <v>17.68</v>
      </c>
      <c r="T633">
        <v>17.78</v>
      </c>
      <c r="U633">
        <v>0.72</v>
      </c>
      <c r="W633">
        <v>0.21</v>
      </c>
      <c r="X633">
        <v>0.8</v>
      </c>
      <c r="Y633">
        <v>1473.15</v>
      </c>
      <c r="Z633">
        <f t="shared" si="9"/>
        <v>8</v>
      </c>
    </row>
    <row r="634" spans="1:26">
      <c r="A634" t="s">
        <v>707</v>
      </c>
      <c r="B634">
        <v>49.22</v>
      </c>
      <c r="C634">
        <v>2.78</v>
      </c>
      <c r="D634">
        <v>18.149999999999999</v>
      </c>
      <c r="E634">
        <v>9.98</v>
      </c>
      <c r="F634">
        <v>0.14000000000000001</v>
      </c>
      <c r="G634">
        <v>5.21</v>
      </c>
      <c r="H634">
        <v>7.78</v>
      </c>
      <c r="I634">
        <v>4.17</v>
      </c>
      <c r="J634">
        <v>0.08</v>
      </c>
      <c r="N634">
        <v>49.25</v>
      </c>
      <c r="O634">
        <v>1.37</v>
      </c>
      <c r="P634">
        <v>10.78</v>
      </c>
      <c r="Q634">
        <v>6.95</v>
      </c>
      <c r="R634">
        <v>7.0000000000000007E-2</v>
      </c>
      <c r="S634">
        <v>12.89</v>
      </c>
      <c r="T634">
        <v>17.12</v>
      </c>
      <c r="U634">
        <v>1.5</v>
      </c>
      <c r="V634">
        <v>0.01</v>
      </c>
      <c r="W634">
        <v>7.0000000000000007E-2</v>
      </c>
      <c r="X634">
        <v>1.5</v>
      </c>
      <c r="Y634">
        <v>1473.15</v>
      </c>
      <c r="Z634">
        <f t="shared" si="9"/>
        <v>15</v>
      </c>
    </row>
    <row r="635" spans="1:26">
      <c r="A635" t="s">
        <v>708</v>
      </c>
      <c r="B635">
        <v>50.82</v>
      </c>
      <c r="C635">
        <v>2.2400000000000002</v>
      </c>
      <c r="D635">
        <v>19.34</v>
      </c>
      <c r="E635">
        <v>11.09</v>
      </c>
      <c r="F635">
        <v>0.19</v>
      </c>
      <c r="G635">
        <v>3.78</v>
      </c>
      <c r="H635">
        <v>6.41</v>
      </c>
      <c r="I635">
        <v>5.6</v>
      </c>
      <c r="J635">
        <v>0.12</v>
      </c>
      <c r="N635">
        <v>48.99</v>
      </c>
      <c r="O635">
        <v>1.63</v>
      </c>
      <c r="P635">
        <v>8.6300000000000008</v>
      </c>
      <c r="Q635">
        <v>10.58</v>
      </c>
      <c r="R635">
        <v>0.24</v>
      </c>
      <c r="S635">
        <v>13.16</v>
      </c>
      <c r="T635">
        <v>16.059999999999999</v>
      </c>
      <c r="U635">
        <v>0.87</v>
      </c>
      <c r="X635">
        <v>1</v>
      </c>
      <c r="Y635">
        <v>1373.15</v>
      </c>
      <c r="Z635">
        <f t="shared" si="9"/>
        <v>10</v>
      </c>
    </row>
    <row r="636" spans="1:26">
      <c r="A636" t="s">
        <v>709</v>
      </c>
      <c r="B636">
        <v>49.7</v>
      </c>
      <c r="C636">
        <v>2.79</v>
      </c>
      <c r="D636">
        <v>18.72</v>
      </c>
      <c r="E636">
        <v>10.199999999999999</v>
      </c>
      <c r="F636">
        <v>0.16</v>
      </c>
      <c r="G636">
        <v>5.07</v>
      </c>
      <c r="H636">
        <v>7</v>
      </c>
      <c r="I636">
        <v>3.58</v>
      </c>
      <c r="J636">
        <v>0.11</v>
      </c>
      <c r="K636">
        <v>0.03</v>
      </c>
      <c r="N636">
        <v>48.81</v>
      </c>
      <c r="O636">
        <v>1.66</v>
      </c>
      <c r="P636">
        <v>10.5</v>
      </c>
      <c r="Q636">
        <v>7.2</v>
      </c>
      <c r="R636">
        <v>0.18</v>
      </c>
      <c r="S636">
        <v>12.41</v>
      </c>
      <c r="T636">
        <v>18.22</v>
      </c>
      <c r="U636">
        <v>1.72</v>
      </c>
      <c r="V636">
        <v>0.02</v>
      </c>
      <c r="W636">
        <v>0.12</v>
      </c>
      <c r="X636">
        <v>1.5</v>
      </c>
      <c r="Y636">
        <v>1423.15</v>
      </c>
      <c r="Z636">
        <f t="shared" si="9"/>
        <v>15</v>
      </c>
    </row>
    <row r="637" spans="1:26">
      <c r="A637" t="s">
        <v>710</v>
      </c>
      <c r="B637">
        <v>48.34</v>
      </c>
      <c r="C637">
        <v>2.4300000000000002</v>
      </c>
      <c r="D637">
        <v>16.7</v>
      </c>
      <c r="E637">
        <v>10.36</v>
      </c>
      <c r="F637">
        <v>0.18</v>
      </c>
      <c r="G637">
        <v>7.23</v>
      </c>
      <c r="H637">
        <v>8.9</v>
      </c>
      <c r="I637">
        <v>3.86</v>
      </c>
      <c r="J637">
        <v>7.0000000000000007E-2</v>
      </c>
      <c r="K637">
        <v>0.03</v>
      </c>
      <c r="N637">
        <v>50.98</v>
      </c>
      <c r="O637">
        <v>0.96</v>
      </c>
      <c r="P637">
        <v>10.5</v>
      </c>
      <c r="Q637">
        <v>5.9</v>
      </c>
      <c r="R637">
        <v>0.11</v>
      </c>
      <c r="S637">
        <v>12.23</v>
      </c>
      <c r="T637">
        <v>17.8</v>
      </c>
      <c r="U637">
        <v>1.82</v>
      </c>
      <c r="V637">
        <v>0.03</v>
      </c>
      <c r="W637">
        <v>0.1</v>
      </c>
      <c r="X637">
        <v>2</v>
      </c>
      <c r="Y637">
        <v>1573.15</v>
      </c>
      <c r="Z637">
        <f t="shared" si="9"/>
        <v>20</v>
      </c>
    </row>
    <row r="638" spans="1:26">
      <c r="A638" t="s">
        <v>711</v>
      </c>
      <c r="B638">
        <v>47.5</v>
      </c>
      <c r="C638">
        <v>1.52</v>
      </c>
      <c r="D638">
        <v>20.399999999999999</v>
      </c>
      <c r="E638">
        <v>10.199999999999999</v>
      </c>
      <c r="F638">
        <v>0.25</v>
      </c>
      <c r="G638">
        <v>1.3</v>
      </c>
      <c r="H638">
        <v>3.8</v>
      </c>
      <c r="I638">
        <v>2.2999999999999998</v>
      </c>
      <c r="J638">
        <v>6.2</v>
      </c>
      <c r="N638">
        <v>45.1</v>
      </c>
      <c r="O638">
        <v>2.2999999999999998</v>
      </c>
      <c r="P638">
        <v>13.8</v>
      </c>
      <c r="Q638">
        <v>10.1</v>
      </c>
      <c r="R638">
        <v>0.22</v>
      </c>
      <c r="S638">
        <v>6.3</v>
      </c>
      <c r="T638">
        <v>18.2</v>
      </c>
      <c r="U638">
        <v>3.1</v>
      </c>
      <c r="W638">
        <v>0.31</v>
      </c>
      <c r="X638">
        <v>2</v>
      </c>
      <c r="Y638">
        <v>1373.15</v>
      </c>
      <c r="Z638">
        <f t="shared" si="9"/>
        <v>20</v>
      </c>
    </row>
    <row r="639" spans="1:26">
      <c r="A639" t="s">
        <v>712</v>
      </c>
      <c r="B639">
        <v>52.6</v>
      </c>
      <c r="C639">
        <v>2.15</v>
      </c>
      <c r="D639">
        <v>15.7</v>
      </c>
      <c r="E639">
        <v>7.6</v>
      </c>
      <c r="F639">
        <v>0.11</v>
      </c>
      <c r="G639">
        <v>2.6</v>
      </c>
      <c r="H639">
        <v>5.0999999999999996</v>
      </c>
      <c r="I639">
        <v>1.4</v>
      </c>
      <c r="J639">
        <v>3.6</v>
      </c>
      <c r="N639">
        <v>50.2</v>
      </c>
      <c r="O639">
        <v>1.1000000000000001</v>
      </c>
      <c r="P639">
        <v>9.1999999999999993</v>
      </c>
      <c r="Q639">
        <v>8.8000000000000007</v>
      </c>
      <c r="R639">
        <v>0.19</v>
      </c>
      <c r="S639">
        <v>10.9</v>
      </c>
      <c r="T639">
        <v>16.8</v>
      </c>
      <c r="U639">
        <v>2</v>
      </c>
      <c r="X639">
        <v>2</v>
      </c>
      <c r="Y639">
        <v>1473.15</v>
      </c>
      <c r="Z639">
        <f t="shared" si="9"/>
        <v>20</v>
      </c>
    </row>
    <row r="640" spans="1:26">
      <c r="A640" t="s">
        <v>713</v>
      </c>
      <c r="B640">
        <v>51.3</v>
      </c>
      <c r="C640">
        <v>2.2000000000000002</v>
      </c>
      <c r="D640">
        <v>15.2</v>
      </c>
      <c r="E640">
        <v>7.1</v>
      </c>
      <c r="F640">
        <v>0.13</v>
      </c>
      <c r="G640">
        <v>3.8</v>
      </c>
      <c r="H640">
        <v>5.0999999999999996</v>
      </c>
      <c r="I640">
        <v>1.7</v>
      </c>
      <c r="J640">
        <v>4</v>
      </c>
      <c r="N640">
        <v>50.6</v>
      </c>
      <c r="O640">
        <v>0.8</v>
      </c>
      <c r="P640">
        <v>9.5</v>
      </c>
      <c r="Q640">
        <v>8.08</v>
      </c>
      <c r="R640">
        <v>0.19</v>
      </c>
      <c r="S640">
        <v>11</v>
      </c>
      <c r="T640">
        <v>17.100000000000001</v>
      </c>
      <c r="U640">
        <v>2.1</v>
      </c>
      <c r="W640">
        <v>0.01</v>
      </c>
      <c r="X640">
        <v>3</v>
      </c>
      <c r="Y640">
        <v>1573.15</v>
      </c>
      <c r="Z640">
        <f t="shared" si="9"/>
        <v>30</v>
      </c>
    </row>
    <row r="641" spans="1:26">
      <c r="A641" t="s">
        <v>713</v>
      </c>
      <c r="B641">
        <v>51.3</v>
      </c>
      <c r="C641">
        <v>2.2000000000000002</v>
      </c>
      <c r="D641">
        <v>15.2</v>
      </c>
      <c r="E641">
        <v>7.1</v>
      </c>
      <c r="F641">
        <v>0.13</v>
      </c>
      <c r="G641">
        <v>3.8</v>
      </c>
      <c r="H641">
        <v>5.0999999999999996</v>
      </c>
      <c r="I641">
        <v>1.7</v>
      </c>
      <c r="J641">
        <v>4</v>
      </c>
      <c r="N641">
        <v>50.6</v>
      </c>
      <c r="O641">
        <v>0.8</v>
      </c>
      <c r="P641">
        <v>9.5</v>
      </c>
      <c r="Q641">
        <v>8.08</v>
      </c>
      <c r="R641">
        <v>0.19</v>
      </c>
      <c r="S641">
        <v>11</v>
      </c>
      <c r="T641">
        <v>17.100000000000001</v>
      </c>
      <c r="U641">
        <v>2.1</v>
      </c>
      <c r="W641">
        <v>0.01</v>
      </c>
      <c r="X641">
        <v>3</v>
      </c>
      <c r="Y641">
        <v>1573.15</v>
      </c>
      <c r="Z641">
        <f t="shared" si="9"/>
        <v>30</v>
      </c>
    </row>
    <row r="642" spans="1:26">
      <c r="A642" t="s">
        <v>714</v>
      </c>
      <c r="B642">
        <v>55.9</v>
      </c>
      <c r="C642">
        <v>1.29</v>
      </c>
      <c r="D642">
        <v>17.89</v>
      </c>
      <c r="E642">
        <v>6.8</v>
      </c>
      <c r="F642">
        <v>0.12</v>
      </c>
      <c r="G642">
        <v>3.11</v>
      </c>
      <c r="H642">
        <v>4.16</v>
      </c>
      <c r="I642">
        <v>1.4</v>
      </c>
      <c r="J642">
        <v>3.4</v>
      </c>
      <c r="N642">
        <v>50.3</v>
      </c>
      <c r="O642">
        <v>0.8</v>
      </c>
      <c r="P642">
        <v>6.3</v>
      </c>
      <c r="Q642">
        <v>9.8000000000000007</v>
      </c>
      <c r="R642">
        <v>0.28000000000000003</v>
      </c>
      <c r="S642">
        <v>14.6</v>
      </c>
      <c r="T642">
        <v>15.7</v>
      </c>
      <c r="U642">
        <v>1.1000000000000001</v>
      </c>
      <c r="W642">
        <v>0.33</v>
      </c>
      <c r="X642">
        <v>1.5</v>
      </c>
      <c r="Y642">
        <v>1373.15</v>
      </c>
      <c r="Z642">
        <f t="shared" si="9"/>
        <v>15</v>
      </c>
    </row>
    <row r="643" spans="1:26">
      <c r="A643" t="s">
        <v>715</v>
      </c>
      <c r="B643">
        <v>60.1</v>
      </c>
      <c r="C643">
        <v>1</v>
      </c>
      <c r="D643">
        <v>18.399999999999999</v>
      </c>
      <c r="E643">
        <v>4.0999999999999996</v>
      </c>
      <c r="F643">
        <v>0.08</v>
      </c>
      <c r="G643">
        <v>0.61</v>
      </c>
      <c r="H643">
        <v>1.7</v>
      </c>
      <c r="I643">
        <v>4.5999999999999996</v>
      </c>
      <c r="J643">
        <v>4.9000000000000004</v>
      </c>
      <c r="N643">
        <v>53.2</v>
      </c>
      <c r="O643">
        <v>0.59</v>
      </c>
      <c r="P643">
        <v>1.8</v>
      </c>
      <c r="Q643">
        <v>6.7</v>
      </c>
      <c r="R643">
        <v>0.22</v>
      </c>
      <c r="S643">
        <v>16.5</v>
      </c>
      <c r="T643">
        <v>19.899999999999999</v>
      </c>
      <c r="U643">
        <v>0.6</v>
      </c>
      <c r="V643">
        <v>0.01</v>
      </c>
      <c r="X643">
        <v>1</v>
      </c>
      <c r="Y643">
        <v>1373.15</v>
      </c>
      <c r="Z643">
        <f t="shared" ref="Z643:Z706" si="10">X643*10</f>
        <v>10</v>
      </c>
    </row>
    <row r="644" spans="1:26">
      <c r="A644" t="s">
        <v>716</v>
      </c>
      <c r="B644">
        <v>61</v>
      </c>
      <c r="C644">
        <v>1.48</v>
      </c>
      <c r="D644">
        <v>16.3</v>
      </c>
      <c r="E644">
        <v>4.8</v>
      </c>
      <c r="F644">
        <v>0.09</v>
      </c>
      <c r="G644">
        <v>2</v>
      </c>
      <c r="H644">
        <v>2.96</v>
      </c>
      <c r="I644">
        <v>1.0900000000000001</v>
      </c>
      <c r="J644">
        <v>3.4</v>
      </c>
      <c r="N644">
        <v>52.2</v>
      </c>
      <c r="O644">
        <v>0.7</v>
      </c>
      <c r="P644">
        <v>7.2</v>
      </c>
      <c r="Q644">
        <v>8.3000000000000007</v>
      </c>
      <c r="R644">
        <v>0.22</v>
      </c>
      <c r="S644">
        <v>12.1</v>
      </c>
      <c r="T644">
        <v>16.2</v>
      </c>
      <c r="U644">
        <v>2.2999999999999998</v>
      </c>
      <c r="W644">
        <v>0.28999999999999998</v>
      </c>
      <c r="X644">
        <v>2</v>
      </c>
      <c r="Y644">
        <v>1473.15</v>
      </c>
      <c r="Z644">
        <f t="shared" si="10"/>
        <v>20</v>
      </c>
    </row>
    <row r="645" spans="1:26">
      <c r="A645" t="s">
        <v>717</v>
      </c>
      <c r="B645">
        <v>58.5</v>
      </c>
      <c r="C645">
        <v>1.2</v>
      </c>
      <c r="D645">
        <v>15.5</v>
      </c>
      <c r="E645">
        <v>5</v>
      </c>
      <c r="F645">
        <v>0.02</v>
      </c>
      <c r="G645">
        <v>2.8</v>
      </c>
      <c r="H645">
        <v>4</v>
      </c>
      <c r="I645">
        <v>1.5</v>
      </c>
      <c r="J645">
        <v>3.9</v>
      </c>
      <c r="N645">
        <v>53.5</v>
      </c>
      <c r="O645">
        <v>0.21</v>
      </c>
      <c r="P645">
        <v>5.2</v>
      </c>
      <c r="Q645">
        <v>4.9000000000000004</v>
      </c>
      <c r="R645">
        <v>0.06</v>
      </c>
      <c r="S645">
        <v>15.2</v>
      </c>
      <c r="T645">
        <v>18.3</v>
      </c>
      <c r="U645">
        <v>1.69</v>
      </c>
      <c r="X645">
        <v>3.5</v>
      </c>
      <c r="Y645">
        <v>1573.15</v>
      </c>
      <c r="Z645">
        <f t="shared" si="10"/>
        <v>35</v>
      </c>
    </row>
    <row r="646" spans="1:26">
      <c r="A646" t="s">
        <v>718</v>
      </c>
      <c r="B646">
        <v>60.5</v>
      </c>
      <c r="C646">
        <v>0.31</v>
      </c>
      <c r="D646">
        <v>15.6</v>
      </c>
      <c r="E646">
        <v>1.7</v>
      </c>
      <c r="F646">
        <v>0.15</v>
      </c>
      <c r="G646">
        <v>0.8</v>
      </c>
      <c r="H646">
        <v>1.78</v>
      </c>
      <c r="I646">
        <v>1.9</v>
      </c>
      <c r="J646">
        <v>1.1000000000000001</v>
      </c>
      <c r="N646">
        <v>50.9</v>
      </c>
      <c r="O646">
        <v>0.43</v>
      </c>
      <c r="P646">
        <v>3.5</v>
      </c>
      <c r="Q646">
        <v>9</v>
      </c>
      <c r="R646">
        <v>0.38</v>
      </c>
      <c r="S646">
        <v>14.2</v>
      </c>
      <c r="T646">
        <v>19.2</v>
      </c>
      <c r="U646">
        <v>1.3</v>
      </c>
      <c r="W646">
        <v>0.03</v>
      </c>
      <c r="X646">
        <v>1.5</v>
      </c>
      <c r="Y646">
        <v>1173.1500000000001</v>
      </c>
      <c r="Z646">
        <f t="shared" si="10"/>
        <v>15</v>
      </c>
    </row>
    <row r="647" spans="1:26">
      <c r="A647" t="s">
        <v>719</v>
      </c>
      <c r="B647">
        <v>69.400000000000006</v>
      </c>
      <c r="C647">
        <v>0.66</v>
      </c>
      <c r="D647">
        <v>15.7</v>
      </c>
      <c r="E647">
        <v>4.0999999999999996</v>
      </c>
      <c r="F647">
        <v>0.08</v>
      </c>
      <c r="G647">
        <v>1.26</v>
      </c>
      <c r="H647">
        <v>3.11</v>
      </c>
      <c r="I647">
        <v>0.6</v>
      </c>
      <c r="J647">
        <v>2.7</v>
      </c>
      <c r="N647">
        <v>50.45</v>
      </c>
      <c r="O647">
        <v>0.57999999999999996</v>
      </c>
      <c r="P647">
        <v>3.5</v>
      </c>
      <c r="Q647">
        <v>10.7</v>
      </c>
      <c r="R647">
        <v>0.33</v>
      </c>
      <c r="S647">
        <v>13.8</v>
      </c>
      <c r="T647">
        <v>19.2</v>
      </c>
      <c r="U647">
        <v>0.4</v>
      </c>
      <c r="W647">
        <v>0.03</v>
      </c>
      <c r="X647">
        <v>1</v>
      </c>
      <c r="Y647">
        <v>1373.15</v>
      </c>
      <c r="Z647">
        <f t="shared" si="10"/>
        <v>10</v>
      </c>
    </row>
    <row r="648" spans="1:26">
      <c r="A648" t="s">
        <v>720</v>
      </c>
      <c r="B648">
        <v>70.900000000000006</v>
      </c>
      <c r="C648">
        <v>0.61</v>
      </c>
      <c r="D648">
        <v>15.5</v>
      </c>
      <c r="E648">
        <v>2.9</v>
      </c>
      <c r="F648">
        <v>0.06</v>
      </c>
      <c r="G648">
        <v>1</v>
      </c>
      <c r="H648">
        <v>2.8</v>
      </c>
      <c r="I648">
        <v>0.6</v>
      </c>
      <c r="J648">
        <v>2.2000000000000002</v>
      </c>
      <c r="N648">
        <v>49.9</v>
      </c>
      <c r="O648">
        <v>0.74</v>
      </c>
      <c r="P648">
        <v>10</v>
      </c>
      <c r="Q648">
        <v>9.6</v>
      </c>
      <c r="R648">
        <v>0.22</v>
      </c>
      <c r="S648">
        <v>10.5</v>
      </c>
      <c r="T648">
        <v>16.3</v>
      </c>
      <c r="U648">
        <v>2</v>
      </c>
      <c r="X648">
        <v>2</v>
      </c>
      <c r="Y648">
        <v>1473.15</v>
      </c>
      <c r="Z648">
        <f t="shared" si="10"/>
        <v>20</v>
      </c>
    </row>
    <row r="649" spans="1:26">
      <c r="A649" t="s">
        <v>721</v>
      </c>
      <c r="B649">
        <v>66.099999999999994</v>
      </c>
      <c r="C649">
        <v>0.47</v>
      </c>
      <c r="D649">
        <v>16.3</v>
      </c>
      <c r="E649">
        <v>2.91</v>
      </c>
      <c r="F649">
        <v>0.14000000000000001</v>
      </c>
      <c r="G649">
        <v>0.94</v>
      </c>
      <c r="H649">
        <v>2.37</v>
      </c>
      <c r="I649">
        <v>0.4</v>
      </c>
      <c r="J649">
        <v>2.1</v>
      </c>
      <c r="N649">
        <v>50.2</v>
      </c>
      <c r="O649">
        <v>0.7</v>
      </c>
      <c r="P649">
        <v>4.5999999999999996</v>
      </c>
      <c r="Q649">
        <v>9.9</v>
      </c>
      <c r="R649">
        <v>0.35</v>
      </c>
      <c r="S649">
        <v>14.7</v>
      </c>
      <c r="T649">
        <v>18.8</v>
      </c>
      <c r="U649">
        <v>0.31</v>
      </c>
      <c r="X649">
        <v>1.5</v>
      </c>
      <c r="Y649">
        <v>1273.1500000000001</v>
      </c>
      <c r="Z649">
        <f t="shared" si="10"/>
        <v>15</v>
      </c>
    </row>
    <row r="650" spans="1:26">
      <c r="A650" t="s">
        <v>722</v>
      </c>
      <c r="B650">
        <v>65.400000000000006</v>
      </c>
      <c r="C650">
        <v>0.6</v>
      </c>
      <c r="D650">
        <v>15.9</v>
      </c>
      <c r="E650">
        <v>4.5</v>
      </c>
      <c r="F650">
        <v>0.184</v>
      </c>
      <c r="G650">
        <v>2.41</v>
      </c>
      <c r="H650">
        <v>4.17</v>
      </c>
      <c r="I650">
        <v>1.2</v>
      </c>
      <c r="J650">
        <v>2.4</v>
      </c>
      <c r="N650">
        <v>53.2</v>
      </c>
      <c r="O650">
        <v>0.11</v>
      </c>
      <c r="P650">
        <v>6.43</v>
      </c>
      <c r="Q650">
        <v>7.6</v>
      </c>
      <c r="R650">
        <v>0.31</v>
      </c>
      <c r="S650">
        <v>14.5</v>
      </c>
      <c r="T650">
        <v>15.8</v>
      </c>
      <c r="U650">
        <v>0.99399999999999999</v>
      </c>
      <c r="W650">
        <v>0.34</v>
      </c>
      <c r="X650">
        <v>2</v>
      </c>
      <c r="Y650">
        <v>1523.15</v>
      </c>
      <c r="Z650">
        <f t="shared" si="10"/>
        <v>20</v>
      </c>
    </row>
    <row r="651" spans="1:26">
      <c r="A651" t="s">
        <v>723</v>
      </c>
      <c r="B651">
        <v>48</v>
      </c>
      <c r="C651">
        <v>1.32</v>
      </c>
      <c r="D651">
        <v>17.600000000000001</v>
      </c>
      <c r="E651">
        <v>7.5</v>
      </c>
      <c r="F651">
        <v>8.2000000000000003E-2</v>
      </c>
      <c r="G651">
        <v>6.4</v>
      </c>
      <c r="H651">
        <v>10</v>
      </c>
      <c r="I651">
        <v>1.9</v>
      </c>
      <c r="J651">
        <v>1.48</v>
      </c>
      <c r="N651">
        <v>50.7</v>
      </c>
      <c r="O651">
        <v>0.7</v>
      </c>
      <c r="P651">
        <v>6.7</v>
      </c>
      <c r="Q651">
        <v>6.1</v>
      </c>
      <c r="R651">
        <v>0.12</v>
      </c>
      <c r="S651">
        <v>17.3</v>
      </c>
      <c r="T651">
        <v>17.100000000000001</v>
      </c>
      <c r="U651">
        <v>0.49</v>
      </c>
      <c r="X651">
        <v>1</v>
      </c>
      <c r="Y651">
        <v>1423.15</v>
      </c>
      <c r="Z651">
        <f t="shared" si="10"/>
        <v>10</v>
      </c>
    </row>
    <row r="652" spans="1:26">
      <c r="A652" t="s">
        <v>724</v>
      </c>
      <c r="B652">
        <v>55.2</v>
      </c>
      <c r="C652">
        <v>1.68</v>
      </c>
      <c r="D652">
        <v>16.7</v>
      </c>
      <c r="E652">
        <v>5.98</v>
      </c>
      <c r="F652">
        <v>0.08</v>
      </c>
      <c r="G652">
        <v>1.47</v>
      </c>
      <c r="H652">
        <v>4.33</v>
      </c>
      <c r="I652">
        <v>4.45</v>
      </c>
      <c r="J652">
        <v>2.2599999999999998</v>
      </c>
      <c r="K652">
        <v>0.02</v>
      </c>
      <c r="N652">
        <v>49.9</v>
      </c>
      <c r="O652">
        <v>0.28999999999999998</v>
      </c>
      <c r="P652">
        <v>6.52</v>
      </c>
      <c r="Q652">
        <v>11.76</v>
      </c>
      <c r="R652">
        <v>0.04</v>
      </c>
      <c r="S652">
        <v>14</v>
      </c>
      <c r="T652">
        <v>15.78</v>
      </c>
      <c r="U652">
        <v>0.97</v>
      </c>
      <c r="X652">
        <v>1</v>
      </c>
      <c r="Y652">
        <v>1323.15</v>
      </c>
      <c r="Z652">
        <f t="shared" si="10"/>
        <v>10</v>
      </c>
    </row>
    <row r="653" spans="1:26">
      <c r="A653" t="s">
        <v>725</v>
      </c>
      <c r="B653">
        <v>70.2</v>
      </c>
      <c r="C653">
        <v>0.84</v>
      </c>
      <c r="D653">
        <v>15.8</v>
      </c>
      <c r="E653">
        <v>2.17</v>
      </c>
      <c r="F653">
        <v>0.12</v>
      </c>
      <c r="G653">
        <v>0.72</v>
      </c>
      <c r="H653">
        <v>2.1</v>
      </c>
      <c r="I653">
        <v>0.45</v>
      </c>
      <c r="J653">
        <v>1.25</v>
      </c>
      <c r="N653">
        <v>51</v>
      </c>
      <c r="O653">
        <v>1.05</v>
      </c>
      <c r="P653">
        <v>4.05</v>
      </c>
      <c r="Q653">
        <v>8.6300000000000008</v>
      </c>
      <c r="R653">
        <v>0.34</v>
      </c>
      <c r="S653">
        <v>13.78</v>
      </c>
      <c r="T653">
        <v>19.100000000000001</v>
      </c>
      <c r="U653">
        <v>0.59</v>
      </c>
      <c r="W653">
        <v>0.56000000000000005</v>
      </c>
      <c r="X653">
        <v>2</v>
      </c>
      <c r="Y653">
        <v>1373.15</v>
      </c>
      <c r="Z653">
        <f t="shared" si="10"/>
        <v>20</v>
      </c>
    </row>
    <row r="654" spans="1:26">
      <c r="A654" t="s">
        <v>726</v>
      </c>
      <c r="B654">
        <v>57.4</v>
      </c>
      <c r="C654">
        <v>1.66</v>
      </c>
      <c r="D654">
        <v>16.2</v>
      </c>
      <c r="E654">
        <v>7.8</v>
      </c>
      <c r="F654">
        <v>0.14000000000000001</v>
      </c>
      <c r="G654">
        <v>4.3899999999999997</v>
      </c>
      <c r="H654">
        <v>5.6</v>
      </c>
      <c r="I654">
        <v>0.3</v>
      </c>
      <c r="J654">
        <v>0.8</v>
      </c>
      <c r="N654">
        <v>52.3</v>
      </c>
      <c r="O654">
        <v>0.33400000000000002</v>
      </c>
      <c r="P654">
        <v>7.4</v>
      </c>
      <c r="Q654">
        <v>8.6999999999999993</v>
      </c>
      <c r="R654">
        <v>0.23</v>
      </c>
      <c r="S654">
        <v>14.9</v>
      </c>
      <c r="T654">
        <v>13.6</v>
      </c>
      <c r="U654">
        <v>1.7</v>
      </c>
      <c r="W654">
        <v>0.02</v>
      </c>
      <c r="X654">
        <v>2</v>
      </c>
      <c r="Y654">
        <v>1523.15</v>
      </c>
      <c r="Z654">
        <f t="shared" si="10"/>
        <v>20</v>
      </c>
    </row>
    <row r="655" spans="1:26">
      <c r="A655" t="s">
        <v>727</v>
      </c>
      <c r="B655">
        <v>59.2</v>
      </c>
      <c r="C655">
        <v>2.23</v>
      </c>
      <c r="D655">
        <v>17.600000000000001</v>
      </c>
      <c r="E655">
        <v>8.1</v>
      </c>
      <c r="F655">
        <v>0.1</v>
      </c>
      <c r="G655">
        <v>2.1</v>
      </c>
      <c r="H655">
        <v>4</v>
      </c>
      <c r="I655">
        <v>0.09</v>
      </c>
      <c r="J655">
        <v>0.09</v>
      </c>
      <c r="N655">
        <v>51</v>
      </c>
      <c r="O655">
        <v>0.68</v>
      </c>
      <c r="P655">
        <v>10.8</v>
      </c>
      <c r="Q655">
        <v>8.1</v>
      </c>
      <c r="R655">
        <v>0.16</v>
      </c>
      <c r="S655">
        <v>10.8</v>
      </c>
      <c r="T655">
        <v>15.1</v>
      </c>
      <c r="U655">
        <v>2.6</v>
      </c>
      <c r="X655">
        <v>2</v>
      </c>
      <c r="Y655">
        <v>1523.15</v>
      </c>
      <c r="Z655">
        <f t="shared" si="10"/>
        <v>20</v>
      </c>
    </row>
    <row r="656" spans="1:26">
      <c r="A656" t="s">
        <v>728</v>
      </c>
      <c r="B656">
        <v>62.8</v>
      </c>
      <c r="C656">
        <v>1.8</v>
      </c>
      <c r="D656">
        <v>17.100000000000001</v>
      </c>
      <c r="E656">
        <v>5.4</v>
      </c>
      <c r="F656">
        <v>0.18</v>
      </c>
      <c r="G656">
        <v>1.74</v>
      </c>
      <c r="H656">
        <v>4.1900000000000004</v>
      </c>
      <c r="I656">
        <v>0.5</v>
      </c>
      <c r="J656">
        <v>1.5</v>
      </c>
      <c r="N656">
        <v>50.2</v>
      </c>
      <c r="O656">
        <v>1.18</v>
      </c>
      <c r="P656">
        <v>9.1999999999999993</v>
      </c>
      <c r="Q656">
        <v>10.7</v>
      </c>
      <c r="R656">
        <v>0.34</v>
      </c>
      <c r="S656">
        <v>11.4</v>
      </c>
      <c r="T656">
        <v>15.3</v>
      </c>
      <c r="U656">
        <v>1.37</v>
      </c>
      <c r="X656">
        <v>2</v>
      </c>
      <c r="Y656">
        <v>1473.15</v>
      </c>
      <c r="Z656">
        <f t="shared" si="10"/>
        <v>20</v>
      </c>
    </row>
    <row r="657" spans="1:26">
      <c r="A657" t="s">
        <v>729</v>
      </c>
      <c r="B657">
        <v>60.4</v>
      </c>
      <c r="C657">
        <v>1.68</v>
      </c>
      <c r="D657">
        <v>18.5</v>
      </c>
      <c r="E657">
        <v>6.7</v>
      </c>
      <c r="F657">
        <v>0.18</v>
      </c>
      <c r="G657">
        <v>2.0699999999999998</v>
      </c>
      <c r="H657">
        <v>4.0999999999999996</v>
      </c>
      <c r="I657">
        <v>0.2</v>
      </c>
      <c r="J657">
        <v>0.6</v>
      </c>
      <c r="N657">
        <v>50.2</v>
      </c>
      <c r="O657">
        <v>0.89</v>
      </c>
      <c r="P657">
        <v>6.7</v>
      </c>
      <c r="Q657">
        <v>13.2</v>
      </c>
      <c r="R657">
        <v>0.39</v>
      </c>
      <c r="S657">
        <v>13.3</v>
      </c>
      <c r="T657">
        <v>14.2</v>
      </c>
      <c r="U657">
        <v>0.69</v>
      </c>
      <c r="X657">
        <v>1.5</v>
      </c>
      <c r="Y657">
        <v>1373.15</v>
      </c>
      <c r="Z657">
        <f t="shared" si="10"/>
        <v>15</v>
      </c>
    </row>
    <row r="658" spans="1:26">
      <c r="A658" t="s">
        <v>730</v>
      </c>
      <c r="B658">
        <v>51.2</v>
      </c>
      <c r="C658">
        <v>0.74</v>
      </c>
      <c r="D658">
        <v>20.3</v>
      </c>
      <c r="E658">
        <v>9</v>
      </c>
      <c r="F658">
        <v>0.25</v>
      </c>
      <c r="G658">
        <v>0.57999999999999996</v>
      </c>
      <c r="H658">
        <v>4.3</v>
      </c>
      <c r="I658">
        <v>2.1</v>
      </c>
      <c r="J658">
        <v>6.2</v>
      </c>
      <c r="N658">
        <v>47.5</v>
      </c>
      <c r="O658">
        <v>1.8</v>
      </c>
      <c r="P658">
        <v>5.7</v>
      </c>
      <c r="Q658">
        <v>13.3</v>
      </c>
      <c r="R658">
        <v>0.34</v>
      </c>
      <c r="S658">
        <v>8.1</v>
      </c>
      <c r="T658">
        <v>22</v>
      </c>
      <c r="U658">
        <v>0.9</v>
      </c>
      <c r="X658">
        <v>1</v>
      </c>
      <c r="Y658">
        <v>1273.1500000000001</v>
      </c>
      <c r="Z658">
        <f t="shared" si="10"/>
        <v>10</v>
      </c>
    </row>
    <row r="659" spans="1:26">
      <c r="A659" t="s">
        <v>731</v>
      </c>
      <c r="B659">
        <v>44.3</v>
      </c>
      <c r="C659">
        <v>1.99</v>
      </c>
      <c r="D659">
        <v>17</v>
      </c>
      <c r="E659">
        <v>9.4</v>
      </c>
      <c r="F659">
        <v>0.21</v>
      </c>
      <c r="G659">
        <v>6.8</v>
      </c>
      <c r="H659">
        <v>7</v>
      </c>
      <c r="I659">
        <v>0.6</v>
      </c>
      <c r="J659">
        <v>0.04</v>
      </c>
      <c r="N659">
        <v>50.6</v>
      </c>
      <c r="O659">
        <v>0.44</v>
      </c>
      <c r="P659">
        <v>7.3</v>
      </c>
      <c r="Q659">
        <v>5.3</v>
      </c>
      <c r="R659">
        <v>0.16</v>
      </c>
      <c r="S659">
        <v>15.4</v>
      </c>
      <c r="T659">
        <v>19.100000000000001</v>
      </c>
      <c r="U659">
        <v>0.89</v>
      </c>
      <c r="X659">
        <v>1.5</v>
      </c>
      <c r="Y659">
        <v>1473.15</v>
      </c>
      <c r="Z659">
        <f t="shared" si="10"/>
        <v>15</v>
      </c>
    </row>
    <row r="660" spans="1:26">
      <c r="A660" t="s">
        <v>732</v>
      </c>
      <c r="B660">
        <v>51.3</v>
      </c>
      <c r="C660">
        <v>0.98</v>
      </c>
      <c r="D660">
        <v>19.3</v>
      </c>
      <c r="E660">
        <v>5.9</v>
      </c>
      <c r="G660">
        <v>8.1300000000000008</v>
      </c>
      <c r="H660">
        <v>7.85</v>
      </c>
      <c r="I660">
        <v>6.45</v>
      </c>
      <c r="K660">
        <v>0.09</v>
      </c>
      <c r="N660">
        <v>51.2</v>
      </c>
      <c r="O660">
        <v>0.7</v>
      </c>
      <c r="P660">
        <v>8.2200000000000006</v>
      </c>
      <c r="Q660">
        <v>4.34</v>
      </c>
      <c r="S660">
        <v>18.7</v>
      </c>
      <c r="T660">
        <v>14.9</v>
      </c>
      <c r="U660">
        <v>1.1499999999999999</v>
      </c>
      <c r="W660">
        <v>0.78</v>
      </c>
      <c r="X660">
        <v>1.5</v>
      </c>
      <c r="Y660">
        <v>1553.15</v>
      </c>
      <c r="Z660">
        <f t="shared" si="10"/>
        <v>15</v>
      </c>
    </row>
    <row r="661" spans="1:26">
      <c r="A661" t="s">
        <v>733</v>
      </c>
      <c r="B661">
        <v>49.6</v>
      </c>
      <c r="C661">
        <v>1.17</v>
      </c>
      <c r="D661">
        <v>17.899999999999999</v>
      </c>
      <c r="E661">
        <v>5.47</v>
      </c>
      <c r="G661">
        <v>11.4</v>
      </c>
      <c r="H661">
        <v>10.8</v>
      </c>
      <c r="I661">
        <v>3.44</v>
      </c>
      <c r="K661">
        <v>0.31</v>
      </c>
      <c r="N661">
        <v>50.6</v>
      </c>
      <c r="O661">
        <v>0.71</v>
      </c>
      <c r="P661">
        <v>9.5500000000000007</v>
      </c>
      <c r="Q661">
        <v>3.69</v>
      </c>
      <c r="S661">
        <v>18.600000000000001</v>
      </c>
      <c r="T661">
        <v>15</v>
      </c>
      <c r="U661">
        <v>1.02</v>
      </c>
      <c r="W661">
        <v>0.82</v>
      </c>
      <c r="X661">
        <v>1.5</v>
      </c>
      <c r="Y661">
        <v>1564.15</v>
      </c>
      <c r="Z661">
        <f t="shared" si="10"/>
        <v>15</v>
      </c>
    </row>
    <row r="662" spans="1:26">
      <c r="A662" t="s">
        <v>734</v>
      </c>
      <c r="B662">
        <v>49.6</v>
      </c>
      <c r="C662">
        <v>0.94</v>
      </c>
      <c r="D662">
        <v>16.5</v>
      </c>
      <c r="E662">
        <v>5.5</v>
      </c>
      <c r="G662">
        <v>13</v>
      </c>
      <c r="H662">
        <v>11</v>
      </c>
      <c r="I662">
        <v>3.13</v>
      </c>
      <c r="K662">
        <v>0.38</v>
      </c>
      <c r="N662">
        <v>51.8</v>
      </c>
      <c r="O662">
        <v>0.38</v>
      </c>
      <c r="P662">
        <v>7.22</v>
      </c>
      <c r="Q662">
        <v>3.25</v>
      </c>
      <c r="S662">
        <v>20.8</v>
      </c>
      <c r="T662">
        <v>14.5</v>
      </c>
      <c r="U662">
        <v>0.68</v>
      </c>
      <c r="W662">
        <v>1.4</v>
      </c>
      <c r="X662">
        <v>1.5</v>
      </c>
      <c r="Y662">
        <v>1591.15</v>
      </c>
      <c r="Z662">
        <f t="shared" si="10"/>
        <v>15</v>
      </c>
    </row>
    <row r="663" spans="1:26">
      <c r="A663" t="s">
        <v>735</v>
      </c>
      <c r="B663">
        <v>52.9</v>
      </c>
      <c r="C663">
        <v>1.07</v>
      </c>
      <c r="D663">
        <v>21</v>
      </c>
      <c r="E663">
        <v>4.74</v>
      </c>
      <c r="G663">
        <v>6.32</v>
      </c>
      <c r="H663">
        <v>6.46</v>
      </c>
      <c r="I663">
        <v>7.49</v>
      </c>
      <c r="K663">
        <v>0.03</v>
      </c>
      <c r="N663">
        <v>49.4</v>
      </c>
      <c r="O663">
        <v>1.02</v>
      </c>
      <c r="P663">
        <v>12.5</v>
      </c>
      <c r="Q663">
        <v>3.89</v>
      </c>
      <c r="S663">
        <v>16.2</v>
      </c>
      <c r="T663">
        <v>15.4</v>
      </c>
      <c r="U663">
        <v>1.42</v>
      </c>
      <c r="W663">
        <v>0.2</v>
      </c>
      <c r="X663">
        <v>1.5</v>
      </c>
      <c r="Y663">
        <v>1540.15</v>
      </c>
      <c r="Z663">
        <f t="shared" si="10"/>
        <v>15</v>
      </c>
    </row>
    <row r="664" spans="1:26">
      <c r="A664" t="s">
        <v>736</v>
      </c>
      <c r="B664">
        <v>52.7</v>
      </c>
      <c r="C664">
        <v>1.1200000000000001</v>
      </c>
      <c r="D664">
        <v>20.6</v>
      </c>
      <c r="E664">
        <v>4.55</v>
      </c>
      <c r="G664">
        <v>7.03</v>
      </c>
      <c r="H664">
        <v>6.7</v>
      </c>
      <c r="I664">
        <v>7.27</v>
      </c>
      <c r="K664">
        <v>0.02</v>
      </c>
      <c r="N664">
        <v>50.2</v>
      </c>
      <c r="O664">
        <v>0.86</v>
      </c>
      <c r="P664">
        <v>10.5</v>
      </c>
      <c r="Q664">
        <v>4.3600000000000003</v>
      </c>
      <c r="S664">
        <v>18.899999999999999</v>
      </c>
      <c r="T664">
        <v>13.6</v>
      </c>
      <c r="U664">
        <v>1.32</v>
      </c>
      <c r="W664">
        <v>0.2</v>
      </c>
      <c r="X664">
        <v>1.5</v>
      </c>
      <c r="Y664">
        <v>1542.15</v>
      </c>
      <c r="Z664">
        <f t="shared" si="10"/>
        <v>15</v>
      </c>
    </row>
    <row r="665" spans="1:26">
      <c r="A665" t="s">
        <v>737</v>
      </c>
      <c r="B665">
        <v>48.5</v>
      </c>
      <c r="C665">
        <v>0.93</v>
      </c>
      <c r="D665">
        <v>16.2</v>
      </c>
      <c r="E665">
        <v>5.69</v>
      </c>
      <c r="G665">
        <v>14.2</v>
      </c>
      <c r="H665">
        <v>12.2</v>
      </c>
      <c r="I665">
        <v>1.88</v>
      </c>
      <c r="K665">
        <v>0.45</v>
      </c>
      <c r="N665">
        <v>51.3</v>
      </c>
      <c r="O665">
        <v>0.44</v>
      </c>
      <c r="P665">
        <v>8.74</v>
      </c>
      <c r="Q665">
        <v>3.12</v>
      </c>
      <c r="S665">
        <v>20.7</v>
      </c>
      <c r="T665">
        <v>14.4</v>
      </c>
      <c r="U665">
        <v>0.5</v>
      </c>
      <c r="W665">
        <v>0.79</v>
      </c>
      <c r="X665">
        <v>1.5</v>
      </c>
      <c r="Y665">
        <v>1592.15</v>
      </c>
      <c r="Z665">
        <f t="shared" si="10"/>
        <v>15</v>
      </c>
    </row>
    <row r="666" spans="1:26">
      <c r="A666" t="s">
        <v>738</v>
      </c>
      <c r="B666">
        <v>48.9</v>
      </c>
      <c r="C666">
        <v>1.3</v>
      </c>
      <c r="D666">
        <v>18.600000000000001</v>
      </c>
      <c r="E666">
        <v>5.73</v>
      </c>
      <c r="G666">
        <v>11.1</v>
      </c>
      <c r="H666">
        <v>10.7</v>
      </c>
      <c r="I666">
        <v>3.55</v>
      </c>
      <c r="K666">
        <v>0.14000000000000001</v>
      </c>
      <c r="N666">
        <v>51.3</v>
      </c>
      <c r="O666">
        <v>0.62</v>
      </c>
      <c r="P666">
        <v>8.43</v>
      </c>
      <c r="Q666">
        <v>3.13</v>
      </c>
      <c r="S666">
        <v>20</v>
      </c>
      <c r="T666">
        <v>15.1</v>
      </c>
      <c r="U666">
        <v>0.62</v>
      </c>
      <c r="W666">
        <v>0.79</v>
      </c>
      <c r="X666">
        <v>1.5</v>
      </c>
      <c r="Y666">
        <v>1562.15</v>
      </c>
      <c r="Z666">
        <f t="shared" si="10"/>
        <v>15</v>
      </c>
    </row>
    <row r="667" spans="1:26">
      <c r="A667" t="s">
        <v>739</v>
      </c>
      <c r="B667">
        <v>49</v>
      </c>
      <c r="C667">
        <v>1.19</v>
      </c>
      <c r="D667">
        <v>18.399999999999999</v>
      </c>
      <c r="E667">
        <v>6.47</v>
      </c>
      <c r="G667">
        <v>11.1</v>
      </c>
      <c r="H667">
        <v>10.199999999999999</v>
      </c>
      <c r="I667">
        <v>3.66</v>
      </c>
      <c r="K667">
        <v>0.06</v>
      </c>
      <c r="N667">
        <v>50.6</v>
      </c>
      <c r="O667">
        <v>0.47</v>
      </c>
      <c r="P667">
        <v>9.3000000000000007</v>
      </c>
      <c r="Q667">
        <v>3.74</v>
      </c>
      <c r="S667">
        <v>19.8</v>
      </c>
      <c r="T667">
        <v>14.8</v>
      </c>
      <c r="U667">
        <v>0.85</v>
      </c>
      <c r="W667">
        <v>0.41</v>
      </c>
      <c r="X667">
        <v>1.5</v>
      </c>
      <c r="Y667">
        <v>1598.15</v>
      </c>
      <c r="Z667">
        <f t="shared" si="10"/>
        <v>15</v>
      </c>
    </row>
    <row r="668" spans="1:26">
      <c r="A668" t="s">
        <v>740</v>
      </c>
      <c r="B668">
        <v>48.6</v>
      </c>
      <c r="C668">
        <v>1.28</v>
      </c>
      <c r="D668">
        <v>18.5</v>
      </c>
      <c r="E668">
        <v>5.76</v>
      </c>
      <c r="G668">
        <v>11.6</v>
      </c>
      <c r="H668">
        <v>10.7</v>
      </c>
      <c r="I668">
        <v>3.34</v>
      </c>
      <c r="K668">
        <v>0.16</v>
      </c>
      <c r="N668">
        <v>50.8</v>
      </c>
      <c r="O668">
        <v>0.68</v>
      </c>
      <c r="P668">
        <v>9.16</v>
      </c>
      <c r="Q668">
        <v>3.36</v>
      </c>
      <c r="S668">
        <v>19.3</v>
      </c>
      <c r="T668">
        <v>15.7</v>
      </c>
      <c r="U668">
        <v>0.71</v>
      </c>
      <c r="W668">
        <v>0.37</v>
      </c>
      <c r="X668">
        <v>1.5</v>
      </c>
      <c r="Y668">
        <v>1609.15</v>
      </c>
      <c r="Z668">
        <f t="shared" si="10"/>
        <v>15</v>
      </c>
    </row>
    <row r="669" spans="1:26">
      <c r="A669" t="s">
        <v>741</v>
      </c>
      <c r="B669">
        <v>52.5</v>
      </c>
      <c r="C669">
        <v>0.99</v>
      </c>
      <c r="D669">
        <v>20</v>
      </c>
      <c r="E669">
        <v>4.8</v>
      </c>
      <c r="G669">
        <v>8.0399999999999991</v>
      </c>
      <c r="H669">
        <v>8.7100000000000009</v>
      </c>
      <c r="I669">
        <v>4.9000000000000004</v>
      </c>
      <c r="K669">
        <v>0.02</v>
      </c>
      <c r="N669">
        <v>50.9</v>
      </c>
      <c r="O669">
        <v>0.51</v>
      </c>
      <c r="P669">
        <v>9.08</v>
      </c>
      <c r="Q669">
        <v>3.53</v>
      </c>
      <c r="S669">
        <v>18.899999999999999</v>
      </c>
      <c r="T669">
        <v>15.7</v>
      </c>
      <c r="U669">
        <v>1.04</v>
      </c>
      <c r="W669">
        <v>0.28000000000000003</v>
      </c>
      <c r="X669">
        <v>1.5</v>
      </c>
      <c r="Y669">
        <v>1588.15</v>
      </c>
      <c r="Z669">
        <f t="shared" si="10"/>
        <v>15</v>
      </c>
    </row>
    <row r="670" spans="1:26">
      <c r="A670" t="s">
        <v>742</v>
      </c>
      <c r="B670">
        <v>48.96</v>
      </c>
      <c r="C670">
        <v>1.33</v>
      </c>
      <c r="D670">
        <v>19.97</v>
      </c>
      <c r="E670">
        <v>7.0287179999999996</v>
      </c>
      <c r="F670">
        <v>0.3</v>
      </c>
      <c r="G670">
        <v>1.34</v>
      </c>
      <c r="H670">
        <v>5.72</v>
      </c>
      <c r="I670">
        <v>7.99</v>
      </c>
      <c r="J670">
        <v>5.08</v>
      </c>
      <c r="K670">
        <v>0.01</v>
      </c>
      <c r="L670">
        <v>0.65</v>
      </c>
      <c r="N670">
        <v>47.92</v>
      </c>
      <c r="O670">
        <v>2.1</v>
      </c>
      <c r="P670">
        <v>5.4</v>
      </c>
      <c r="Q670">
        <v>8.68</v>
      </c>
      <c r="R670">
        <v>0.25</v>
      </c>
      <c r="S670">
        <v>11.3</v>
      </c>
      <c r="T670">
        <v>22.6</v>
      </c>
      <c r="U670">
        <v>0.61</v>
      </c>
      <c r="X670">
        <v>1E-4</v>
      </c>
      <c r="Y670">
        <v>1337.15</v>
      </c>
      <c r="Z670">
        <f t="shared" si="10"/>
        <v>1E-3</v>
      </c>
    </row>
    <row r="671" spans="1:26">
      <c r="A671" t="s">
        <v>743</v>
      </c>
      <c r="B671">
        <v>46.22</v>
      </c>
      <c r="C671">
        <v>1.36</v>
      </c>
      <c r="D671">
        <v>16.07</v>
      </c>
      <c r="E671">
        <v>10.798658</v>
      </c>
      <c r="F671">
        <v>0.23</v>
      </c>
      <c r="G671">
        <v>4.99</v>
      </c>
      <c r="H671">
        <v>10.88</v>
      </c>
      <c r="I671">
        <v>3.29</v>
      </c>
      <c r="J671">
        <v>4.3499999999999996</v>
      </c>
      <c r="L671">
        <v>1.24</v>
      </c>
      <c r="N671">
        <v>50.04</v>
      </c>
      <c r="O671">
        <v>0.79</v>
      </c>
      <c r="P671">
        <v>4.45</v>
      </c>
      <c r="Q671">
        <v>6.72</v>
      </c>
      <c r="R671">
        <v>0.13</v>
      </c>
      <c r="S671">
        <v>13.96</v>
      </c>
      <c r="T671">
        <v>23.12</v>
      </c>
      <c r="U671">
        <v>0.38</v>
      </c>
      <c r="W671">
        <v>0.1</v>
      </c>
      <c r="X671">
        <v>1E-4</v>
      </c>
      <c r="Y671">
        <v>1449.15</v>
      </c>
      <c r="Z671">
        <f t="shared" si="10"/>
        <v>1E-3</v>
      </c>
    </row>
    <row r="672" spans="1:26">
      <c r="A672" t="s">
        <v>744</v>
      </c>
      <c r="B672">
        <v>46.86</v>
      </c>
      <c r="C672">
        <v>1.5</v>
      </c>
      <c r="D672">
        <v>16.22</v>
      </c>
      <c r="E672">
        <v>12.602586000000001</v>
      </c>
      <c r="F672">
        <v>0.28000000000000003</v>
      </c>
      <c r="G672">
        <v>4.2</v>
      </c>
      <c r="H672">
        <v>8.36</v>
      </c>
      <c r="I672">
        <v>3.64</v>
      </c>
      <c r="J672">
        <v>4.1100000000000003</v>
      </c>
      <c r="K672">
        <v>0.02</v>
      </c>
      <c r="L672">
        <v>1.3</v>
      </c>
      <c r="N672">
        <v>47.8</v>
      </c>
      <c r="O672">
        <v>1.83</v>
      </c>
      <c r="P672">
        <v>6.84</v>
      </c>
      <c r="Q672">
        <v>7.89</v>
      </c>
      <c r="R672">
        <v>0.16</v>
      </c>
      <c r="S672">
        <v>12.28</v>
      </c>
      <c r="T672">
        <v>22.19</v>
      </c>
      <c r="U672">
        <v>0.36</v>
      </c>
      <c r="W672">
        <v>0.3</v>
      </c>
      <c r="X672">
        <v>1E-4</v>
      </c>
      <c r="Y672">
        <v>1651.15</v>
      </c>
      <c r="Z672">
        <f t="shared" si="10"/>
        <v>1E-3</v>
      </c>
    </row>
    <row r="673" spans="1:26">
      <c r="A673" t="s">
        <v>745</v>
      </c>
      <c r="B673">
        <v>45.92</v>
      </c>
      <c r="C673">
        <v>2.1800000000000002</v>
      </c>
      <c r="D673">
        <v>15.69</v>
      </c>
      <c r="E673">
        <v>13.591544000000001</v>
      </c>
      <c r="F673">
        <v>0.25</v>
      </c>
      <c r="G673">
        <v>3.43</v>
      </c>
      <c r="H673">
        <v>9.39</v>
      </c>
      <c r="I673">
        <v>3.5</v>
      </c>
      <c r="J673">
        <v>3.87</v>
      </c>
      <c r="L673">
        <v>1.36</v>
      </c>
      <c r="N673">
        <v>45.54</v>
      </c>
      <c r="O673">
        <v>2.16</v>
      </c>
      <c r="P673">
        <v>8.64</v>
      </c>
      <c r="Q673">
        <v>8.07</v>
      </c>
      <c r="R673">
        <v>0.16</v>
      </c>
      <c r="S673">
        <v>11.68</v>
      </c>
      <c r="T673">
        <v>22.24</v>
      </c>
      <c r="U673">
        <v>0.36</v>
      </c>
      <c r="W673">
        <v>0.33</v>
      </c>
      <c r="X673">
        <v>1E-4</v>
      </c>
      <c r="Y673">
        <v>1406.15</v>
      </c>
      <c r="Z673">
        <f t="shared" si="10"/>
        <v>1E-3</v>
      </c>
    </row>
    <row r="674" spans="1:26">
      <c r="A674" t="s">
        <v>746</v>
      </c>
      <c r="B674">
        <v>50.74</v>
      </c>
      <c r="C674">
        <v>2.12</v>
      </c>
      <c r="D674">
        <v>19.829999999999998</v>
      </c>
      <c r="E674">
        <v>6.6287380000000002</v>
      </c>
      <c r="F674">
        <v>0.11</v>
      </c>
      <c r="G674">
        <v>2.04</v>
      </c>
      <c r="H674">
        <v>4.95</v>
      </c>
      <c r="I674">
        <v>7.55</v>
      </c>
      <c r="J674">
        <v>4.5999999999999996</v>
      </c>
      <c r="L674">
        <v>1.07</v>
      </c>
      <c r="N674">
        <v>48.43</v>
      </c>
      <c r="O674">
        <v>2.7</v>
      </c>
      <c r="P674">
        <v>4.25</v>
      </c>
      <c r="Q674">
        <v>9.93</v>
      </c>
      <c r="R674">
        <v>0.22</v>
      </c>
      <c r="S674">
        <v>11.72</v>
      </c>
      <c r="T674">
        <v>21.14</v>
      </c>
      <c r="U674">
        <v>0.84</v>
      </c>
      <c r="W674">
        <v>0.05</v>
      </c>
      <c r="X674">
        <v>1E-4</v>
      </c>
      <c r="Y674">
        <v>1365.65</v>
      </c>
      <c r="Z674">
        <f t="shared" si="10"/>
        <v>1E-3</v>
      </c>
    </row>
    <row r="675" spans="1:26">
      <c r="A675" t="s">
        <v>747</v>
      </c>
      <c r="B675">
        <v>50.73</v>
      </c>
      <c r="C675">
        <v>4.3499999999999996</v>
      </c>
      <c r="D675">
        <v>11.28</v>
      </c>
      <c r="E675">
        <v>16.298438000000001</v>
      </c>
      <c r="F675">
        <v>0.25</v>
      </c>
      <c r="G675">
        <v>3.78</v>
      </c>
      <c r="H675">
        <v>8.23</v>
      </c>
      <c r="I675">
        <v>3.13</v>
      </c>
      <c r="J675">
        <v>0.82</v>
      </c>
      <c r="K675">
        <v>0.05</v>
      </c>
      <c r="L675">
        <v>0.64</v>
      </c>
      <c r="N675">
        <v>50.1</v>
      </c>
      <c r="O675">
        <v>1.03</v>
      </c>
      <c r="P675">
        <v>4.04</v>
      </c>
      <c r="Q675">
        <v>10.94</v>
      </c>
      <c r="R675">
        <v>0.25</v>
      </c>
      <c r="S675">
        <v>14.09</v>
      </c>
      <c r="T675">
        <v>19.3</v>
      </c>
      <c r="U675">
        <v>0.3</v>
      </c>
      <c r="W675">
        <v>0.28000000000000003</v>
      </c>
      <c r="X675">
        <v>1E-4</v>
      </c>
      <c r="Y675">
        <v>1410.15</v>
      </c>
      <c r="Z675">
        <f t="shared" si="10"/>
        <v>1E-3</v>
      </c>
    </row>
    <row r="676" spans="1:26">
      <c r="A676" t="s">
        <v>748</v>
      </c>
      <c r="B676">
        <v>51.42</v>
      </c>
      <c r="C676">
        <v>2.25</v>
      </c>
      <c r="D676">
        <v>17.47</v>
      </c>
      <c r="E676">
        <v>5.4937680000000002</v>
      </c>
      <c r="F676">
        <v>0.08</v>
      </c>
      <c r="G676">
        <v>2.95</v>
      </c>
      <c r="H676">
        <v>5.23</v>
      </c>
      <c r="I676">
        <v>5.77</v>
      </c>
      <c r="J676">
        <v>5.78</v>
      </c>
      <c r="K676">
        <v>0.02</v>
      </c>
      <c r="L676">
        <v>1.6</v>
      </c>
      <c r="N676">
        <v>46.84</v>
      </c>
      <c r="O676">
        <v>2.0499999999999998</v>
      </c>
      <c r="P676">
        <v>5.19</v>
      </c>
      <c r="Q676">
        <v>8.1999999999999993</v>
      </c>
      <c r="R676">
        <v>0.09</v>
      </c>
      <c r="S676">
        <v>13.87</v>
      </c>
      <c r="T676">
        <v>21.73</v>
      </c>
      <c r="U676">
        <v>0.38</v>
      </c>
      <c r="W676">
        <v>0.46</v>
      </c>
      <c r="X676">
        <v>1E-4</v>
      </c>
      <c r="Y676">
        <v>1394.15</v>
      </c>
      <c r="Z676">
        <f t="shared" si="10"/>
        <v>1E-3</v>
      </c>
    </row>
    <row r="677" spans="1:26">
      <c r="A677" t="s">
        <v>749</v>
      </c>
      <c r="B677">
        <v>44.35</v>
      </c>
      <c r="C677">
        <v>3.75</v>
      </c>
      <c r="D677">
        <v>15.45</v>
      </c>
      <c r="E677">
        <v>12.731544</v>
      </c>
      <c r="F677">
        <v>0.17</v>
      </c>
      <c r="G677">
        <v>4.4000000000000004</v>
      </c>
      <c r="H677">
        <v>10.51</v>
      </c>
      <c r="I677">
        <v>4.41</v>
      </c>
      <c r="J677">
        <v>2.42</v>
      </c>
      <c r="L677">
        <v>1.29</v>
      </c>
      <c r="N677">
        <v>43.5</v>
      </c>
      <c r="O677">
        <v>4.1399999999999997</v>
      </c>
      <c r="P677">
        <v>9.3800000000000008</v>
      </c>
      <c r="Q677">
        <v>9.08</v>
      </c>
      <c r="R677">
        <v>0.06</v>
      </c>
      <c r="S677">
        <v>11.14</v>
      </c>
      <c r="T677">
        <v>21.83</v>
      </c>
      <c r="U677">
        <v>0.39</v>
      </c>
      <c r="X677">
        <v>1E-4</v>
      </c>
      <c r="Y677">
        <v>1422.15</v>
      </c>
      <c r="Z677">
        <f t="shared" si="10"/>
        <v>1E-3</v>
      </c>
    </row>
    <row r="678" spans="1:26">
      <c r="A678" t="s">
        <v>750</v>
      </c>
      <c r="B678">
        <v>43.6</v>
      </c>
      <c r="C678">
        <v>3.63</v>
      </c>
      <c r="D678">
        <v>15.13</v>
      </c>
      <c r="E678">
        <v>12.671524</v>
      </c>
      <c r="F678">
        <v>0.15</v>
      </c>
      <c r="G678">
        <v>4.0199999999999996</v>
      </c>
      <c r="H678">
        <v>10.06</v>
      </c>
      <c r="I678">
        <v>5.08</v>
      </c>
      <c r="J678">
        <v>2.76</v>
      </c>
      <c r="K678">
        <v>0.01</v>
      </c>
      <c r="L678">
        <v>1.98</v>
      </c>
      <c r="N678">
        <v>49.37</v>
      </c>
      <c r="O678">
        <v>1.61</v>
      </c>
      <c r="P678">
        <v>5.58</v>
      </c>
      <c r="Q678">
        <v>7.46</v>
      </c>
      <c r="R678">
        <v>0.13</v>
      </c>
      <c r="S678">
        <v>14.05</v>
      </c>
      <c r="T678">
        <v>22.14</v>
      </c>
      <c r="U678">
        <v>0.45</v>
      </c>
      <c r="W678">
        <v>0.06</v>
      </c>
      <c r="X678">
        <v>1E-4</v>
      </c>
      <c r="Y678">
        <v>1394.15</v>
      </c>
      <c r="Z678">
        <f t="shared" si="10"/>
        <v>1E-3</v>
      </c>
    </row>
    <row r="679" spans="1:26">
      <c r="A679" t="s">
        <v>751</v>
      </c>
      <c r="B679">
        <v>57.87</v>
      </c>
      <c r="C679">
        <v>2.5299999999999998</v>
      </c>
      <c r="D679">
        <v>13.56</v>
      </c>
      <c r="E679">
        <v>10.680622</v>
      </c>
      <c r="F679">
        <v>0.16</v>
      </c>
      <c r="G679">
        <v>2.2999999999999998</v>
      </c>
      <c r="H679">
        <v>5.41</v>
      </c>
      <c r="I679">
        <v>4.01</v>
      </c>
      <c r="J679">
        <v>2.5299999999999998</v>
      </c>
      <c r="L679">
        <v>0.77</v>
      </c>
      <c r="N679">
        <v>51.14</v>
      </c>
      <c r="O679">
        <v>0.96</v>
      </c>
      <c r="P679">
        <v>2.42</v>
      </c>
      <c r="Q679">
        <v>15</v>
      </c>
      <c r="R679">
        <v>0.27</v>
      </c>
      <c r="S679">
        <v>13.69</v>
      </c>
      <c r="T679">
        <v>15.69</v>
      </c>
      <c r="U679">
        <v>0.42</v>
      </c>
      <c r="X679">
        <v>1E-4</v>
      </c>
      <c r="Y679">
        <v>1365.65</v>
      </c>
      <c r="Z679">
        <f t="shared" si="10"/>
        <v>1E-3</v>
      </c>
    </row>
    <row r="680" spans="1:26">
      <c r="A680" t="s">
        <v>752</v>
      </c>
      <c r="B680">
        <v>76.81</v>
      </c>
      <c r="C680">
        <v>7.0000000000000007E-2</v>
      </c>
      <c r="D680">
        <v>11.83</v>
      </c>
      <c r="E680">
        <v>1.31</v>
      </c>
      <c r="G680">
        <v>0.04</v>
      </c>
      <c r="H680">
        <v>0.31</v>
      </c>
      <c r="I680">
        <v>4.57</v>
      </c>
      <c r="J680">
        <v>4.78</v>
      </c>
      <c r="M680">
        <v>4.2</v>
      </c>
      <c r="N680">
        <v>52.53</v>
      </c>
      <c r="O680">
        <v>0.16</v>
      </c>
      <c r="P680">
        <v>1.54</v>
      </c>
      <c r="Q680">
        <v>14.93</v>
      </c>
      <c r="R680">
        <v>0.78</v>
      </c>
      <c r="S680">
        <v>9.07</v>
      </c>
      <c r="T680">
        <v>18.54</v>
      </c>
      <c r="U680">
        <v>2.6</v>
      </c>
      <c r="V680">
        <v>0.27</v>
      </c>
      <c r="X680">
        <v>0.152</v>
      </c>
      <c r="Y680">
        <v>1025.1500000000001</v>
      </c>
      <c r="Z680">
        <f t="shared" si="10"/>
        <v>1.52</v>
      </c>
    </row>
    <row r="681" spans="1:26">
      <c r="A681" t="s">
        <v>753</v>
      </c>
      <c r="B681">
        <v>78.180000000000007</v>
      </c>
      <c r="C681">
        <v>0.11</v>
      </c>
      <c r="D681">
        <v>11.42</v>
      </c>
      <c r="E681">
        <v>0.79</v>
      </c>
      <c r="G681">
        <v>0.05</v>
      </c>
      <c r="H681">
        <v>0.22</v>
      </c>
      <c r="I681">
        <v>3.91</v>
      </c>
      <c r="J681">
        <v>4.7</v>
      </c>
      <c r="M681">
        <v>2.2000000000000002</v>
      </c>
      <c r="N681">
        <v>53.28</v>
      </c>
      <c r="O681">
        <v>0.13</v>
      </c>
      <c r="P681">
        <v>0.87</v>
      </c>
      <c r="Q681">
        <v>10.31</v>
      </c>
      <c r="R681">
        <v>0.43</v>
      </c>
      <c r="S681">
        <v>13.57</v>
      </c>
      <c r="T681">
        <v>20.03</v>
      </c>
      <c r="U681">
        <v>0.31</v>
      </c>
      <c r="V681">
        <v>0.12</v>
      </c>
      <c r="X681">
        <v>5.1999999999999998E-2</v>
      </c>
      <c r="Y681">
        <v>1063.1500000000001</v>
      </c>
      <c r="Z681">
        <f t="shared" si="10"/>
        <v>0.52</v>
      </c>
    </row>
    <row r="682" spans="1:26">
      <c r="A682" t="s">
        <v>754</v>
      </c>
      <c r="B682">
        <v>67.28</v>
      </c>
      <c r="C682">
        <v>0.53</v>
      </c>
      <c r="D682">
        <v>9.35</v>
      </c>
      <c r="E682">
        <v>6.43</v>
      </c>
      <c r="F682">
        <v>0.18</v>
      </c>
      <c r="G682">
        <v>0.01</v>
      </c>
      <c r="H682">
        <v>0.04</v>
      </c>
      <c r="I682">
        <v>6.75</v>
      </c>
      <c r="J682">
        <v>5.13</v>
      </c>
      <c r="M682">
        <v>1.5</v>
      </c>
      <c r="N682">
        <v>52.03</v>
      </c>
      <c r="O682">
        <v>1.35</v>
      </c>
      <c r="P682">
        <v>1.1200000000000001</v>
      </c>
      <c r="Q682">
        <v>28.44</v>
      </c>
      <c r="R682">
        <v>7.0000000000000007E-2</v>
      </c>
      <c r="S682">
        <v>0.06</v>
      </c>
      <c r="T682">
        <v>0.22</v>
      </c>
      <c r="U682">
        <v>12.04</v>
      </c>
      <c r="V682">
        <v>0.22</v>
      </c>
      <c r="X682">
        <v>0.15</v>
      </c>
      <c r="Y682">
        <v>1057.1500000000001</v>
      </c>
      <c r="Z682">
        <f t="shared" si="10"/>
        <v>1.5</v>
      </c>
    </row>
    <row r="683" spans="1:26">
      <c r="A683" t="s">
        <v>755</v>
      </c>
      <c r="B683">
        <v>49.13</v>
      </c>
      <c r="C683">
        <v>0.47</v>
      </c>
      <c r="D683">
        <v>8.82</v>
      </c>
      <c r="E683">
        <v>9.14</v>
      </c>
      <c r="G683">
        <v>17.440000000000001</v>
      </c>
      <c r="H683">
        <v>13.07</v>
      </c>
      <c r="I683">
        <v>0.8</v>
      </c>
      <c r="J683">
        <v>0.27</v>
      </c>
      <c r="K683">
        <v>0.85</v>
      </c>
      <c r="N683">
        <v>55.86</v>
      </c>
      <c r="O683">
        <v>0.04</v>
      </c>
      <c r="P683">
        <v>1.33</v>
      </c>
      <c r="Q683">
        <v>5.14</v>
      </c>
      <c r="S683">
        <v>29.41</v>
      </c>
      <c r="T683">
        <v>6.74</v>
      </c>
      <c r="U683">
        <v>0.14000000000000001</v>
      </c>
      <c r="W683">
        <v>1.6</v>
      </c>
      <c r="X683">
        <v>1.5</v>
      </c>
      <c r="Y683">
        <v>1673.15</v>
      </c>
      <c r="Z683">
        <f t="shared" si="10"/>
        <v>15</v>
      </c>
    </row>
    <row r="684" spans="1:26">
      <c r="A684" t="s">
        <v>756</v>
      </c>
      <c r="B684">
        <v>53.75</v>
      </c>
      <c r="C684">
        <v>0.3</v>
      </c>
      <c r="D684">
        <v>18.11</v>
      </c>
      <c r="E684">
        <v>3.81</v>
      </c>
      <c r="F684">
        <v>0.06</v>
      </c>
      <c r="G684">
        <v>8.3800000000000008</v>
      </c>
      <c r="H684">
        <v>10.91</v>
      </c>
      <c r="I684">
        <v>2.21</v>
      </c>
      <c r="J684">
        <v>1.08</v>
      </c>
      <c r="K684">
        <v>0.15</v>
      </c>
      <c r="N684">
        <v>51.77</v>
      </c>
      <c r="O684">
        <v>0.09</v>
      </c>
      <c r="P684">
        <v>5.81</v>
      </c>
      <c r="Q684">
        <v>3.34</v>
      </c>
      <c r="R684">
        <v>0.1</v>
      </c>
      <c r="S684">
        <v>19.53</v>
      </c>
      <c r="T684">
        <v>17.22</v>
      </c>
      <c r="U684">
        <v>0.22</v>
      </c>
      <c r="W684">
        <v>1.1200000000000001</v>
      </c>
      <c r="X684">
        <v>1</v>
      </c>
      <c r="Y684">
        <v>1543.15</v>
      </c>
      <c r="Z684">
        <f t="shared" si="10"/>
        <v>10</v>
      </c>
    </row>
    <row r="685" spans="1:26">
      <c r="A685" t="s">
        <v>757</v>
      </c>
      <c r="B685">
        <v>50.33</v>
      </c>
      <c r="C685">
        <v>0.24</v>
      </c>
      <c r="D685">
        <v>14.16</v>
      </c>
      <c r="E685">
        <v>6.43</v>
      </c>
      <c r="F685">
        <v>0.12</v>
      </c>
      <c r="G685">
        <v>13</v>
      </c>
      <c r="H685">
        <v>13.32</v>
      </c>
      <c r="I685">
        <v>0.86</v>
      </c>
      <c r="J685">
        <v>0.31</v>
      </c>
      <c r="K685">
        <v>0.56999999999999995</v>
      </c>
      <c r="N685">
        <v>52.94</v>
      </c>
      <c r="P685">
        <v>3.88</v>
      </c>
      <c r="Q685">
        <v>3.58</v>
      </c>
      <c r="R685">
        <v>0.13</v>
      </c>
      <c r="S685">
        <v>21.54</v>
      </c>
      <c r="T685">
        <v>15.46</v>
      </c>
      <c r="U685">
        <v>0.17</v>
      </c>
      <c r="W685">
        <v>1.76</v>
      </c>
      <c r="X685">
        <v>1</v>
      </c>
      <c r="Y685">
        <v>1588.15</v>
      </c>
      <c r="Z685">
        <f t="shared" si="10"/>
        <v>10</v>
      </c>
    </row>
    <row r="686" spans="1:26">
      <c r="A686" t="s">
        <v>758</v>
      </c>
      <c r="B686">
        <v>50.75</v>
      </c>
      <c r="C686">
        <v>0.28000000000000003</v>
      </c>
      <c r="D686">
        <v>16.100000000000001</v>
      </c>
      <c r="E686">
        <v>5.39</v>
      </c>
      <c r="F686">
        <v>0.11</v>
      </c>
      <c r="G686">
        <v>11.11</v>
      </c>
      <c r="H686">
        <v>12.93</v>
      </c>
      <c r="I686">
        <v>1.38</v>
      </c>
      <c r="J686">
        <v>0.45</v>
      </c>
      <c r="K686">
        <v>0.42</v>
      </c>
      <c r="N686">
        <v>51.95</v>
      </c>
      <c r="O686">
        <v>0.06</v>
      </c>
      <c r="P686">
        <v>4.66</v>
      </c>
      <c r="Q686">
        <v>3.54</v>
      </c>
      <c r="R686">
        <v>0.1</v>
      </c>
      <c r="S686">
        <v>20.69</v>
      </c>
      <c r="T686">
        <v>16.690000000000001</v>
      </c>
      <c r="U686">
        <v>0.22</v>
      </c>
      <c r="W686">
        <v>1.51</v>
      </c>
      <c r="X686">
        <v>1</v>
      </c>
      <c r="Y686">
        <v>1573.15</v>
      </c>
      <c r="Z686">
        <f t="shared" si="10"/>
        <v>10</v>
      </c>
    </row>
    <row r="687" spans="1:26">
      <c r="A687" t="s">
        <v>759</v>
      </c>
      <c r="B687">
        <v>50.96</v>
      </c>
      <c r="C687">
        <v>0.27</v>
      </c>
      <c r="D687">
        <v>16.579999999999998</v>
      </c>
      <c r="E687">
        <v>5.58</v>
      </c>
      <c r="F687">
        <v>0.1</v>
      </c>
      <c r="G687">
        <v>11.32</v>
      </c>
      <c r="H687">
        <v>11.91</v>
      </c>
      <c r="I687">
        <v>2.02</v>
      </c>
      <c r="J687">
        <v>0.59</v>
      </c>
      <c r="K687">
        <v>0.44</v>
      </c>
      <c r="N687">
        <v>53.59</v>
      </c>
      <c r="P687">
        <v>4.24</v>
      </c>
      <c r="Q687">
        <v>3.14</v>
      </c>
      <c r="R687">
        <v>0.1</v>
      </c>
      <c r="S687">
        <v>20.04</v>
      </c>
      <c r="T687">
        <v>17.79</v>
      </c>
      <c r="U687">
        <v>0.3</v>
      </c>
      <c r="W687">
        <v>1.56</v>
      </c>
      <c r="X687">
        <v>1</v>
      </c>
      <c r="Y687">
        <v>1583.15</v>
      </c>
      <c r="Z687">
        <f t="shared" si="10"/>
        <v>10</v>
      </c>
    </row>
    <row r="688" spans="1:26">
      <c r="A688" t="s">
        <v>760</v>
      </c>
      <c r="B688">
        <v>49.91</v>
      </c>
      <c r="C688">
        <v>0.17</v>
      </c>
      <c r="D688">
        <v>13.51</v>
      </c>
      <c r="E688">
        <v>6.45</v>
      </c>
      <c r="F688">
        <v>0.11</v>
      </c>
      <c r="G688">
        <v>13.47</v>
      </c>
      <c r="H688">
        <v>13.9</v>
      </c>
      <c r="I688">
        <v>1.29</v>
      </c>
      <c r="J688">
        <v>0.26</v>
      </c>
      <c r="K688">
        <v>0.74</v>
      </c>
      <c r="N688">
        <v>53.74</v>
      </c>
      <c r="P688">
        <v>4.07</v>
      </c>
      <c r="Q688">
        <v>3.13</v>
      </c>
      <c r="R688">
        <v>0.1</v>
      </c>
      <c r="S688">
        <v>20.25</v>
      </c>
      <c r="T688">
        <v>17.59</v>
      </c>
      <c r="U688">
        <v>0.25</v>
      </c>
      <c r="W688">
        <v>1.93</v>
      </c>
      <c r="X688">
        <v>1</v>
      </c>
      <c r="Y688">
        <v>1618.15</v>
      </c>
      <c r="Z688">
        <f t="shared" si="10"/>
        <v>10</v>
      </c>
    </row>
    <row r="689" spans="1:26">
      <c r="A689" t="s">
        <v>761</v>
      </c>
      <c r="B689">
        <v>50.69</v>
      </c>
      <c r="C689">
        <v>0.14000000000000001</v>
      </c>
      <c r="D689">
        <v>11.89</v>
      </c>
      <c r="E689">
        <v>6.18</v>
      </c>
      <c r="F689">
        <v>0.13</v>
      </c>
      <c r="G689">
        <v>14.5</v>
      </c>
      <c r="H689">
        <v>14.6</v>
      </c>
      <c r="I689">
        <v>1</v>
      </c>
      <c r="J689">
        <v>0.17</v>
      </c>
      <c r="K689">
        <v>1.01</v>
      </c>
      <c r="N689">
        <v>54.04</v>
      </c>
      <c r="P689">
        <v>3.19</v>
      </c>
      <c r="Q689">
        <v>2.72</v>
      </c>
      <c r="R689">
        <v>0.08</v>
      </c>
      <c r="S689">
        <v>20.46</v>
      </c>
      <c r="T689">
        <v>18.68</v>
      </c>
      <c r="U689">
        <v>0.21</v>
      </c>
      <c r="W689">
        <v>2.04</v>
      </c>
      <c r="X689">
        <v>1</v>
      </c>
      <c r="Y689">
        <v>1633.15</v>
      </c>
      <c r="Z689">
        <f t="shared" si="10"/>
        <v>10</v>
      </c>
    </row>
    <row r="690" spans="1:26">
      <c r="A690" t="s">
        <v>762</v>
      </c>
      <c r="B690">
        <v>54.33</v>
      </c>
      <c r="C690">
        <v>0.32</v>
      </c>
      <c r="D690">
        <v>18.38</v>
      </c>
      <c r="E690">
        <v>3.31</v>
      </c>
      <c r="G690">
        <v>7.96</v>
      </c>
      <c r="H690">
        <v>10.6</v>
      </c>
      <c r="I690">
        <v>2.66</v>
      </c>
      <c r="J690">
        <v>0.99</v>
      </c>
      <c r="K690">
        <v>0.16</v>
      </c>
      <c r="N690">
        <v>52.6</v>
      </c>
      <c r="O690">
        <v>7.0000000000000007E-2</v>
      </c>
      <c r="P690">
        <v>4.33</v>
      </c>
      <c r="Q690">
        <v>3.22</v>
      </c>
      <c r="R690">
        <v>0.09</v>
      </c>
      <c r="S690">
        <v>19.440000000000001</v>
      </c>
      <c r="T690">
        <v>18.55</v>
      </c>
      <c r="U690">
        <v>0.36</v>
      </c>
      <c r="W690">
        <v>1.28</v>
      </c>
      <c r="X690">
        <v>1</v>
      </c>
      <c r="Y690">
        <v>1543.15</v>
      </c>
      <c r="Z690">
        <f t="shared" si="10"/>
        <v>10</v>
      </c>
    </row>
    <row r="691" spans="1:26">
      <c r="A691" t="s">
        <v>763</v>
      </c>
      <c r="B691">
        <v>50.11</v>
      </c>
      <c r="C691">
        <v>0.11</v>
      </c>
      <c r="D691">
        <v>9.74</v>
      </c>
      <c r="E691">
        <v>6.29</v>
      </c>
      <c r="F691">
        <v>0.1</v>
      </c>
      <c r="G691">
        <v>15.93</v>
      </c>
      <c r="H691">
        <v>15.46</v>
      </c>
      <c r="I691">
        <v>0.79</v>
      </c>
      <c r="J691">
        <v>0.08</v>
      </c>
      <c r="K691">
        <v>1.29</v>
      </c>
      <c r="N691">
        <v>53.7</v>
      </c>
      <c r="P691">
        <v>2.74</v>
      </c>
      <c r="Q691">
        <v>2.62</v>
      </c>
      <c r="R691">
        <v>0.08</v>
      </c>
      <c r="S691">
        <v>20.04</v>
      </c>
      <c r="T691">
        <v>19.260000000000002</v>
      </c>
      <c r="U691">
        <v>0.18</v>
      </c>
      <c r="W691">
        <v>1.91</v>
      </c>
      <c r="X691">
        <v>1</v>
      </c>
      <c r="Y691">
        <v>1663.15</v>
      </c>
      <c r="Z691">
        <f t="shared" si="10"/>
        <v>10</v>
      </c>
    </row>
    <row r="692" spans="1:26">
      <c r="A692" t="s">
        <v>764</v>
      </c>
      <c r="B692">
        <v>50.01</v>
      </c>
      <c r="C692">
        <v>0.24</v>
      </c>
      <c r="D692">
        <v>15.3</v>
      </c>
      <c r="E692">
        <v>5.83</v>
      </c>
      <c r="F692">
        <v>0.12</v>
      </c>
      <c r="G692">
        <v>12.24</v>
      </c>
      <c r="H692">
        <v>13.05</v>
      </c>
      <c r="I692">
        <v>1.69</v>
      </c>
      <c r="J692">
        <v>0.33</v>
      </c>
      <c r="K692">
        <v>0.59</v>
      </c>
      <c r="N692">
        <v>52.43</v>
      </c>
      <c r="O692">
        <v>7.0000000000000007E-2</v>
      </c>
      <c r="P692">
        <v>4.0199999999999996</v>
      </c>
      <c r="Q692">
        <v>3.17</v>
      </c>
      <c r="R692">
        <v>0.1</v>
      </c>
      <c r="S692">
        <v>19.7</v>
      </c>
      <c r="T692">
        <v>18.489999999999998</v>
      </c>
      <c r="U692">
        <v>0.28000000000000003</v>
      </c>
      <c r="W692">
        <v>1.66</v>
      </c>
      <c r="X692">
        <v>1</v>
      </c>
      <c r="Y692">
        <v>1603.15</v>
      </c>
      <c r="Z692">
        <f t="shared" si="10"/>
        <v>10</v>
      </c>
    </row>
    <row r="693" spans="1:26">
      <c r="A693" t="s">
        <v>765</v>
      </c>
      <c r="B693">
        <v>52.27</v>
      </c>
      <c r="C693">
        <v>0.28999999999999998</v>
      </c>
      <c r="D693">
        <v>16.649999999999999</v>
      </c>
      <c r="E693">
        <v>4.84</v>
      </c>
      <c r="F693">
        <v>7.0000000000000007E-2</v>
      </c>
      <c r="G693">
        <v>10.48</v>
      </c>
      <c r="H693">
        <v>11.69</v>
      </c>
      <c r="I693">
        <v>2.23</v>
      </c>
      <c r="J693">
        <v>0.8</v>
      </c>
      <c r="K693">
        <v>0.3</v>
      </c>
      <c r="N693">
        <v>53</v>
      </c>
      <c r="P693">
        <v>4.38</v>
      </c>
      <c r="Q693">
        <v>2.81</v>
      </c>
      <c r="R693">
        <v>0.08</v>
      </c>
      <c r="S693">
        <v>19.72</v>
      </c>
      <c r="T693">
        <v>18.09</v>
      </c>
      <c r="U693">
        <v>0.35</v>
      </c>
      <c r="W693">
        <v>1.43</v>
      </c>
      <c r="X693">
        <v>1</v>
      </c>
      <c r="Y693">
        <v>1563.15</v>
      </c>
      <c r="Z693">
        <f t="shared" si="10"/>
        <v>10</v>
      </c>
    </row>
    <row r="694" spans="1:26">
      <c r="A694" t="s">
        <v>766</v>
      </c>
      <c r="B694">
        <v>50.37</v>
      </c>
      <c r="C694">
        <v>0.1</v>
      </c>
      <c r="D694">
        <v>10.08</v>
      </c>
      <c r="E694">
        <v>6.21</v>
      </c>
      <c r="F694">
        <v>0.12</v>
      </c>
      <c r="G694">
        <v>15.46</v>
      </c>
      <c r="H694">
        <v>15.44</v>
      </c>
      <c r="I694">
        <v>0.81</v>
      </c>
      <c r="J694">
        <v>0.11</v>
      </c>
      <c r="K694">
        <v>1.31</v>
      </c>
      <c r="N694">
        <v>54.95</v>
      </c>
      <c r="P694">
        <v>2.21</v>
      </c>
      <c r="Q694">
        <v>2.0499999999999998</v>
      </c>
      <c r="R694">
        <v>0.06</v>
      </c>
      <c r="S694">
        <v>19.97</v>
      </c>
      <c r="T694">
        <v>18.87</v>
      </c>
      <c r="U694">
        <v>0.18</v>
      </c>
      <c r="W694">
        <v>1.94</v>
      </c>
      <c r="X694">
        <v>1</v>
      </c>
      <c r="Y694">
        <v>1653.15</v>
      </c>
      <c r="Z694">
        <f t="shared" si="10"/>
        <v>10</v>
      </c>
    </row>
    <row r="695" spans="1:26">
      <c r="A695" t="s">
        <v>767</v>
      </c>
      <c r="B695">
        <v>52.08</v>
      </c>
      <c r="C695">
        <v>0.41</v>
      </c>
      <c r="D695">
        <v>18.28</v>
      </c>
      <c r="E695">
        <v>4.74</v>
      </c>
      <c r="F695">
        <v>0.08</v>
      </c>
      <c r="G695">
        <v>9.2799999999999994</v>
      </c>
      <c r="H695">
        <v>11.37</v>
      </c>
      <c r="I695">
        <v>2.04</v>
      </c>
      <c r="J695">
        <v>1.58</v>
      </c>
      <c r="K695">
        <v>0.24</v>
      </c>
      <c r="N695">
        <v>52.98</v>
      </c>
      <c r="O695">
        <v>0.14000000000000001</v>
      </c>
      <c r="P695">
        <v>5.04</v>
      </c>
      <c r="Q695">
        <v>3.48</v>
      </c>
      <c r="R695">
        <v>0.11</v>
      </c>
      <c r="S695">
        <v>19.61</v>
      </c>
      <c r="T695">
        <v>17.760000000000002</v>
      </c>
      <c r="U695">
        <v>0.23</v>
      </c>
      <c r="W695">
        <v>1.36</v>
      </c>
      <c r="X695">
        <v>1</v>
      </c>
      <c r="Y695">
        <v>1543.15</v>
      </c>
      <c r="Z695">
        <f t="shared" si="10"/>
        <v>10</v>
      </c>
    </row>
    <row r="696" spans="1:26">
      <c r="A696" t="s">
        <v>768</v>
      </c>
      <c r="B696">
        <v>51.21</v>
      </c>
      <c r="C696">
        <v>0.24</v>
      </c>
      <c r="D696">
        <v>16.739999999999998</v>
      </c>
      <c r="E696">
        <v>5.79</v>
      </c>
      <c r="F696">
        <v>0.1</v>
      </c>
      <c r="G696">
        <v>11.45</v>
      </c>
      <c r="H696">
        <v>11.95</v>
      </c>
      <c r="I696">
        <v>1.8</v>
      </c>
      <c r="J696">
        <v>0.85</v>
      </c>
      <c r="K696">
        <v>0.25</v>
      </c>
      <c r="N696">
        <v>53.25</v>
      </c>
      <c r="O696">
        <v>0.1</v>
      </c>
      <c r="P696">
        <v>4.93</v>
      </c>
      <c r="Q696">
        <v>3.56</v>
      </c>
      <c r="R696">
        <v>0.1</v>
      </c>
      <c r="S696">
        <v>20.96</v>
      </c>
      <c r="T696">
        <v>16.329999999999998</v>
      </c>
      <c r="U696">
        <v>0.27</v>
      </c>
      <c r="W696">
        <v>1.59</v>
      </c>
      <c r="X696">
        <v>1</v>
      </c>
      <c r="Y696">
        <v>1573.15</v>
      </c>
      <c r="Z696">
        <f t="shared" si="10"/>
        <v>10</v>
      </c>
    </row>
    <row r="697" spans="1:26">
      <c r="A697" t="s">
        <v>769</v>
      </c>
      <c r="B697">
        <v>49.83</v>
      </c>
      <c r="C697">
        <v>0.18</v>
      </c>
      <c r="D697">
        <v>14.87</v>
      </c>
      <c r="E697">
        <v>6.32</v>
      </c>
      <c r="F697">
        <v>0.13</v>
      </c>
      <c r="G697">
        <v>12.7</v>
      </c>
      <c r="H697">
        <v>12.8</v>
      </c>
      <c r="I697">
        <v>1.0900000000000001</v>
      </c>
      <c r="J697">
        <v>0.42</v>
      </c>
      <c r="K697">
        <v>0.45</v>
      </c>
      <c r="N697">
        <v>53.23</v>
      </c>
      <c r="O697">
        <v>0.06</v>
      </c>
      <c r="P697">
        <v>4.49</v>
      </c>
      <c r="Q697">
        <v>3.74</v>
      </c>
      <c r="R697">
        <v>0.12</v>
      </c>
      <c r="S697">
        <v>22.18</v>
      </c>
      <c r="T697">
        <v>14.61</v>
      </c>
      <c r="U697">
        <v>0.21</v>
      </c>
      <c r="W697">
        <v>1.72</v>
      </c>
      <c r="X697">
        <v>1</v>
      </c>
      <c r="Y697">
        <v>1603.15</v>
      </c>
      <c r="Z697">
        <f t="shared" si="10"/>
        <v>10</v>
      </c>
    </row>
    <row r="698" spans="1:26">
      <c r="A698" t="s">
        <v>770</v>
      </c>
      <c r="B698">
        <v>51.64</v>
      </c>
      <c r="C698">
        <v>0.11</v>
      </c>
      <c r="D698">
        <v>10.48</v>
      </c>
      <c r="E698">
        <v>6.33</v>
      </c>
      <c r="F698">
        <v>0.15</v>
      </c>
      <c r="G698">
        <v>16.100000000000001</v>
      </c>
      <c r="H698">
        <v>13.5</v>
      </c>
      <c r="I698">
        <v>0.56999999999999995</v>
      </c>
      <c r="J698">
        <v>0.16</v>
      </c>
      <c r="K698">
        <v>1.1100000000000001</v>
      </c>
      <c r="N698">
        <v>56.87</v>
      </c>
      <c r="P698">
        <v>1.81</v>
      </c>
      <c r="Q698">
        <v>4.3499999999999996</v>
      </c>
      <c r="R698">
        <v>0.12</v>
      </c>
      <c r="S698">
        <v>30.17</v>
      </c>
      <c r="T698">
        <v>6.44</v>
      </c>
      <c r="U698">
        <v>7.0000000000000007E-2</v>
      </c>
      <c r="W698">
        <v>1.66</v>
      </c>
      <c r="X698">
        <v>1</v>
      </c>
      <c r="Y698">
        <v>1663.15</v>
      </c>
      <c r="Z698">
        <f t="shared" si="10"/>
        <v>10</v>
      </c>
    </row>
    <row r="699" spans="1:26">
      <c r="A699" t="s">
        <v>771</v>
      </c>
      <c r="B699">
        <v>50.79</v>
      </c>
      <c r="C699">
        <v>0.17</v>
      </c>
      <c r="D699">
        <v>14.1</v>
      </c>
      <c r="E699">
        <v>6.26</v>
      </c>
      <c r="F699">
        <v>0.12</v>
      </c>
      <c r="G699">
        <v>13.74</v>
      </c>
      <c r="H699">
        <v>13.01</v>
      </c>
      <c r="I699">
        <v>0.99</v>
      </c>
      <c r="J699">
        <v>0.28999999999999998</v>
      </c>
      <c r="K699">
        <v>0.74</v>
      </c>
      <c r="N699">
        <v>53.63</v>
      </c>
      <c r="P699">
        <v>3.93</v>
      </c>
      <c r="Q699">
        <v>3.7</v>
      </c>
      <c r="R699">
        <v>0.12</v>
      </c>
      <c r="S699">
        <v>22.5</v>
      </c>
      <c r="T699">
        <v>14.07</v>
      </c>
      <c r="U699">
        <v>0.16</v>
      </c>
      <c r="W699">
        <v>1.77</v>
      </c>
      <c r="X699">
        <v>1</v>
      </c>
      <c r="Y699">
        <v>1618.15</v>
      </c>
      <c r="Z699">
        <f t="shared" si="10"/>
        <v>10</v>
      </c>
    </row>
    <row r="700" spans="1:26">
      <c r="A700" t="s">
        <v>772</v>
      </c>
      <c r="B700">
        <v>51.09</v>
      </c>
      <c r="C700">
        <v>0.18</v>
      </c>
      <c r="D700">
        <v>12.58</v>
      </c>
      <c r="E700">
        <v>6.36</v>
      </c>
      <c r="F700">
        <v>0.11</v>
      </c>
      <c r="G700">
        <v>14.18</v>
      </c>
      <c r="H700">
        <v>13.35</v>
      </c>
      <c r="I700">
        <v>0.78</v>
      </c>
      <c r="J700">
        <v>0.23</v>
      </c>
      <c r="K700">
        <v>0.83</v>
      </c>
      <c r="N700">
        <v>54.68</v>
      </c>
      <c r="P700">
        <v>2.65</v>
      </c>
      <c r="Q700">
        <v>4.3899999999999997</v>
      </c>
      <c r="R700">
        <v>0.12</v>
      </c>
      <c r="S700">
        <v>26.41</v>
      </c>
      <c r="T700">
        <v>9.15</v>
      </c>
      <c r="U700">
        <v>0.09</v>
      </c>
      <c r="W700">
        <v>1.76</v>
      </c>
      <c r="X700">
        <v>1</v>
      </c>
      <c r="Y700">
        <v>1633.15</v>
      </c>
      <c r="Z700">
        <f t="shared" si="10"/>
        <v>10</v>
      </c>
    </row>
    <row r="701" spans="1:26">
      <c r="A701" t="s">
        <v>773</v>
      </c>
      <c r="B701">
        <v>49.2</v>
      </c>
      <c r="C701">
        <v>3.11</v>
      </c>
      <c r="D701">
        <v>14.77</v>
      </c>
      <c r="E701">
        <v>14.18</v>
      </c>
      <c r="F701">
        <v>0.2</v>
      </c>
      <c r="G701">
        <v>4.37</v>
      </c>
      <c r="H701">
        <v>9.07</v>
      </c>
      <c r="I701">
        <v>2.95</v>
      </c>
      <c r="J701">
        <v>1.07</v>
      </c>
      <c r="L701">
        <v>0.77</v>
      </c>
      <c r="N701">
        <v>49.12</v>
      </c>
      <c r="O701">
        <v>1.72</v>
      </c>
      <c r="P701">
        <v>7.63</v>
      </c>
      <c r="Q701">
        <v>9.34</v>
      </c>
      <c r="R701">
        <v>0.19</v>
      </c>
      <c r="S701">
        <v>12.69</v>
      </c>
      <c r="T701">
        <v>18.399999999999999</v>
      </c>
      <c r="U701">
        <v>0.68</v>
      </c>
      <c r="X701">
        <v>0.93</v>
      </c>
      <c r="Y701">
        <v>1483.15</v>
      </c>
      <c r="Z701">
        <f t="shared" si="10"/>
        <v>9.3000000000000007</v>
      </c>
    </row>
    <row r="702" spans="1:26">
      <c r="A702" t="s">
        <v>774</v>
      </c>
      <c r="B702">
        <v>49.51</v>
      </c>
      <c r="C702">
        <v>3.39</v>
      </c>
      <c r="D702">
        <v>12.29</v>
      </c>
      <c r="E702">
        <v>14.62</v>
      </c>
      <c r="F702">
        <v>0.24</v>
      </c>
      <c r="G702">
        <v>5.56</v>
      </c>
      <c r="H702">
        <v>9.73</v>
      </c>
      <c r="I702">
        <v>2.5499999999999998</v>
      </c>
      <c r="J702">
        <v>1.07</v>
      </c>
      <c r="L702">
        <v>0.74</v>
      </c>
      <c r="N702">
        <v>50.07</v>
      </c>
      <c r="O702">
        <v>1.26</v>
      </c>
      <c r="P702">
        <v>3.08</v>
      </c>
      <c r="Q702">
        <v>10.33</v>
      </c>
      <c r="R702">
        <v>0.25</v>
      </c>
      <c r="S702">
        <v>16.239999999999998</v>
      </c>
      <c r="T702">
        <v>18.16</v>
      </c>
      <c r="U702">
        <v>0.28000000000000003</v>
      </c>
      <c r="X702">
        <v>1E-4</v>
      </c>
      <c r="Y702">
        <v>1392.15</v>
      </c>
      <c r="Z702">
        <f t="shared" si="10"/>
        <v>1E-3</v>
      </c>
    </row>
    <row r="703" spans="1:26">
      <c r="A703" t="s">
        <v>775</v>
      </c>
      <c r="B703">
        <v>48.46</v>
      </c>
      <c r="C703">
        <v>3.73</v>
      </c>
      <c r="D703">
        <v>12.97</v>
      </c>
      <c r="E703">
        <v>16.170000000000002</v>
      </c>
      <c r="F703">
        <v>0.22</v>
      </c>
      <c r="G703">
        <v>4.66</v>
      </c>
      <c r="H703">
        <v>8.5299999999999994</v>
      </c>
      <c r="I703">
        <v>3.21</v>
      </c>
      <c r="J703">
        <v>1.32</v>
      </c>
      <c r="L703">
        <v>0.76</v>
      </c>
      <c r="N703">
        <v>50.88</v>
      </c>
      <c r="O703">
        <v>1.86</v>
      </c>
      <c r="P703">
        <v>3.59</v>
      </c>
      <c r="Q703">
        <v>12.13</v>
      </c>
      <c r="R703">
        <v>0.24</v>
      </c>
      <c r="S703">
        <v>14.84</v>
      </c>
      <c r="T703">
        <v>16.61</v>
      </c>
      <c r="U703">
        <v>0.32</v>
      </c>
      <c r="X703">
        <v>0.43</v>
      </c>
      <c r="Y703">
        <v>1423.15</v>
      </c>
      <c r="Z703">
        <f t="shared" si="10"/>
        <v>4.3</v>
      </c>
    </row>
    <row r="704" spans="1:26">
      <c r="A704" t="s">
        <v>776</v>
      </c>
      <c r="B704">
        <v>49.6</v>
      </c>
      <c r="C704">
        <v>2.88</v>
      </c>
      <c r="D704">
        <v>14.33</v>
      </c>
      <c r="E704">
        <v>12.74</v>
      </c>
      <c r="F704">
        <v>0.21</v>
      </c>
      <c r="G704">
        <v>5.35</v>
      </c>
      <c r="H704">
        <v>10.18</v>
      </c>
      <c r="I704">
        <v>3.09</v>
      </c>
      <c r="J704">
        <v>0.95</v>
      </c>
      <c r="L704">
        <v>0.71</v>
      </c>
      <c r="N704">
        <v>51.8</v>
      </c>
      <c r="O704">
        <v>1.55</v>
      </c>
      <c r="P704">
        <v>3.62</v>
      </c>
      <c r="Q704">
        <v>8.89</v>
      </c>
      <c r="R704">
        <v>0.19</v>
      </c>
      <c r="S704">
        <v>15.21</v>
      </c>
      <c r="T704">
        <v>18.8</v>
      </c>
      <c r="U704">
        <v>0.36</v>
      </c>
      <c r="X704">
        <v>0.43</v>
      </c>
      <c r="Y704">
        <v>1453.15</v>
      </c>
      <c r="Z704">
        <f t="shared" si="10"/>
        <v>4.3</v>
      </c>
    </row>
    <row r="705" spans="1:26">
      <c r="A705" t="s">
        <v>777</v>
      </c>
      <c r="B705">
        <v>46.15</v>
      </c>
      <c r="C705">
        <v>4.92</v>
      </c>
      <c r="D705">
        <v>12.76</v>
      </c>
      <c r="E705">
        <v>18.02</v>
      </c>
      <c r="F705">
        <v>0.21</v>
      </c>
      <c r="G705">
        <v>3.55</v>
      </c>
      <c r="H705">
        <v>7.88</v>
      </c>
      <c r="I705">
        <v>2.91</v>
      </c>
      <c r="J705">
        <v>1.47</v>
      </c>
      <c r="L705">
        <v>0.9</v>
      </c>
      <c r="N705">
        <v>47.34</v>
      </c>
      <c r="O705">
        <v>2.12</v>
      </c>
      <c r="P705">
        <v>7.03</v>
      </c>
      <c r="Q705">
        <v>13.46</v>
      </c>
      <c r="R705">
        <v>0.27</v>
      </c>
      <c r="S705">
        <v>12.65</v>
      </c>
      <c r="T705">
        <v>15.39</v>
      </c>
      <c r="U705">
        <v>0.56000000000000005</v>
      </c>
      <c r="X705">
        <v>0.93</v>
      </c>
      <c r="Y705">
        <v>1433.15</v>
      </c>
      <c r="Z705">
        <f t="shared" si="10"/>
        <v>9.3000000000000007</v>
      </c>
    </row>
    <row r="706" spans="1:26">
      <c r="A706" t="s">
        <v>778</v>
      </c>
      <c r="B706">
        <v>46.34</v>
      </c>
      <c r="C706">
        <v>4.84</v>
      </c>
      <c r="D706">
        <v>11.98</v>
      </c>
      <c r="E706">
        <v>18.46</v>
      </c>
      <c r="F706">
        <v>0.27</v>
      </c>
      <c r="G706">
        <v>3.86</v>
      </c>
      <c r="H706">
        <v>8.15</v>
      </c>
      <c r="I706">
        <v>2.99</v>
      </c>
      <c r="J706">
        <v>1.51</v>
      </c>
      <c r="L706">
        <v>0.94</v>
      </c>
      <c r="N706">
        <v>49.44</v>
      </c>
      <c r="O706">
        <v>2.12</v>
      </c>
      <c r="P706">
        <v>3.52</v>
      </c>
      <c r="Q706">
        <v>12.81</v>
      </c>
      <c r="R706">
        <v>0.28000000000000003</v>
      </c>
      <c r="S706">
        <v>13.63</v>
      </c>
      <c r="T706">
        <v>16.91</v>
      </c>
      <c r="U706">
        <v>0.32</v>
      </c>
      <c r="X706">
        <v>0.43</v>
      </c>
      <c r="Y706">
        <v>1393.15</v>
      </c>
      <c r="Z706">
        <f t="shared" si="10"/>
        <v>4.3</v>
      </c>
    </row>
    <row r="707" spans="1:26">
      <c r="A707" t="s">
        <v>779</v>
      </c>
      <c r="B707">
        <v>48.35</v>
      </c>
      <c r="C707">
        <v>3.56</v>
      </c>
      <c r="D707">
        <v>14.93</v>
      </c>
      <c r="E707">
        <v>13.84</v>
      </c>
      <c r="F707">
        <v>0.18</v>
      </c>
      <c r="G707">
        <v>3.62</v>
      </c>
      <c r="H707">
        <v>8.1199999999999992</v>
      </c>
      <c r="I707">
        <v>3.36</v>
      </c>
      <c r="J707">
        <v>1.24</v>
      </c>
      <c r="L707">
        <v>0.73</v>
      </c>
      <c r="N707">
        <v>48.3</v>
      </c>
      <c r="O707">
        <v>1.59</v>
      </c>
      <c r="P707">
        <v>9.35</v>
      </c>
      <c r="Q707">
        <v>11.27</v>
      </c>
      <c r="R707">
        <v>0.22</v>
      </c>
      <c r="S707">
        <v>11.1</v>
      </c>
      <c r="T707">
        <v>17.41</v>
      </c>
      <c r="U707">
        <v>1.22</v>
      </c>
      <c r="X707">
        <v>1.43</v>
      </c>
      <c r="Y707">
        <v>1523.15</v>
      </c>
      <c r="Z707">
        <f t="shared" ref="Z707:Z770" si="11">X707*10</f>
        <v>14.299999999999999</v>
      </c>
    </row>
    <row r="708" spans="1:26">
      <c r="A708" t="s">
        <v>780</v>
      </c>
      <c r="B708">
        <v>48.24</v>
      </c>
      <c r="C708">
        <v>4.45</v>
      </c>
      <c r="D708">
        <v>14.04</v>
      </c>
      <c r="E708">
        <v>16.48</v>
      </c>
      <c r="F708">
        <v>0.23</v>
      </c>
      <c r="G708">
        <v>3.34</v>
      </c>
      <c r="H708">
        <v>7.73</v>
      </c>
      <c r="I708">
        <v>2.99</v>
      </c>
      <c r="J708">
        <v>1.47</v>
      </c>
      <c r="L708">
        <v>0.85</v>
      </c>
      <c r="N708">
        <v>48.32</v>
      </c>
      <c r="O708">
        <v>1.74</v>
      </c>
      <c r="P708">
        <v>8.52</v>
      </c>
      <c r="Q708">
        <v>13.42</v>
      </c>
      <c r="R708">
        <v>0.24</v>
      </c>
      <c r="S708">
        <v>11.31</v>
      </c>
      <c r="T708">
        <v>15.76</v>
      </c>
      <c r="U708">
        <v>1.04</v>
      </c>
      <c r="X708">
        <v>1.43</v>
      </c>
      <c r="Y708">
        <v>1493.15</v>
      </c>
      <c r="Z708">
        <f t="shared" si="11"/>
        <v>14.299999999999999</v>
      </c>
    </row>
    <row r="709" spans="1:26">
      <c r="A709" t="s">
        <v>781</v>
      </c>
      <c r="B709">
        <v>53.3</v>
      </c>
      <c r="C709">
        <v>3.39</v>
      </c>
      <c r="D709">
        <v>13.02</v>
      </c>
      <c r="E709">
        <v>11.34</v>
      </c>
      <c r="F709">
        <v>0.23</v>
      </c>
      <c r="G709">
        <v>4.08</v>
      </c>
      <c r="H709">
        <v>7.76</v>
      </c>
      <c r="I709">
        <v>3.18</v>
      </c>
      <c r="J709">
        <v>1.71</v>
      </c>
      <c r="L709">
        <v>0.95</v>
      </c>
      <c r="N709">
        <v>47.1</v>
      </c>
      <c r="O709">
        <v>2.15</v>
      </c>
      <c r="P709">
        <v>5.2</v>
      </c>
      <c r="Q709">
        <v>10.79</v>
      </c>
      <c r="R709">
        <v>0.24</v>
      </c>
      <c r="S709">
        <v>14.16</v>
      </c>
      <c r="T709">
        <v>18.89</v>
      </c>
      <c r="U709">
        <v>0.36</v>
      </c>
      <c r="X709">
        <v>1E-4</v>
      </c>
      <c r="Y709">
        <v>1378.15</v>
      </c>
      <c r="Z709">
        <f t="shared" si="11"/>
        <v>1E-3</v>
      </c>
    </row>
    <row r="710" spans="1:26">
      <c r="A710" t="s">
        <v>782</v>
      </c>
      <c r="B710">
        <v>45.6</v>
      </c>
      <c r="C710">
        <v>5.89</v>
      </c>
      <c r="D710">
        <v>13.26</v>
      </c>
      <c r="E710">
        <v>18.350000000000001</v>
      </c>
      <c r="F710">
        <v>0.24</v>
      </c>
      <c r="G710">
        <v>3.1</v>
      </c>
      <c r="H710">
        <v>7.75</v>
      </c>
      <c r="I710">
        <v>2.5</v>
      </c>
      <c r="J710">
        <v>1.52</v>
      </c>
      <c r="L710">
        <v>1.21</v>
      </c>
      <c r="N710">
        <v>47.9</v>
      </c>
      <c r="O710">
        <v>1.93</v>
      </c>
      <c r="P710">
        <v>8.07</v>
      </c>
      <c r="Q710">
        <v>16.059999999999999</v>
      </c>
      <c r="R710">
        <v>0.27</v>
      </c>
      <c r="S710">
        <v>10.47</v>
      </c>
      <c r="T710">
        <v>14.88</v>
      </c>
      <c r="U710">
        <v>0.96</v>
      </c>
      <c r="X710">
        <v>1.43</v>
      </c>
      <c r="Y710">
        <v>1463.15</v>
      </c>
      <c r="Z710">
        <f t="shared" si="11"/>
        <v>14.299999999999999</v>
      </c>
    </row>
    <row r="711" spans="1:26">
      <c r="A711" t="s">
        <v>783</v>
      </c>
      <c r="B711">
        <v>48.47</v>
      </c>
      <c r="C711">
        <v>2.86</v>
      </c>
      <c r="D711">
        <v>15.69</v>
      </c>
      <c r="E711">
        <v>12.21</v>
      </c>
      <c r="F711">
        <v>0.2</v>
      </c>
      <c r="G711">
        <v>3.3</v>
      </c>
      <c r="H711">
        <v>8.08</v>
      </c>
      <c r="I711">
        <v>3.24</v>
      </c>
      <c r="J711">
        <v>1.1299999999999999</v>
      </c>
      <c r="L711">
        <v>0.68</v>
      </c>
      <c r="N711">
        <v>47.37</v>
      </c>
      <c r="O711">
        <v>2.0299999999999998</v>
      </c>
      <c r="P711">
        <v>8.3800000000000008</v>
      </c>
      <c r="Q711">
        <v>10.18</v>
      </c>
      <c r="R711">
        <v>0.21</v>
      </c>
      <c r="S711">
        <v>11.73</v>
      </c>
      <c r="T711">
        <v>18.54</v>
      </c>
      <c r="U711">
        <v>0.66</v>
      </c>
      <c r="X711">
        <v>0.93</v>
      </c>
      <c r="Y711">
        <v>1393.15</v>
      </c>
      <c r="Z711">
        <f t="shared" si="11"/>
        <v>9.3000000000000007</v>
      </c>
    </row>
    <row r="712" spans="1:26">
      <c r="A712" t="s">
        <v>784</v>
      </c>
      <c r="B712">
        <v>50</v>
      </c>
      <c r="C712">
        <v>1.65</v>
      </c>
      <c r="D712">
        <v>15.62</v>
      </c>
      <c r="E712">
        <v>13.68</v>
      </c>
      <c r="F712">
        <v>0.18</v>
      </c>
      <c r="G712">
        <v>2.17</v>
      </c>
      <c r="H712">
        <v>6.05</v>
      </c>
      <c r="I712">
        <v>3.58</v>
      </c>
      <c r="J712">
        <v>1.84</v>
      </c>
      <c r="L712">
        <v>0.87</v>
      </c>
      <c r="N712">
        <v>47.1</v>
      </c>
      <c r="O712">
        <v>2.27</v>
      </c>
      <c r="P712">
        <v>7.17</v>
      </c>
      <c r="Q712">
        <v>13.18</v>
      </c>
      <c r="R712">
        <v>0.25</v>
      </c>
      <c r="S712">
        <v>11.58</v>
      </c>
      <c r="T712">
        <v>16.71</v>
      </c>
      <c r="U712">
        <v>0.5</v>
      </c>
      <c r="X712">
        <v>0.68</v>
      </c>
      <c r="Y712">
        <v>1293.1500000000001</v>
      </c>
      <c r="Z712">
        <f t="shared" si="11"/>
        <v>6.8000000000000007</v>
      </c>
    </row>
    <row r="713" spans="1:26">
      <c r="A713" t="s">
        <v>785</v>
      </c>
      <c r="B713">
        <v>47.97</v>
      </c>
      <c r="C713">
        <v>2.82</v>
      </c>
      <c r="D713">
        <v>14.57</v>
      </c>
      <c r="E713">
        <v>14.57</v>
      </c>
      <c r="F713">
        <v>0.18</v>
      </c>
      <c r="G713">
        <v>2.73</v>
      </c>
      <c r="H713">
        <v>7.22</v>
      </c>
      <c r="I713">
        <v>3.34</v>
      </c>
      <c r="J713">
        <v>1.52</v>
      </c>
      <c r="L713">
        <v>0.83</v>
      </c>
      <c r="N713">
        <v>49.13</v>
      </c>
      <c r="O713">
        <v>1.95</v>
      </c>
      <c r="P713">
        <v>5.16</v>
      </c>
      <c r="Q713">
        <v>11.94</v>
      </c>
      <c r="R713">
        <v>0.22</v>
      </c>
      <c r="S713">
        <v>11.99</v>
      </c>
      <c r="T713">
        <v>18.190000000000001</v>
      </c>
      <c r="U713">
        <v>0.44</v>
      </c>
      <c r="X713">
        <v>0.43</v>
      </c>
      <c r="Y713">
        <v>1323.15</v>
      </c>
      <c r="Z713">
        <f t="shared" si="11"/>
        <v>4.3</v>
      </c>
    </row>
    <row r="714" spans="1:26">
      <c r="A714" t="s">
        <v>786</v>
      </c>
      <c r="B714">
        <v>53.17</v>
      </c>
      <c r="C714">
        <v>1.1000000000000001</v>
      </c>
      <c r="D714">
        <v>15.93</v>
      </c>
      <c r="E714">
        <v>12.26</v>
      </c>
      <c r="F714">
        <v>0.15</v>
      </c>
      <c r="G714">
        <v>1.34</v>
      </c>
      <c r="H714">
        <v>5.39</v>
      </c>
      <c r="I714">
        <v>3.77</v>
      </c>
      <c r="J714">
        <v>2.19</v>
      </c>
      <c r="L714">
        <v>1.04</v>
      </c>
      <c r="N714">
        <v>46.68</v>
      </c>
      <c r="O714">
        <v>2.4700000000000002</v>
      </c>
      <c r="P714">
        <v>9.1</v>
      </c>
      <c r="Q714">
        <v>11.32</v>
      </c>
      <c r="R714">
        <v>0.21</v>
      </c>
      <c r="S714">
        <v>10.92</v>
      </c>
      <c r="T714">
        <v>18.079999999999998</v>
      </c>
      <c r="U714">
        <v>0.72</v>
      </c>
      <c r="X714">
        <v>0.93</v>
      </c>
      <c r="Y714">
        <v>1273.1500000000001</v>
      </c>
      <c r="Z714">
        <f t="shared" si="11"/>
        <v>9.3000000000000007</v>
      </c>
    </row>
    <row r="715" spans="1:26">
      <c r="A715" t="s">
        <v>787</v>
      </c>
      <c r="B715">
        <v>46.37</v>
      </c>
      <c r="C715">
        <v>4.63</v>
      </c>
      <c r="D715">
        <v>13.01</v>
      </c>
      <c r="E715">
        <v>18.16</v>
      </c>
      <c r="F715">
        <v>0.25</v>
      </c>
      <c r="G715">
        <v>3.77</v>
      </c>
      <c r="H715">
        <v>8.0399999999999991</v>
      </c>
      <c r="I715">
        <v>2.88</v>
      </c>
      <c r="J715">
        <v>1.5</v>
      </c>
      <c r="L715">
        <v>0.94</v>
      </c>
      <c r="N715">
        <v>47.48</v>
      </c>
      <c r="O715">
        <v>2.1</v>
      </c>
      <c r="P715">
        <v>7.51</v>
      </c>
      <c r="Q715">
        <v>12.98</v>
      </c>
      <c r="R715">
        <v>0.25</v>
      </c>
      <c r="S715">
        <v>12.48</v>
      </c>
      <c r="T715">
        <v>15.77</v>
      </c>
      <c r="U715">
        <v>0.61</v>
      </c>
      <c r="X715">
        <v>0.93</v>
      </c>
      <c r="Y715">
        <v>1453.15</v>
      </c>
      <c r="Z715">
        <f t="shared" si="11"/>
        <v>9.3000000000000007</v>
      </c>
    </row>
    <row r="716" spans="1:26">
      <c r="A716" t="s">
        <v>788</v>
      </c>
      <c r="B716">
        <v>57.29</v>
      </c>
      <c r="C716">
        <v>3.03</v>
      </c>
      <c r="D716">
        <v>12.9</v>
      </c>
      <c r="E716">
        <v>9.39</v>
      </c>
      <c r="F716">
        <v>0.2</v>
      </c>
      <c r="G716">
        <v>3.01</v>
      </c>
      <c r="H716">
        <v>6.25</v>
      </c>
      <c r="I716">
        <v>3.29</v>
      </c>
      <c r="J716">
        <v>2.35</v>
      </c>
      <c r="L716">
        <v>1.0900000000000001</v>
      </c>
      <c r="N716">
        <v>47.5</v>
      </c>
      <c r="O716">
        <v>2.27</v>
      </c>
      <c r="P716">
        <v>4.88</v>
      </c>
      <c r="Q716">
        <v>12.73</v>
      </c>
      <c r="R716">
        <v>0.31</v>
      </c>
      <c r="S716">
        <v>13.19</v>
      </c>
      <c r="T716">
        <v>18.09</v>
      </c>
      <c r="U716">
        <v>0.38</v>
      </c>
      <c r="X716">
        <v>1E-4</v>
      </c>
      <c r="Y716">
        <v>1357.15</v>
      </c>
      <c r="Z716">
        <f t="shared" si="11"/>
        <v>1E-3</v>
      </c>
    </row>
    <row r="717" spans="1:26">
      <c r="A717" t="s">
        <v>789</v>
      </c>
      <c r="B717">
        <v>52.5</v>
      </c>
      <c r="C717">
        <v>0.98</v>
      </c>
      <c r="D717">
        <v>19.2</v>
      </c>
      <c r="E717">
        <v>8.0399999999999991</v>
      </c>
      <c r="F717">
        <v>0.2</v>
      </c>
      <c r="G717">
        <v>4.99</v>
      </c>
      <c r="H717">
        <v>9.64</v>
      </c>
      <c r="I717">
        <v>4.1500000000000004</v>
      </c>
      <c r="J717">
        <v>0.21</v>
      </c>
      <c r="L717">
        <v>0.14000000000000001</v>
      </c>
      <c r="M717">
        <v>6.2</v>
      </c>
      <c r="N717">
        <v>51.1</v>
      </c>
      <c r="O717">
        <v>0.63</v>
      </c>
      <c r="P717">
        <v>4.41</v>
      </c>
      <c r="Q717">
        <v>5.66</v>
      </c>
      <c r="R717">
        <v>0.13</v>
      </c>
      <c r="S717">
        <v>15.6</v>
      </c>
      <c r="T717">
        <v>22.6</v>
      </c>
      <c r="U717">
        <v>0.23</v>
      </c>
      <c r="W717">
        <v>0.27</v>
      </c>
      <c r="X717">
        <v>0.2</v>
      </c>
      <c r="Y717">
        <v>1273.1500000000001</v>
      </c>
      <c r="Z717">
        <f t="shared" si="11"/>
        <v>2</v>
      </c>
    </row>
    <row r="718" spans="1:26">
      <c r="A718" t="s">
        <v>790</v>
      </c>
      <c r="B718">
        <v>51.8</v>
      </c>
      <c r="C718">
        <v>1.28</v>
      </c>
      <c r="D718">
        <v>19.399999999999999</v>
      </c>
      <c r="E718">
        <v>8.6199999999999992</v>
      </c>
      <c r="F718">
        <v>0.17</v>
      </c>
      <c r="G718">
        <v>4.5599999999999996</v>
      </c>
      <c r="H718">
        <v>9.59</v>
      </c>
      <c r="I718">
        <v>3.96</v>
      </c>
      <c r="J718">
        <v>0.45</v>
      </c>
      <c r="L718">
        <v>0.18</v>
      </c>
      <c r="M718">
        <v>6.2</v>
      </c>
      <c r="N718">
        <v>50.5</v>
      </c>
      <c r="O718">
        <v>0.93</v>
      </c>
      <c r="P718">
        <v>4.5</v>
      </c>
      <c r="Q718">
        <v>6.11</v>
      </c>
      <c r="R718">
        <v>0.13</v>
      </c>
      <c r="S718">
        <v>15</v>
      </c>
      <c r="T718">
        <v>22.8</v>
      </c>
      <c r="U718">
        <v>0.27</v>
      </c>
      <c r="W718">
        <v>0.23</v>
      </c>
      <c r="X718">
        <v>0.2</v>
      </c>
      <c r="Y718">
        <v>1273.1500000000001</v>
      </c>
      <c r="Z718">
        <f t="shared" si="11"/>
        <v>2</v>
      </c>
    </row>
    <row r="719" spans="1:26">
      <c r="A719" t="s">
        <v>791</v>
      </c>
      <c r="B719">
        <v>52.9</v>
      </c>
      <c r="C719">
        <v>1.08</v>
      </c>
      <c r="D719">
        <v>19.100000000000001</v>
      </c>
      <c r="E719">
        <v>7.9</v>
      </c>
      <c r="F719">
        <v>0.17</v>
      </c>
      <c r="G719">
        <v>4.8</v>
      </c>
      <c r="H719">
        <v>9.66</v>
      </c>
      <c r="I719">
        <v>3.41</v>
      </c>
      <c r="J719">
        <v>0.82</v>
      </c>
      <c r="L719">
        <v>0.13</v>
      </c>
      <c r="M719">
        <v>6.2</v>
      </c>
      <c r="N719">
        <v>51.4</v>
      </c>
      <c r="O719">
        <v>0.63</v>
      </c>
      <c r="P719">
        <v>3.56</v>
      </c>
      <c r="Q719">
        <v>5.43</v>
      </c>
      <c r="R719">
        <v>0.06</v>
      </c>
      <c r="S719">
        <v>15.7</v>
      </c>
      <c r="T719">
        <v>22.6</v>
      </c>
      <c r="U719">
        <v>0.19</v>
      </c>
      <c r="W719">
        <v>0.34</v>
      </c>
      <c r="X719">
        <v>0.2</v>
      </c>
      <c r="Y719">
        <v>1285.1500000000001</v>
      </c>
      <c r="Z719">
        <f t="shared" si="11"/>
        <v>2</v>
      </c>
    </row>
    <row r="720" spans="1:26">
      <c r="A720" t="s">
        <v>792</v>
      </c>
      <c r="B720">
        <v>52.7</v>
      </c>
      <c r="C720">
        <v>1.06</v>
      </c>
      <c r="D720">
        <v>19.3</v>
      </c>
      <c r="E720">
        <v>7.75</v>
      </c>
      <c r="F720">
        <v>0.14000000000000001</v>
      </c>
      <c r="G720">
        <v>4.83</v>
      </c>
      <c r="H720">
        <v>9.8000000000000007</v>
      </c>
      <c r="I720">
        <v>3.44</v>
      </c>
      <c r="J720">
        <v>0.8</v>
      </c>
      <c r="L720">
        <v>0.16</v>
      </c>
      <c r="M720">
        <v>6.2</v>
      </c>
      <c r="N720">
        <v>51.4</v>
      </c>
      <c r="O720">
        <v>0.63</v>
      </c>
      <c r="P720">
        <v>3.67</v>
      </c>
      <c r="Q720">
        <v>5.27</v>
      </c>
      <c r="R720">
        <v>0.1</v>
      </c>
      <c r="S720">
        <v>15.7</v>
      </c>
      <c r="T720">
        <v>22.7</v>
      </c>
      <c r="U720">
        <v>0.21</v>
      </c>
      <c r="W720">
        <v>0.28000000000000003</v>
      </c>
      <c r="X720">
        <v>0.2</v>
      </c>
      <c r="Y720">
        <v>1273.1500000000001</v>
      </c>
      <c r="Z720">
        <f t="shared" si="11"/>
        <v>2</v>
      </c>
    </row>
    <row r="721" spans="1:26">
      <c r="A721" t="s">
        <v>793</v>
      </c>
      <c r="B721">
        <v>59.1</v>
      </c>
      <c r="C721">
        <v>0.54</v>
      </c>
      <c r="D721">
        <v>19.100000000000001</v>
      </c>
      <c r="E721">
        <v>5.22</v>
      </c>
      <c r="F721">
        <v>0.19</v>
      </c>
      <c r="G721">
        <v>3.25</v>
      </c>
      <c r="H721">
        <v>7.45</v>
      </c>
      <c r="I721">
        <v>4</v>
      </c>
      <c r="J721">
        <v>0.88</v>
      </c>
      <c r="L721">
        <v>0.31</v>
      </c>
      <c r="M721">
        <v>6.2</v>
      </c>
      <c r="N721">
        <v>47.3</v>
      </c>
      <c r="O721">
        <v>1.75</v>
      </c>
      <c r="P721">
        <v>7.85</v>
      </c>
      <c r="Q721">
        <v>6.51</v>
      </c>
      <c r="R721">
        <v>0.14000000000000001</v>
      </c>
      <c r="S721">
        <v>13.1</v>
      </c>
      <c r="T721">
        <v>22.5</v>
      </c>
      <c r="U721">
        <v>0.25</v>
      </c>
      <c r="W721">
        <v>0.22</v>
      </c>
      <c r="X721">
        <v>0.2</v>
      </c>
      <c r="Y721">
        <v>1238.1500000000001</v>
      </c>
      <c r="Z721">
        <f t="shared" si="11"/>
        <v>2</v>
      </c>
    </row>
    <row r="722" spans="1:26">
      <c r="A722" t="s">
        <v>794</v>
      </c>
      <c r="B722">
        <v>56.2</v>
      </c>
      <c r="C722">
        <v>0.34</v>
      </c>
      <c r="D722">
        <v>20.399999999999999</v>
      </c>
      <c r="E722">
        <v>5.88</v>
      </c>
      <c r="F722">
        <v>0.2</v>
      </c>
      <c r="G722">
        <v>2.58</v>
      </c>
      <c r="H722">
        <v>7.18</v>
      </c>
      <c r="I722">
        <v>6.02</v>
      </c>
      <c r="J722">
        <v>1.02</v>
      </c>
      <c r="L722">
        <v>0.23</v>
      </c>
      <c r="M722">
        <v>6.2</v>
      </c>
      <c r="N722">
        <v>51</v>
      </c>
      <c r="O722">
        <v>0.56000000000000005</v>
      </c>
      <c r="P722">
        <v>4.1399999999999997</v>
      </c>
      <c r="Q722">
        <v>7.33</v>
      </c>
      <c r="R722">
        <v>0.2</v>
      </c>
      <c r="S722">
        <v>14.4</v>
      </c>
      <c r="T722">
        <v>22.4</v>
      </c>
      <c r="U722">
        <v>0.31</v>
      </c>
      <c r="W722">
        <v>0.09</v>
      </c>
      <c r="X722">
        <v>0.2</v>
      </c>
      <c r="Y722">
        <v>1238.1500000000001</v>
      </c>
      <c r="Z722">
        <f t="shared" si="11"/>
        <v>2</v>
      </c>
    </row>
    <row r="723" spans="1:26">
      <c r="A723" t="s">
        <v>795</v>
      </c>
      <c r="B723">
        <v>55.4</v>
      </c>
      <c r="C723">
        <v>0.6</v>
      </c>
      <c r="D723">
        <v>19.899999999999999</v>
      </c>
      <c r="E723">
        <v>6.8</v>
      </c>
      <c r="F723">
        <v>0.17</v>
      </c>
      <c r="G723">
        <v>3.64</v>
      </c>
      <c r="H723">
        <v>7.67</v>
      </c>
      <c r="I723">
        <v>4.6399999999999997</v>
      </c>
      <c r="J723">
        <v>1.02</v>
      </c>
      <c r="L723">
        <v>0.25</v>
      </c>
      <c r="M723">
        <v>6.2</v>
      </c>
      <c r="N723">
        <v>49.3</v>
      </c>
      <c r="O723">
        <v>0.99</v>
      </c>
      <c r="P723">
        <v>5.54</v>
      </c>
      <c r="Q723">
        <v>7.14</v>
      </c>
      <c r="R723">
        <v>0.25</v>
      </c>
      <c r="S723">
        <v>14.4</v>
      </c>
      <c r="T723">
        <v>22.3</v>
      </c>
      <c r="U723">
        <v>0.24</v>
      </c>
      <c r="W723">
        <v>0.09</v>
      </c>
      <c r="X723">
        <v>0.2</v>
      </c>
      <c r="Y723">
        <v>1238.1500000000001</v>
      </c>
      <c r="Z723">
        <f t="shared" si="11"/>
        <v>2</v>
      </c>
    </row>
    <row r="724" spans="1:26">
      <c r="A724" t="s">
        <v>796</v>
      </c>
      <c r="B724">
        <v>54.8</v>
      </c>
      <c r="C724">
        <v>0.62</v>
      </c>
      <c r="D724">
        <v>20.100000000000001</v>
      </c>
      <c r="E724">
        <v>6.58</v>
      </c>
      <c r="F724">
        <v>0.16</v>
      </c>
      <c r="G724">
        <v>3.32</v>
      </c>
      <c r="H724">
        <v>7.63</v>
      </c>
      <c r="I724">
        <v>5.56</v>
      </c>
      <c r="J724">
        <v>0.94</v>
      </c>
      <c r="L724">
        <v>0.28000000000000003</v>
      </c>
      <c r="M724">
        <v>6.2</v>
      </c>
      <c r="N724">
        <v>49.4</v>
      </c>
      <c r="O724">
        <v>1.08</v>
      </c>
      <c r="P724">
        <v>5.82</v>
      </c>
      <c r="Q724">
        <v>6.35</v>
      </c>
      <c r="R724">
        <v>0.13</v>
      </c>
      <c r="S724">
        <v>14.4</v>
      </c>
      <c r="T724">
        <v>23</v>
      </c>
      <c r="U724">
        <v>0.34</v>
      </c>
      <c r="W724">
        <v>0.08</v>
      </c>
      <c r="X724">
        <v>0.2</v>
      </c>
      <c r="Y724">
        <v>1258.1500000000001</v>
      </c>
      <c r="Z724">
        <f t="shared" si="11"/>
        <v>2</v>
      </c>
    </row>
    <row r="725" spans="1:26">
      <c r="A725" t="s">
        <v>797</v>
      </c>
      <c r="B725">
        <v>74</v>
      </c>
      <c r="C725">
        <v>0.3</v>
      </c>
      <c r="D725">
        <v>14.93</v>
      </c>
      <c r="E725">
        <v>0.56999999999999995</v>
      </c>
      <c r="F725">
        <v>0.03</v>
      </c>
      <c r="G725">
        <v>0.31</v>
      </c>
      <c r="H725">
        <v>1.61</v>
      </c>
      <c r="I725">
        <v>3.1</v>
      </c>
      <c r="J725">
        <v>5.13</v>
      </c>
      <c r="M725">
        <v>8.5100000000000051</v>
      </c>
      <c r="N725">
        <v>53.55</v>
      </c>
      <c r="O725">
        <v>0.43</v>
      </c>
      <c r="P725">
        <v>12.06</v>
      </c>
      <c r="Q725">
        <v>2.15</v>
      </c>
      <c r="S725">
        <v>10.119999999999999</v>
      </c>
      <c r="T725">
        <v>15.99</v>
      </c>
      <c r="U725">
        <v>4.34</v>
      </c>
      <c r="X725">
        <v>3.2</v>
      </c>
      <c r="Y725">
        <v>1273.1500000000001</v>
      </c>
      <c r="Z725">
        <f t="shared" si="11"/>
        <v>32</v>
      </c>
    </row>
    <row r="726" spans="1:26">
      <c r="A726" t="s">
        <v>798</v>
      </c>
      <c r="B726">
        <v>69.88</v>
      </c>
      <c r="C726">
        <v>1.24</v>
      </c>
      <c r="D726">
        <v>16.36</v>
      </c>
      <c r="E726">
        <v>1.65</v>
      </c>
      <c r="F726">
        <v>0.02</v>
      </c>
      <c r="G726">
        <v>0.96</v>
      </c>
      <c r="H726">
        <v>4.7</v>
      </c>
      <c r="I726">
        <v>3.53</v>
      </c>
      <c r="J726">
        <v>1.66</v>
      </c>
      <c r="M726">
        <v>6.730000000000004</v>
      </c>
      <c r="N726">
        <v>54.78</v>
      </c>
      <c r="O726">
        <v>0.03</v>
      </c>
      <c r="P726">
        <v>8.57</v>
      </c>
      <c r="Q726">
        <v>2.12</v>
      </c>
      <c r="S726">
        <v>11.83</v>
      </c>
      <c r="T726">
        <v>17.45</v>
      </c>
      <c r="U726">
        <v>4.84</v>
      </c>
      <c r="X726">
        <v>3.2</v>
      </c>
      <c r="Y726">
        <v>1373.15</v>
      </c>
      <c r="Z726">
        <f t="shared" si="11"/>
        <v>32</v>
      </c>
    </row>
    <row r="727" spans="1:26">
      <c r="A727" t="s">
        <v>799</v>
      </c>
      <c r="B727">
        <v>75.709999999999994</v>
      </c>
      <c r="C727">
        <v>0.19</v>
      </c>
      <c r="D727">
        <v>15.52</v>
      </c>
      <c r="E727">
        <v>0.56999999999999995</v>
      </c>
      <c r="F727">
        <v>0.02</v>
      </c>
      <c r="G727">
        <v>0.26</v>
      </c>
      <c r="H727">
        <v>1.53</v>
      </c>
      <c r="I727">
        <v>2.68</v>
      </c>
      <c r="J727">
        <v>3.53</v>
      </c>
      <c r="M727">
        <v>11.01000000000001</v>
      </c>
      <c r="N727">
        <v>52.63</v>
      </c>
      <c r="O727">
        <v>0.5</v>
      </c>
      <c r="P727">
        <v>13.24</v>
      </c>
      <c r="Q727">
        <v>2.54</v>
      </c>
      <c r="S727">
        <v>9.2899999999999991</v>
      </c>
      <c r="T727">
        <v>16.73</v>
      </c>
      <c r="U727">
        <v>3.84</v>
      </c>
      <c r="X727">
        <v>2.7</v>
      </c>
      <c r="Y727">
        <v>1298.1500000000001</v>
      </c>
      <c r="Z727">
        <f t="shared" si="11"/>
        <v>27</v>
      </c>
    </row>
    <row r="728" spans="1:26">
      <c r="A728" t="s">
        <v>800</v>
      </c>
      <c r="B728">
        <v>71.650000000000006</v>
      </c>
      <c r="C728">
        <v>0.74</v>
      </c>
      <c r="D728">
        <v>16.57</v>
      </c>
      <c r="E728">
        <v>1.1299999999999999</v>
      </c>
      <c r="F728">
        <v>0.02</v>
      </c>
      <c r="G728">
        <v>0.66</v>
      </c>
      <c r="H728">
        <v>3.83</v>
      </c>
      <c r="I728">
        <v>3.61</v>
      </c>
      <c r="J728">
        <v>1.8</v>
      </c>
      <c r="M728">
        <v>5.5799999999999983</v>
      </c>
      <c r="N728">
        <v>48.62</v>
      </c>
      <c r="O728">
        <v>0.66</v>
      </c>
      <c r="P728">
        <v>19.010000000000002</v>
      </c>
      <c r="Q728">
        <v>2.94</v>
      </c>
      <c r="S728">
        <v>6.83</v>
      </c>
      <c r="T728">
        <v>18.32</v>
      </c>
      <c r="U728">
        <v>2.85</v>
      </c>
      <c r="X728">
        <v>2.7</v>
      </c>
      <c r="Y728">
        <v>1423.15</v>
      </c>
      <c r="Z728">
        <f t="shared" si="11"/>
        <v>27</v>
      </c>
    </row>
    <row r="729" spans="1:26">
      <c r="A729" t="s">
        <v>801</v>
      </c>
      <c r="B729">
        <v>73.25</v>
      </c>
      <c r="C729">
        <v>0.56999999999999995</v>
      </c>
      <c r="D729">
        <v>15.9</v>
      </c>
      <c r="E729">
        <v>0.92</v>
      </c>
      <c r="F729">
        <v>0.03</v>
      </c>
      <c r="G729">
        <v>0.55000000000000004</v>
      </c>
      <c r="H729">
        <v>3.04</v>
      </c>
      <c r="I729">
        <v>3.55</v>
      </c>
      <c r="J729">
        <v>2.2000000000000002</v>
      </c>
      <c r="M729">
        <v>8.0600000000000023</v>
      </c>
      <c r="N729">
        <v>50.89</v>
      </c>
      <c r="O729">
        <v>0.77</v>
      </c>
      <c r="P729">
        <v>14.52</v>
      </c>
      <c r="Q729">
        <v>2.12</v>
      </c>
      <c r="S729">
        <v>9.51</v>
      </c>
      <c r="T729">
        <v>17.96</v>
      </c>
      <c r="U729">
        <v>2.99</v>
      </c>
      <c r="X729">
        <v>2.7</v>
      </c>
      <c r="Y729">
        <v>1398.15</v>
      </c>
      <c r="Z729">
        <f t="shared" si="11"/>
        <v>27</v>
      </c>
    </row>
    <row r="730" spans="1:26">
      <c r="A730" t="s">
        <v>802</v>
      </c>
      <c r="B730">
        <v>73.66</v>
      </c>
      <c r="C730">
        <v>0.41</v>
      </c>
      <c r="D730">
        <v>16.16</v>
      </c>
      <c r="E730">
        <v>0.73</v>
      </c>
      <c r="F730">
        <v>0.01</v>
      </c>
      <c r="G730">
        <v>0.55000000000000004</v>
      </c>
      <c r="H730">
        <v>3.01</v>
      </c>
      <c r="I730">
        <v>3.29</v>
      </c>
      <c r="J730">
        <v>2.1800000000000002</v>
      </c>
      <c r="M730">
        <v>11.78</v>
      </c>
      <c r="N730">
        <v>52.43</v>
      </c>
      <c r="O730">
        <v>0.68</v>
      </c>
      <c r="P730">
        <v>13.53</v>
      </c>
      <c r="Q730">
        <v>2.34</v>
      </c>
      <c r="S730">
        <v>9.51</v>
      </c>
      <c r="T730">
        <v>17.23</v>
      </c>
      <c r="U730">
        <v>3.41</v>
      </c>
      <c r="X730">
        <v>2.7</v>
      </c>
      <c r="Y730">
        <v>1373.15</v>
      </c>
      <c r="Z730">
        <f t="shared" si="11"/>
        <v>27</v>
      </c>
    </row>
    <row r="731" spans="1:26">
      <c r="A731" t="s">
        <v>803</v>
      </c>
      <c r="B731">
        <v>70.64</v>
      </c>
      <c r="C731">
        <v>0.53</v>
      </c>
      <c r="D731">
        <v>16.54</v>
      </c>
      <c r="E731">
        <v>1.37</v>
      </c>
      <c r="F731">
        <v>0.13</v>
      </c>
      <c r="G731">
        <v>0.83</v>
      </c>
      <c r="H731">
        <v>3.78</v>
      </c>
      <c r="I731">
        <v>4.5599999999999996</v>
      </c>
      <c r="J731">
        <v>1.62</v>
      </c>
      <c r="M731">
        <v>3.9399999999999982</v>
      </c>
      <c r="N731">
        <v>50.97</v>
      </c>
      <c r="O731">
        <v>0.78</v>
      </c>
      <c r="P731">
        <v>12.11</v>
      </c>
      <c r="Q731">
        <v>3.22</v>
      </c>
      <c r="S731">
        <v>11.39</v>
      </c>
      <c r="T731">
        <v>19.309999999999999</v>
      </c>
      <c r="U731">
        <v>2.5</v>
      </c>
      <c r="X731">
        <v>2.1</v>
      </c>
      <c r="Y731">
        <v>1323.15</v>
      </c>
      <c r="Z731">
        <f t="shared" si="11"/>
        <v>21</v>
      </c>
    </row>
    <row r="732" spans="1:26">
      <c r="A732" t="s">
        <v>804</v>
      </c>
      <c r="B732">
        <v>70.489999999999995</v>
      </c>
      <c r="C732">
        <v>0.79</v>
      </c>
      <c r="D732">
        <v>17.309999999999999</v>
      </c>
      <c r="E732">
        <v>0.99</v>
      </c>
      <c r="F732">
        <v>0.04</v>
      </c>
      <c r="G732">
        <v>0.93</v>
      </c>
      <c r="H732">
        <v>4.09</v>
      </c>
      <c r="I732">
        <v>4.24</v>
      </c>
      <c r="J732">
        <v>1.1200000000000001</v>
      </c>
      <c r="M732">
        <v>2.4300000000000068</v>
      </c>
      <c r="N732">
        <v>51.69</v>
      </c>
      <c r="O732">
        <v>0.92</v>
      </c>
      <c r="P732">
        <v>10.06</v>
      </c>
      <c r="Q732">
        <v>2.96</v>
      </c>
      <c r="S732">
        <v>11.08</v>
      </c>
      <c r="T732">
        <v>20.48</v>
      </c>
      <c r="U732">
        <v>2.5299999999999998</v>
      </c>
      <c r="X732">
        <v>2.1</v>
      </c>
      <c r="Y732">
        <v>1373.15</v>
      </c>
      <c r="Z732">
        <f t="shared" si="11"/>
        <v>21</v>
      </c>
    </row>
    <row r="733" spans="1:26">
      <c r="A733" t="s">
        <v>805</v>
      </c>
      <c r="B733">
        <v>74.209999999999994</v>
      </c>
      <c r="C733">
        <v>0.28000000000000003</v>
      </c>
      <c r="D733">
        <v>15.67</v>
      </c>
      <c r="E733">
        <v>0.81</v>
      </c>
      <c r="F733">
        <v>0.03</v>
      </c>
      <c r="G733">
        <v>0.81</v>
      </c>
      <c r="H733">
        <v>2.58</v>
      </c>
      <c r="I733">
        <v>4.17</v>
      </c>
      <c r="J733">
        <v>1.43</v>
      </c>
      <c r="M733">
        <v>5.4200000000000017</v>
      </c>
      <c r="N733">
        <v>52.37</v>
      </c>
      <c r="O733">
        <v>0.43</v>
      </c>
      <c r="P733">
        <v>5.3</v>
      </c>
      <c r="Q733">
        <v>3.38</v>
      </c>
      <c r="S733">
        <v>15.23</v>
      </c>
      <c r="T733">
        <v>21.29</v>
      </c>
      <c r="U733">
        <v>1.43</v>
      </c>
      <c r="X733">
        <v>1.5</v>
      </c>
      <c r="Y733">
        <v>1223.1500000000001</v>
      </c>
      <c r="Z733">
        <f t="shared" si="11"/>
        <v>15</v>
      </c>
    </row>
    <row r="734" spans="1:26">
      <c r="A734" t="s">
        <v>806</v>
      </c>
      <c r="B734">
        <v>73</v>
      </c>
      <c r="C734">
        <v>0.55000000000000004</v>
      </c>
      <c r="D734">
        <v>16.62</v>
      </c>
      <c r="E734">
        <v>1.23</v>
      </c>
      <c r="F734">
        <v>0.03</v>
      </c>
      <c r="G734">
        <v>1.01</v>
      </c>
      <c r="H734">
        <v>2.94</v>
      </c>
      <c r="I734">
        <v>3.67</v>
      </c>
      <c r="J734">
        <v>0.95</v>
      </c>
      <c r="M734">
        <v>6.1299999999999946</v>
      </c>
      <c r="N734">
        <v>52.39</v>
      </c>
      <c r="O734">
        <v>0.46</v>
      </c>
      <c r="P734">
        <v>6.42</v>
      </c>
      <c r="Q734">
        <v>3.85</v>
      </c>
      <c r="S734">
        <v>15.12</v>
      </c>
      <c r="T734">
        <v>20.05</v>
      </c>
      <c r="U734">
        <v>1.33</v>
      </c>
      <c r="X734">
        <v>1.5</v>
      </c>
      <c r="Y734">
        <v>1273.1500000000001</v>
      </c>
      <c r="Z734">
        <f t="shared" si="11"/>
        <v>15</v>
      </c>
    </row>
    <row r="735" spans="1:26">
      <c r="A735" t="s">
        <v>807</v>
      </c>
      <c r="B735">
        <v>73.25</v>
      </c>
      <c r="C735">
        <v>0.31</v>
      </c>
      <c r="D735">
        <v>16.63</v>
      </c>
      <c r="E735">
        <v>0.76</v>
      </c>
      <c r="F735">
        <v>0.02</v>
      </c>
      <c r="G735">
        <v>0.39</v>
      </c>
      <c r="H735">
        <v>2.0299999999999998</v>
      </c>
      <c r="I735">
        <v>3.42</v>
      </c>
      <c r="J735">
        <v>3.2</v>
      </c>
      <c r="M735">
        <v>6.3199999999999932</v>
      </c>
      <c r="N735">
        <v>50.62</v>
      </c>
      <c r="O735">
        <v>0.7</v>
      </c>
      <c r="P735">
        <v>11.5</v>
      </c>
      <c r="Q735">
        <v>3.03</v>
      </c>
      <c r="S735">
        <v>10.87</v>
      </c>
      <c r="T735">
        <v>19.04</v>
      </c>
      <c r="U735">
        <v>3.89</v>
      </c>
      <c r="X735">
        <v>2.1</v>
      </c>
      <c r="Y735">
        <v>1248.1500000000001</v>
      </c>
      <c r="Z735">
        <f t="shared" si="11"/>
        <v>21</v>
      </c>
    </row>
    <row r="736" spans="1:26">
      <c r="A736" t="s">
        <v>808</v>
      </c>
      <c r="B736">
        <v>71.430000000000007</v>
      </c>
      <c r="C736">
        <v>0.76</v>
      </c>
      <c r="D736">
        <v>15.76</v>
      </c>
      <c r="E736">
        <v>2.2999999999999998</v>
      </c>
      <c r="F736">
        <v>0.06</v>
      </c>
      <c r="G736">
        <v>1.02</v>
      </c>
      <c r="H736">
        <v>2.5499999999999998</v>
      </c>
      <c r="I736">
        <v>3.96</v>
      </c>
      <c r="J736">
        <v>2.15</v>
      </c>
      <c r="M736">
        <v>5.3499999999999943</v>
      </c>
      <c r="N736">
        <v>52.31</v>
      </c>
      <c r="O736">
        <v>0.14000000000000001</v>
      </c>
      <c r="P736">
        <v>5.85</v>
      </c>
      <c r="Q736">
        <v>5.01</v>
      </c>
      <c r="S736">
        <v>14.56</v>
      </c>
      <c r="T736">
        <v>20.37</v>
      </c>
      <c r="U736">
        <v>1.24</v>
      </c>
      <c r="X736">
        <v>1.5</v>
      </c>
      <c r="Y736">
        <v>1323.15</v>
      </c>
      <c r="Z736">
        <f t="shared" si="11"/>
        <v>15</v>
      </c>
    </row>
    <row r="737" spans="1:26">
      <c r="A737" t="s">
        <v>809</v>
      </c>
      <c r="B737">
        <v>70.53</v>
      </c>
      <c r="C737">
        <v>0.56999999999999995</v>
      </c>
      <c r="D737">
        <v>17.48</v>
      </c>
      <c r="E737">
        <v>2.23</v>
      </c>
      <c r="F737">
        <v>0.06</v>
      </c>
      <c r="G737">
        <v>0.94</v>
      </c>
      <c r="H737">
        <v>4.09</v>
      </c>
      <c r="I737">
        <v>3.16</v>
      </c>
      <c r="J737">
        <v>0.95</v>
      </c>
      <c r="M737">
        <v>8.7900000000000063</v>
      </c>
      <c r="N737">
        <v>51.51</v>
      </c>
      <c r="O737">
        <v>0.74</v>
      </c>
      <c r="P737">
        <v>7.45</v>
      </c>
      <c r="Q737">
        <v>2.63</v>
      </c>
      <c r="S737">
        <v>13.99</v>
      </c>
      <c r="T737">
        <v>22.19</v>
      </c>
      <c r="U737">
        <v>1.49</v>
      </c>
      <c r="X737">
        <v>1</v>
      </c>
      <c r="Y737">
        <v>1173.1500000000001</v>
      </c>
      <c r="Z737">
        <f t="shared" si="11"/>
        <v>10</v>
      </c>
    </row>
    <row r="738" spans="1:26">
      <c r="A738" t="s">
        <v>810</v>
      </c>
      <c r="B738">
        <v>70.97</v>
      </c>
      <c r="C738">
        <v>0.71</v>
      </c>
      <c r="D738">
        <v>17.05</v>
      </c>
      <c r="E738">
        <v>1.1499999999999999</v>
      </c>
      <c r="F738">
        <v>0.03</v>
      </c>
      <c r="G738">
        <v>1.08</v>
      </c>
      <c r="H738">
        <v>4.08</v>
      </c>
      <c r="I738">
        <v>3.84</v>
      </c>
      <c r="J738">
        <v>1.08</v>
      </c>
      <c r="M738">
        <v>5.2199999999999989</v>
      </c>
      <c r="N738">
        <v>55.42</v>
      </c>
      <c r="O738">
        <v>0.06</v>
      </c>
      <c r="P738">
        <v>8.84</v>
      </c>
      <c r="Q738">
        <v>2.17</v>
      </c>
      <c r="S738">
        <v>11.94</v>
      </c>
      <c r="T738">
        <v>17.91</v>
      </c>
      <c r="U738">
        <v>4.3</v>
      </c>
      <c r="X738">
        <v>1.8</v>
      </c>
      <c r="Y738">
        <v>1323.15</v>
      </c>
      <c r="Z738">
        <f t="shared" si="11"/>
        <v>18</v>
      </c>
    </row>
    <row r="739" spans="1:26">
      <c r="A739" t="s">
        <v>811</v>
      </c>
      <c r="B739">
        <v>71.13</v>
      </c>
      <c r="C739">
        <v>0.4</v>
      </c>
      <c r="D739">
        <v>16.72</v>
      </c>
      <c r="E739">
        <v>0.93</v>
      </c>
      <c r="F739">
        <v>7.0000000000000007E-2</v>
      </c>
      <c r="G739">
        <v>0.68</v>
      </c>
      <c r="H739">
        <v>3.07</v>
      </c>
      <c r="I739">
        <v>5.21</v>
      </c>
      <c r="J739">
        <v>1.79</v>
      </c>
      <c r="M739">
        <v>4.8499999999999943</v>
      </c>
      <c r="N739">
        <v>52.45</v>
      </c>
      <c r="O739">
        <v>0.91</v>
      </c>
      <c r="P739">
        <v>8.86</v>
      </c>
      <c r="Q739">
        <v>3.6</v>
      </c>
      <c r="S739">
        <v>11.2</v>
      </c>
      <c r="T739">
        <v>19.88</v>
      </c>
      <c r="U739">
        <v>2.96</v>
      </c>
      <c r="X739">
        <v>2.1</v>
      </c>
      <c r="Y739">
        <v>1298.1500000000001</v>
      </c>
      <c r="Z739">
        <f t="shared" si="11"/>
        <v>21</v>
      </c>
    </row>
    <row r="740" spans="1:26">
      <c r="A740" t="s">
        <v>812</v>
      </c>
      <c r="B740">
        <v>61.49</v>
      </c>
      <c r="C740">
        <v>1.27</v>
      </c>
      <c r="D740">
        <v>20.21</v>
      </c>
      <c r="E740">
        <v>5.4377560000000003</v>
      </c>
      <c r="F740">
        <v>0.15</v>
      </c>
      <c r="G740">
        <v>0.81</v>
      </c>
      <c r="H740">
        <v>6.72</v>
      </c>
      <c r="I740">
        <v>2.62</v>
      </c>
      <c r="J740">
        <v>1.1399999999999999</v>
      </c>
      <c r="K740">
        <v>0.03</v>
      </c>
      <c r="N740">
        <v>47.33</v>
      </c>
      <c r="O740">
        <v>1.4</v>
      </c>
      <c r="P740">
        <v>8.64</v>
      </c>
      <c r="Q740">
        <v>12.18</v>
      </c>
      <c r="R740">
        <v>0.24</v>
      </c>
      <c r="S740">
        <v>12.06</v>
      </c>
      <c r="T740">
        <v>16.62</v>
      </c>
      <c r="U740">
        <v>0.77</v>
      </c>
      <c r="V740">
        <v>0.03</v>
      </c>
      <c r="W740">
        <v>0.05</v>
      </c>
      <c r="X740">
        <v>1.5</v>
      </c>
      <c r="Y740">
        <v>1373.15</v>
      </c>
      <c r="Z740">
        <f t="shared" si="11"/>
        <v>15</v>
      </c>
    </row>
    <row r="741" spans="1:26">
      <c r="A741" t="s">
        <v>813</v>
      </c>
      <c r="B741">
        <v>58.32</v>
      </c>
      <c r="C741">
        <v>2.9</v>
      </c>
      <c r="D741">
        <v>16.100000000000001</v>
      </c>
      <c r="E741">
        <v>7.0054320000000008</v>
      </c>
      <c r="F741">
        <v>0.3</v>
      </c>
      <c r="G741">
        <v>3.68</v>
      </c>
      <c r="H741">
        <v>6.93</v>
      </c>
      <c r="I741">
        <v>3.35</v>
      </c>
      <c r="J741">
        <v>1.1100000000000001</v>
      </c>
      <c r="K741">
        <v>0.02</v>
      </c>
      <c r="N741">
        <v>49.32</v>
      </c>
      <c r="O741">
        <v>1.1299999999999999</v>
      </c>
      <c r="P741">
        <v>5.35</v>
      </c>
      <c r="Q741">
        <v>9.7100000000000009</v>
      </c>
      <c r="R741">
        <v>0.28000000000000003</v>
      </c>
      <c r="S741">
        <v>14.15</v>
      </c>
      <c r="T741">
        <v>18.45</v>
      </c>
      <c r="U741">
        <v>0.49</v>
      </c>
      <c r="V741">
        <v>0.01</v>
      </c>
      <c r="W741">
        <v>0.09</v>
      </c>
      <c r="X741">
        <v>0.5</v>
      </c>
      <c r="Y741">
        <v>1388.15</v>
      </c>
      <c r="Z741">
        <f t="shared" si="11"/>
        <v>5</v>
      </c>
    </row>
    <row r="742" spans="1:26">
      <c r="A742" t="s">
        <v>814</v>
      </c>
      <c r="B742">
        <v>74.349999999999994</v>
      </c>
      <c r="C742">
        <v>0.34</v>
      </c>
      <c r="D742">
        <v>14.31</v>
      </c>
      <c r="E742">
        <v>1.51491</v>
      </c>
      <c r="F742">
        <v>0.12</v>
      </c>
      <c r="G742">
        <v>1.05</v>
      </c>
      <c r="H742">
        <v>3.75</v>
      </c>
      <c r="I742">
        <v>3.9</v>
      </c>
      <c r="J742">
        <v>0.62</v>
      </c>
      <c r="N742">
        <v>47.97</v>
      </c>
      <c r="O742">
        <v>0.61</v>
      </c>
      <c r="P742">
        <v>7.47</v>
      </c>
      <c r="Q742">
        <v>8.01</v>
      </c>
      <c r="R742">
        <v>0.18</v>
      </c>
      <c r="S742">
        <v>14.01</v>
      </c>
      <c r="T742">
        <v>20.399999999999999</v>
      </c>
      <c r="U742">
        <v>0.47</v>
      </c>
      <c r="V742">
        <v>0.02</v>
      </c>
      <c r="W742">
        <v>0.09</v>
      </c>
      <c r="X742">
        <v>0.5</v>
      </c>
      <c r="Y742">
        <v>1213.1500000000001</v>
      </c>
      <c r="Z742">
        <f t="shared" si="11"/>
        <v>5</v>
      </c>
    </row>
    <row r="743" spans="1:26">
      <c r="A743" t="s">
        <v>815</v>
      </c>
      <c r="B743">
        <v>64.180000000000007</v>
      </c>
      <c r="C743">
        <v>0.75</v>
      </c>
      <c r="D743">
        <v>19.55</v>
      </c>
      <c r="E743">
        <v>3.2148500000000002</v>
      </c>
      <c r="F743">
        <v>0.16</v>
      </c>
      <c r="G743">
        <v>1.76</v>
      </c>
      <c r="H743">
        <v>7.26</v>
      </c>
      <c r="I743">
        <v>2.72</v>
      </c>
      <c r="J743">
        <v>0.33</v>
      </c>
      <c r="K743">
        <v>0.01</v>
      </c>
      <c r="N743">
        <v>48.54</v>
      </c>
      <c r="O743">
        <v>0.65</v>
      </c>
      <c r="P743">
        <v>9.0500000000000007</v>
      </c>
      <c r="Q743">
        <v>6.39</v>
      </c>
      <c r="R743">
        <v>0.19</v>
      </c>
      <c r="S743">
        <v>14.6</v>
      </c>
      <c r="T743">
        <v>19.82</v>
      </c>
      <c r="U743">
        <v>0.53</v>
      </c>
      <c r="V743">
        <v>0.01</v>
      </c>
      <c r="W743">
        <v>0.19</v>
      </c>
      <c r="X743">
        <v>1</v>
      </c>
      <c r="Y743">
        <v>1273.1500000000001</v>
      </c>
      <c r="Z743">
        <f t="shared" si="11"/>
        <v>10</v>
      </c>
    </row>
    <row r="744" spans="1:26">
      <c r="A744" t="s">
        <v>816</v>
      </c>
      <c r="B744">
        <v>72.28</v>
      </c>
      <c r="C744">
        <v>0.27</v>
      </c>
      <c r="D744">
        <v>16.79</v>
      </c>
      <c r="E744">
        <v>0.79695399999999994</v>
      </c>
      <c r="F744">
        <v>0.01</v>
      </c>
      <c r="G744">
        <v>0.37</v>
      </c>
      <c r="H744">
        <v>4.07</v>
      </c>
      <c r="I744">
        <v>4.96</v>
      </c>
      <c r="J744">
        <v>0.4</v>
      </c>
      <c r="K744">
        <v>0.03</v>
      </c>
      <c r="N744">
        <v>50.64</v>
      </c>
      <c r="O744">
        <v>0.6</v>
      </c>
      <c r="P744">
        <v>8.26</v>
      </c>
      <c r="Q744">
        <v>5.22</v>
      </c>
      <c r="R744">
        <v>0.12</v>
      </c>
      <c r="S744">
        <v>13.46</v>
      </c>
      <c r="T744">
        <v>19.13</v>
      </c>
      <c r="U744">
        <v>1.1399999999999999</v>
      </c>
      <c r="V744">
        <v>0.01</v>
      </c>
      <c r="W744">
        <v>0.16</v>
      </c>
      <c r="X744">
        <v>1.5</v>
      </c>
      <c r="Y744">
        <v>1173.1500000000001</v>
      </c>
      <c r="Z744">
        <f t="shared" si="11"/>
        <v>15</v>
      </c>
    </row>
    <row r="745" spans="1:26">
      <c r="A745" t="s">
        <v>817</v>
      </c>
      <c r="B745">
        <v>70.95</v>
      </c>
      <c r="C745">
        <v>0.54</v>
      </c>
      <c r="D745">
        <v>13.85</v>
      </c>
      <c r="E745">
        <v>1.8728860000000001</v>
      </c>
      <c r="F745">
        <v>0.2</v>
      </c>
      <c r="G745">
        <v>1.75</v>
      </c>
      <c r="H745">
        <v>5.23</v>
      </c>
      <c r="I745">
        <v>4.3499999999999996</v>
      </c>
      <c r="J745">
        <v>1.19</v>
      </c>
      <c r="K745">
        <v>0.02</v>
      </c>
      <c r="N745">
        <v>49.46</v>
      </c>
      <c r="O745">
        <v>0.68</v>
      </c>
      <c r="P745">
        <v>5.48</v>
      </c>
      <c r="Q745">
        <v>8.85</v>
      </c>
      <c r="R745">
        <v>0.16</v>
      </c>
      <c r="S745">
        <v>13.71</v>
      </c>
      <c r="T745">
        <v>21.14</v>
      </c>
      <c r="U745">
        <v>0.56000000000000005</v>
      </c>
      <c r="V745">
        <v>0.02</v>
      </c>
      <c r="X745">
        <v>0.5</v>
      </c>
      <c r="Y745">
        <v>1213.1500000000001</v>
      </c>
      <c r="Z745">
        <f t="shared" si="11"/>
        <v>5</v>
      </c>
    </row>
    <row r="746" spans="1:26">
      <c r="A746" t="s">
        <v>818</v>
      </c>
      <c r="B746">
        <v>71.349999999999994</v>
      </c>
      <c r="C746">
        <v>0.28000000000000003</v>
      </c>
      <c r="D746">
        <v>16.09</v>
      </c>
      <c r="E746">
        <v>1.776894</v>
      </c>
      <c r="F746">
        <v>0.1</v>
      </c>
      <c r="G746">
        <v>0.6</v>
      </c>
      <c r="H746">
        <v>5.56</v>
      </c>
      <c r="I746">
        <v>3.53</v>
      </c>
      <c r="J746">
        <v>0.64</v>
      </c>
      <c r="K746">
        <v>0.02</v>
      </c>
      <c r="N746">
        <v>47.83</v>
      </c>
      <c r="O746">
        <v>1.01</v>
      </c>
      <c r="P746">
        <v>9.16</v>
      </c>
      <c r="Q746">
        <v>7.61</v>
      </c>
      <c r="R746">
        <v>0.17</v>
      </c>
      <c r="S746">
        <v>13.59</v>
      </c>
      <c r="T746">
        <v>18.760000000000002</v>
      </c>
      <c r="U746">
        <v>0.61</v>
      </c>
      <c r="V746">
        <v>0.02</v>
      </c>
      <c r="W746">
        <v>0.08</v>
      </c>
      <c r="X746">
        <v>1</v>
      </c>
      <c r="Y746">
        <v>1173.1500000000001</v>
      </c>
      <c r="Z746">
        <f t="shared" si="11"/>
        <v>10</v>
      </c>
    </row>
    <row r="747" spans="1:26">
      <c r="A747" t="s">
        <v>819</v>
      </c>
      <c r="B747">
        <v>68.099999999999994</v>
      </c>
      <c r="C747">
        <v>0.68</v>
      </c>
      <c r="D747">
        <v>19.37</v>
      </c>
      <c r="E747">
        <v>2.2488779999999999</v>
      </c>
      <c r="F747">
        <v>0.03</v>
      </c>
      <c r="G747">
        <v>0.54</v>
      </c>
      <c r="H747">
        <v>3.76</v>
      </c>
      <c r="I747">
        <v>4.67</v>
      </c>
      <c r="J747">
        <v>0.52</v>
      </c>
      <c r="K747">
        <v>0.02</v>
      </c>
      <c r="N747">
        <v>48.14</v>
      </c>
      <c r="O747">
        <v>1.37</v>
      </c>
      <c r="P747">
        <v>9.06</v>
      </c>
      <c r="Q747">
        <v>8.3699999999999992</v>
      </c>
      <c r="R747">
        <v>0.13</v>
      </c>
      <c r="S747">
        <v>11.45</v>
      </c>
      <c r="T747">
        <v>20.25</v>
      </c>
      <c r="U747">
        <v>0.97</v>
      </c>
      <c r="V747">
        <v>0.01</v>
      </c>
      <c r="W747">
        <v>0.05</v>
      </c>
      <c r="X747">
        <v>1.5</v>
      </c>
      <c r="Y747">
        <v>1273.1500000000001</v>
      </c>
      <c r="Z747">
        <f t="shared" si="11"/>
        <v>15</v>
      </c>
    </row>
    <row r="748" spans="1:26">
      <c r="A748" t="s">
        <v>820</v>
      </c>
      <c r="B748">
        <v>48.9</v>
      </c>
      <c r="C748">
        <v>0.67</v>
      </c>
      <c r="D748">
        <v>12.46</v>
      </c>
      <c r="E748">
        <v>19.13</v>
      </c>
      <c r="F748">
        <v>0.59</v>
      </c>
      <c r="G748">
        <v>6.4</v>
      </c>
      <c r="H748">
        <v>10.19</v>
      </c>
      <c r="I748">
        <v>0.47</v>
      </c>
      <c r="K748">
        <v>0.32</v>
      </c>
      <c r="N748">
        <v>53.47</v>
      </c>
      <c r="O748">
        <v>0.11</v>
      </c>
      <c r="P748">
        <v>1.1499999999999999</v>
      </c>
      <c r="Q748">
        <v>19.399999999999999</v>
      </c>
      <c r="R748">
        <v>0.73</v>
      </c>
      <c r="S748">
        <v>22.55</v>
      </c>
      <c r="T748">
        <v>2.5299999999999998</v>
      </c>
      <c r="U748">
        <v>0.03</v>
      </c>
      <c r="W748">
        <v>0.73</v>
      </c>
      <c r="X748">
        <v>1E-4</v>
      </c>
      <c r="Y748">
        <v>1444.15</v>
      </c>
      <c r="Z748">
        <f t="shared" si="11"/>
        <v>1E-3</v>
      </c>
    </row>
    <row r="749" spans="1:26">
      <c r="A749" t="s">
        <v>821</v>
      </c>
      <c r="B749">
        <v>57.07</v>
      </c>
      <c r="C749">
        <v>0.74</v>
      </c>
      <c r="D749">
        <v>16.440000000000001</v>
      </c>
      <c r="E749">
        <v>6.39</v>
      </c>
      <c r="F749">
        <v>0.18</v>
      </c>
      <c r="G749">
        <v>4.18</v>
      </c>
      <c r="H749">
        <v>8.16</v>
      </c>
      <c r="I749">
        <v>1.98</v>
      </c>
      <c r="J749">
        <v>0.32</v>
      </c>
      <c r="M749">
        <v>4.5</v>
      </c>
      <c r="N749">
        <v>53.96</v>
      </c>
      <c r="O749">
        <v>0.24</v>
      </c>
      <c r="P749">
        <v>2.04</v>
      </c>
      <c r="Q749">
        <v>6.79</v>
      </c>
      <c r="R749">
        <v>0.28999999999999998</v>
      </c>
      <c r="S749">
        <v>18.05</v>
      </c>
      <c r="T749">
        <v>19.38</v>
      </c>
      <c r="U749">
        <v>0.21</v>
      </c>
      <c r="X749">
        <v>0.2</v>
      </c>
      <c r="Y749">
        <v>1303.1500000000001</v>
      </c>
      <c r="Z749">
        <f t="shared" si="11"/>
        <v>2</v>
      </c>
    </row>
    <row r="750" spans="1:26">
      <c r="A750" t="s">
        <v>822</v>
      </c>
      <c r="B750">
        <v>51.5</v>
      </c>
      <c r="C750">
        <v>1.9</v>
      </c>
      <c r="D750">
        <v>15.3</v>
      </c>
      <c r="E750">
        <v>11.8</v>
      </c>
      <c r="F750">
        <v>0.1</v>
      </c>
      <c r="G750">
        <v>6.6</v>
      </c>
      <c r="H750">
        <v>9.5</v>
      </c>
      <c r="I750">
        <v>2.4</v>
      </c>
      <c r="J750">
        <v>0.8</v>
      </c>
      <c r="N750">
        <v>52.3</v>
      </c>
      <c r="O750">
        <v>0.6</v>
      </c>
      <c r="P750">
        <v>4.7</v>
      </c>
      <c r="Q750">
        <v>10.3</v>
      </c>
      <c r="R750">
        <v>0.3</v>
      </c>
      <c r="S750">
        <v>20.100000000000001</v>
      </c>
      <c r="T750">
        <v>11.2</v>
      </c>
      <c r="U750">
        <v>0.5</v>
      </c>
      <c r="X750">
        <v>1.25</v>
      </c>
      <c r="Y750">
        <v>1523.15</v>
      </c>
      <c r="Z750">
        <f t="shared" si="11"/>
        <v>12.5</v>
      </c>
    </row>
    <row r="751" spans="1:26">
      <c r="A751" t="s">
        <v>823</v>
      </c>
      <c r="B751">
        <v>55.2</v>
      </c>
      <c r="C751">
        <v>1.4</v>
      </c>
      <c r="D751">
        <v>16.100000000000001</v>
      </c>
      <c r="E751">
        <v>10.3</v>
      </c>
      <c r="G751">
        <v>4.3</v>
      </c>
      <c r="H751">
        <v>8.3000000000000007</v>
      </c>
      <c r="I751">
        <v>3.4</v>
      </c>
      <c r="J751">
        <v>1</v>
      </c>
      <c r="N751">
        <v>51.5</v>
      </c>
      <c r="O751">
        <v>0.7</v>
      </c>
      <c r="P751">
        <v>6.6</v>
      </c>
      <c r="Q751">
        <v>10.8</v>
      </c>
      <c r="R751">
        <v>0.2</v>
      </c>
      <c r="S751">
        <v>15.4</v>
      </c>
      <c r="T751">
        <v>13.6</v>
      </c>
      <c r="U751">
        <v>1.1000000000000001</v>
      </c>
      <c r="V751">
        <v>0.1</v>
      </c>
      <c r="X751">
        <v>1.5</v>
      </c>
      <c r="Y751">
        <v>1523.15</v>
      </c>
      <c r="Z751">
        <f t="shared" si="11"/>
        <v>15</v>
      </c>
    </row>
    <row r="752" spans="1:26">
      <c r="A752" t="s">
        <v>824</v>
      </c>
      <c r="B752">
        <v>57.1</v>
      </c>
      <c r="C752">
        <v>2</v>
      </c>
      <c r="D752">
        <v>17.5</v>
      </c>
      <c r="E752">
        <v>7.3</v>
      </c>
      <c r="F752">
        <v>0.1</v>
      </c>
      <c r="G752">
        <v>3.6</v>
      </c>
      <c r="H752">
        <v>8.1</v>
      </c>
      <c r="I752">
        <v>3.3</v>
      </c>
      <c r="J752">
        <v>1.1000000000000001</v>
      </c>
      <c r="N752">
        <v>49.7</v>
      </c>
      <c r="O752">
        <v>1</v>
      </c>
      <c r="P752">
        <v>11.6</v>
      </c>
      <c r="Q752">
        <v>8.6</v>
      </c>
      <c r="R752">
        <v>0.2</v>
      </c>
      <c r="S752">
        <v>13.8</v>
      </c>
      <c r="T752">
        <v>14.5</v>
      </c>
      <c r="U752">
        <v>1.1000000000000001</v>
      </c>
      <c r="X752">
        <v>1.75</v>
      </c>
      <c r="Y752">
        <v>1548.15</v>
      </c>
      <c r="Z752">
        <f t="shared" si="11"/>
        <v>17.5</v>
      </c>
    </row>
    <row r="753" spans="1:26">
      <c r="A753" t="s">
        <v>825</v>
      </c>
      <c r="B753">
        <v>57.9</v>
      </c>
      <c r="C753">
        <v>1.7</v>
      </c>
      <c r="D753">
        <v>17.7</v>
      </c>
      <c r="E753">
        <v>7</v>
      </c>
      <c r="F753">
        <v>0.1</v>
      </c>
      <c r="G753">
        <v>3.2</v>
      </c>
      <c r="H753">
        <v>7.9</v>
      </c>
      <c r="I753">
        <v>3.2</v>
      </c>
      <c r="J753">
        <v>1.1000000000000001</v>
      </c>
      <c r="N753">
        <v>48.5</v>
      </c>
      <c r="O753">
        <v>1.1000000000000001</v>
      </c>
      <c r="P753">
        <v>12.6</v>
      </c>
      <c r="Q753">
        <v>8.4</v>
      </c>
      <c r="R753">
        <v>0.2</v>
      </c>
      <c r="S753">
        <v>12.2</v>
      </c>
      <c r="T753">
        <v>15.2</v>
      </c>
      <c r="U753">
        <v>1.4</v>
      </c>
      <c r="X753">
        <v>2</v>
      </c>
      <c r="Y753">
        <v>1573.15</v>
      </c>
      <c r="Z753">
        <f t="shared" si="11"/>
        <v>20</v>
      </c>
    </row>
    <row r="754" spans="1:26">
      <c r="A754" t="s">
        <v>826</v>
      </c>
      <c r="B754">
        <v>54.5</v>
      </c>
      <c r="C754">
        <v>1.7</v>
      </c>
      <c r="D754">
        <v>17.899999999999999</v>
      </c>
      <c r="E754">
        <v>8.1999999999999993</v>
      </c>
      <c r="F754">
        <v>0.1</v>
      </c>
      <c r="G754">
        <v>4.5999999999999996</v>
      </c>
      <c r="H754">
        <v>9.1</v>
      </c>
      <c r="I754">
        <v>3</v>
      </c>
      <c r="J754">
        <v>0.8</v>
      </c>
      <c r="N754">
        <v>49.7</v>
      </c>
      <c r="O754">
        <v>1</v>
      </c>
      <c r="P754">
        <v>12.5</v>
      </c>
      <c r="Q754">
        <v>6.8</v>
      </c>
      <c r="R754">
        <v>0.2</v>
      </c>
      <c r="S754">
        <v>13.6</v>
      </c>
      <c r="T754">
        <v>16.100000000000001</v>
      </c>
      <c r="U754">
        <v>1.2</v>
      </c>
      <c r="X754">
        <v>2</v>
      </c>
      <c r="Y754">
        <v>1598.15</v>
      </c>
      <c r="Z754">
        <f t="shared" si="11"/>
        <v>20</v>
      </c>
    </row>
    <row r="755" spans="1:26">
      <c r="A755" t="s">
        <v>827</v>
      </c>
      <c r="B755">
        <v>58.1</v>
      </c>
      <c r="C755">
        <v>2.7</v>
      </c>
      <c r="D755">
        <v>15.5</v>
      </c>
      <c r="E755">
        <v>8.6</v>
      </c>
      <c r="F755">
        <v>0.2</v>
      </c>
      <c r="G755">
        <v>2.6</v>
      </c>
      <c r="H755">
        <v>6.8</v>
      </c>
      <c r="I755">
        <v>2.9</v>
      </c>
      <c r="J755">
        <v>1.8</v>
      </c>
      <c r="N755">
        <v>49.4</v>
      </c>
      <c r="O755">
        <v>1.2</v>
      </c>
      <c r="P755">
        <v>13</v>
      </c>
      <c r="Q755">
        <v>12.2</v>
      </c>
      <c r="R755">
        <v>0.1</v>
      </c>
      <c r="S755">
        <v>11.8</v>
      </c>
      <c r="T755">
        <v>12.5</v>
      </c>
      <c r="U755">
        <v>1.8</v>
      </c>
      <c r="X755">
        <v>2.25</v>
      </c>
      <c r="Y755">
        <v>1573.15</v>
      </c>
      <c r="Z755">
        <f t="shared" si="11"/>
        <v>22.5</v>
      </c>
    </row>
    <row r="756" spans="1:26">
      <c r="A756" t="s">
        <v>828</v>
      </c>
      <c r="B756">
        <v>53</v>
      </c>
      <c r="C756">
        <v>1.9</v>
      </c>
      <c r="D756">
        <v>17.8</v>
      </c>
      <c r="E756">
        <v>10.199999999999999</v>
      </c>
      <c r="F756">
        <v>0.1</v>
      </c>
      <c r="G756">
        <v>4.7</v>
      </c>
      <c r="H756">
        <v>8.5</v>
      </c>
      <c r="I756">
        <v>3.1</v>
      </c>
      <c r="J756">
        <v>0.8</v>
      </c>
      <c r="N756">
        <v>48.9</v>
      </c>
      <c r="O756">
        <v>0.8</v>
      </c>
      <c r="P756">
        <v>12.3</v>
      </c>
      <c r="Q756">
        <v>8.5</v>
      </c>
      <c r="R756">
        <v>0.1</v>
      </c>
      <c r="S756">
        <v>13.1</v>
      </c>
      <c r="T756">
        <v>15.4</v>
      </c>
      <c r="U756">
        <v>1.2</v>
      </c>
      <c r="X756">
        <v>2.25</v>
      </c>
      <c r="Y756">
        <v>1598.15</v>
      </c>
      <c r="Z756">
        <f t="shared" si="11"/>
        <v>22.5</v>
      </c>
    </row>
    <row r="757" spans="1:26">
      <c r="A757" t="s">
        <v>829</v>
      </c>
      <c r="B757">
        <v>52.4</v>
      </c>
      <c r="C757">
        <v>1.7</v>
      </c>
      <c r="D757">
        <v>17.2</v>
      </c>
      <c r="E757">
        <v>10.4</v>
      </c>
      <c r="F757">
        <v>0.1</v>
      </c>
      <c r="G757">
        <v>5.7</v>
      </c>
      <c r="H757">
        <v>9.1999999999999993</v>
      </c>
      <c r="I757">
        <v>2.6</v>
      </c>
      <c r="J757">
        <v>0.6</v>
      </c>
      <c r="N757">
        <v>48.8</v>
      </c>
      <c r="O757">
        <v>0.8</v>
      </c>
      <c r="P757">
        <v>12.2</v>
      </c>
      <c r="Q757">
        <v>7.7</v>
      </c>
      <c r="R757">
        <v>0.3</v>
      </c>
      <c r="S757">
        <v>13.6</v>
      </c>
      <c r="T757">
        <v>15.1</v>
      </c>
      <c r="U757">
        <v>1.1000000000000001</v>
      </c>
      <c r="X757">
        <v>2.25</v>
      </c>
      <c r="Y757">
        <v>1623.15</v>
      </c>
      <c r="Z757">
        <f t="shared" si="11"/>
        <v>22.5</v>
      </c>
    </row>
    <row r="758" spans="1:26">
      <c r="A758" t="s">
        <v>830</v>
      </c>
      <c r="B758">
        <v>60.2</v>
      </c>
      <c r="C758">
        <v>2.2999999999999998</v>
      </c>
      <c r="D758">
        <v>15.4</v>
      </c>
      <c r="E758">
        <v>6.5</v>
      </c>
      <c r="F758">
        <v>0.1</v>
      </c>
      <c r="G758">
        <v>2.9</v>
      </c>
      <c r="H758">
        <v>8.3000000000000007</v>
      </c>
      <c r="I758">
        <v>2.9</v>
      </c>
      <c r="J758">
        <v>1.3</v>
      </c>
      <c r="N758">
        <v>52</v>
      </c>
      <c r="O758">
        <v>1</v>
      </c>
      <c r="P758">
        <v>12.6</v>
      </c>
      <c r="Q758">
        <v>6.7</v>
      </c>
      <c r="R758">
        <v>0.1</v>
      </c>
      <c r="S758">
        <v>10</v>
      </c>
      <c r="T758">
        <v>15.2</v>
      </c>
      <c r="U758">
        <v>2.9</v>
      </c>
      <c r="X758">
        <v>3</v>
      </c>
      <c r="Y758">
        <v>1673.15</v>
      </c>
      <c r="Z758">
        <f t="shared" si="11"/>
        <v>30</v>
      </c>
    </row>
    <row r="759" spans="1:26">
      <c r="A759" t="s">
        <v>830</v>
      </c>
      <c r="B759">
        <v>60.2</v>
      </c>
      <c r="C759">
        <v>2.2999999999999998</v>
      </c>
      <c r="D759">
        <v>15.4</v>
      </c>
      <c r="E759">
        <v>6.5</v>
      </c>
      <c r="F759">
        <v>0.1</v>
      </c>
      <c r="G759">
        <v>2.9</v>
      </c>
      <c r="H759">
        <v>8.3000000000000007</v>
      </c>
      <c r="I759">
        <v>2.9</v>
      </c>
      <c r="J759">
        <v>1.3</v>
      </c>
      <c r="N759">
        <v>52</v>
      </c>
      <c r="O759">
        <v>1</v>
      </c>
      <c r="P759">
        <v>12.6</v>
      </c>
      <c r="Q759">
        <v>6.7</v>
      </c>
      <c r="R759">
        <v>0.1</v>
      </c>
      <c r="S759">
        <v>10</v>
      </c>
      <c r="T759">
        <v>15.2</v>
      </c>
      <c r="U759">
        <v>2.9</v>
      </c>
      <c r="X759">
        <v>3</v>
      </c>
      <c r="Y759">
        <v>1673.15</v>
      </c>
      <c r="Z759">
        <f t="shared" si="11"/>
        <v>30</v>
      </c>
    </row>
    <row r="760" spans="1:26">
      <c r="A760" t="s">
        <v>831</v>
      </c>
      <c r="B760">
        <v>59</v>
      </c>
      <c r="C760">
        <v>2.1</v>
      </c>
      <c r="D760">
        <v>16</v>
      </c>
      <c r="E760">
        <v>6.7</v>
      </c>
      <c r="F760">
        <v>0.1</v>
      </c>
      <c r="G760">
        <v>3.3</v>
      </c>
      <c r="H760">
        <v>8.4</v>
      </c>
      <c r="I760">
        <v>3.2</v>
      </c>
      <c r="J760">
        <v>1.2</v>
      </c>
      <c r="N760">
        <v>51.5</v>
      </c>
      <c r="O760">
        <v>0.9</v>
      </c>
      <c r="P760">
        <v>12.6</v>
      </c>
      <c r="Q760">
        <v>6.9</v>
      </c>
      <c r="R760">
        <v>0.1</v>
      </c>
      <c r="S760">
        <v>11.3</v>
      </c>
      <c r="T760">
        <v>16.399999999999999</v>
      </c>
      <c r="U760">
        <v>2.4</v>
      </c>
      <c r="X760">
        <v>3</v>
      </c>
      <c r="Y760">
        <v>1693.15</v>
      </c>
      <c r="Z760">
        <f t="shared" si="11"/>
        <v>30</v>
      </c>
    </row>
    <row r="761" spans="1:26">
      <c r="A761" t="s">
        <v>831</v>
      </c>
      <c r="B761">
        <v>59</v>
      </c>
      <c r="C761">
        <v>2.1</v>
      </c>
      <c r="D761">
        <v>16</v>
      </c>
      <c r="E761">
        <v>6.7</v>
      </c>
      <c r="F761">
        <v>0.1</v>
      </c>
      <c r="G761">
        <v>3.3</v>
      </c>
      <c r="H761">
        <v>8.4</v>
      </c>
      <c r="I761">
        <v>3.2</v>
      </c>
      <c r="J761">
        <v>1.2</v>
      </c>
      <c r="N761">
        <v>51.5</v>
      </c>
      <c r="O761">
        <v>0.9</v>
      </c>
      <c r="P761">
        <v>12.6</v>
      </c>
      <c r="Q761">
        <v>6.9</v>
      </c>
      <c r="R761">
        <v>0.1</v>
      </c>
      <c r="S761">
        <v>11.3</v>
      </c>
      <c r="T761">
        <v>16.399999999999999</v>
      </c>
      <c r="U761">
        <v>2.4</v>
      </c>
      <c r="X761">
        <v>3</v>
      </c>
      <c r="Y761">
        <v>1693.15</v>
      </c>
      <c r="Z761">
        <f t="shared" si="11"/>
        <v>30</v>
      </c>
    </row>
    <row r="762" spans="1:26">
      <c r="A762" t="s">
        <v>832</v>
      </c>
      <c r="B762">
        <v>49.57</v>
      </c>
      <c r="C762">
        <v>2.2799999999999998</v>
      </c>
      <c r="D762">
        <v>16.309999999999999</v>
      </c>
      <c r="E762">
        <v>8.76</v>
      </c>
      <c r="F762">
        <v>0.13</v>
      </c>
      <c r="G762">
        <v>8.1300000000000008</v>
      </c>
      <c r="H762">
        <v>7.52</v>
      </c>
      <c r="I762">
        <v>3.8</v>
      </c>
      <c r="J762">
        <v>1.8</v>
      </c>
      <c r="K762">
        <v>0.03</v>
      </c>
      <c r="N762">
        <v>53.67</v>
      </c>
      <c r="O762">
        <v>0.48</v>
      </c>
      <c r="P762">
        <v>4.4800000000000004</v>
      </c>
      <c r="Q762">
        <v>8.77</v>
      </c>
      <c r="R762">
        <v>0.21</v>
      </c>
      <c r="S762">
        <v>25.72</v>
      </c>
      <c r="T762">
        <v>5.43</v>
      </c>
      <c r="U762">
        <v>0.41</v>
      </c>
      <c r="W762">
        <v>0.33</v>
      </c>
      <c r="X762">
        <v>1.4</v>
      </c>
      <c r="Y762">
        <v>1543.15</v>
      </c>
      <c r="Z762">
        <f t="shared" si="11"/>
        <v>14</v>
      </c>
    </row>
    <row r="763" spans="1:26">
      <c r="A763" t="s">
        <v>833</v>
      </c>
      <c r="B763">
        <v>49.94</v>
      </c>
      <c r="C763">
        <v>2.29</v>
      </c>
      <c r="D763">
        <v>16.82</v>
      </c>
      <c r="E763">
        <v>7.5</v>
      </c>
      <c r="F763">
        <v>0.14000000000000001</v>
      </c>
      <c r="G763">
        <v>7.87</v>
      </c>
      <c r="H763">
        <v>7.92</v>
      </c>
      <c r="I763">
        <v>4.25</v>
      </c>
      <c r="J763">
        <v>1.82</v>
      </c>
      <c r="K763">
        <v>0.06</v>
      </c>
      <c r="N763">
        <v>49.54</v>
      </c>
      <c r="O763">
        <v>1.1299999999999999</v>
      </c>
      <c r="P763">
        <v>8.16</v>
      </c>
      <c r="Q763">
        <v>5.66</v>
      </c>
      <c r="R763">
        <v>0.16</v>
      </c>
      <c r="S763">
        <v>17.84</v>
      </c>
      <c r="T763">
        <v>15</v>
      </c>
      <c r="U763">
        <v>0.8</v>
      </c>
      <c r="V763">
        <v>0.01</v>
      </c>
      <c r="X763">
        <v>1.4</v>
      </c>
      <c r="Y763">
        <v>1548.15</v>
      </c>
      <c r="Z763">
        <f t="shared" si="11"/>
        <v>14</v>
      </c>
    </row>
    <row r="764" spans="1:26">
      <c r="A764" t="s">
        <v>834</v>
      </c>
      <c r="B764">
        <v>48.62</v>
      </c>
      <c r="C764">
        <v>2.79</v>
      </c>
      <c r="D764">
        <v>12.93</v>
      </c>
      <c r="E764">
        <v>13.91</v>
      </c>
      <c r="F764">
        <v>0.2</v>
      </c>
      <c r="G764">
        <v>6.07</v>
      </c>
      <c r="H764">
        <v>10.66</v>
      </c>
      <c r="I764">
        <v>2.61</v>
      </c>
      <c r="J764">
        <v>0.43</v>
      </c>
      <c r="L764">
        <v>0.28000000000000003</v>
      </c>
      <c r="N764">
        <v>50.48</v>
      </c>
      <c r="O764">
        <v>0.87</v>
      </c>
      <c r="P764">
        <v>3.38</v>
      </c>
      <c r="Q764">
        <v>8.68</v>
      </c>
      <c r="R764">
        <v>0.19</v>
      </c>
      <c r="S764">
        <v>16.09</v>
      </c>
      <c r="T764">
        <v>20.010000000000002</v>
      </c>
      <c r="U764">
        <v>0.24</v>
      </c>
      <c r="W764">
        <v>0.37</v>
      </c>
      <c r="X764">
        <v>1E-4</v>
      </c>
      <c r="Y764">
        <v>1434.15</v>
      </c>
      <c r="Z764">
        <f t="shared" si="11"/>
        <v>1E-3</v>
      </c>
    </row>
    <row r="765" spans="1:26">
      <c r="A765" t="s">
        <v>835</v>
      </c>
      <c r="B765">
        <v>48.22</v>
      </c>
      <c r="C765">
        <v>3.43</v>
      </c>
      <c r="D765">
        <v>12.53</v>
      </c>
      <c r="E765">
        <v>16.37</v>
      </c>
      <c r="F765">
        <v>0.24</v>
      </c>
      <c r="G765">
        <v>4.8099999999999996</v>
      </c>
      <c r="H765">
        <v>9.94</v>
      </c>
      <c r="I765">
        <v>2.02</v>
      </c>
      <c r="J765">
        <v>1.25</v>
      </c>
      <c r="L765">
        <v>0.32</v>
      </c>
      <c r="N765">
        <v>50.83</v>
      </c>
      <c r="O765">
        <v>1.21</v>
      </c>
      <c r="P765">
        <v>3.17</v>
      </c>
      <c r="Q765">
        <v>10.77</v>
      </c>
      <c r="R765">
        <v>0.27</v>
      </c>
      <c r="S765">
        <v>14.48</v>
      </c>
      <c r="T765">
        <v>18.559999999999999</v>
      </c>
      <c r="U765">
        <v>0.22</v>
      </c>
      <c r="W765">
        <v>0.32</v>
      </c>
      <c r="X765">
        <v>1E-4</v>
      </c>
      <c r="Y765">
        <v>1399.15</v>
      </c>
      <c r="Z765">
        <f t="shared" si="11"/>
        <v>1E-3</v>
      </c>
    </row>
    <row r="766" spans="1:26">
      <c r="A766" t="s">
        <v>836</v>
      </c>
      <c r="B766">
        <v>48.13</v>
      </c>
      <c r="C766">
        <v>3.22</v>
      </c>
      <c r="D766">
        <v>12.72</v>
      </c>
      <c r="E766">
        <v>15.59</v>
      </c>
      <c r="F766">
        <v>0.2</v>
      </c>
      <c r="G766">
        <v>5.0599999999999996</v>
      </c>
      <c r="H766">
        <v>10.25</v>
      </c>
      <c r="I766">
        <v>2.02</v>
      </c>
      <c r="J766">
        <v>1.2</v>
      </c>
      <c r="L766">
        <v>0.34</v>
      </c>
      <c r="N766">
        <v>51.41</v>
      </c>
      <c r="O766">
        <v>1.03</v>
      </c>
      <c r="P766">
        <v>3.08</v>
      </c>
      <c r="Q766">
        <v>10.35</v>
      </c>
      <c r="R766">
        <v>0.23</v>
      </c>
      <c r="S766">
        <v>15.01</v>
      </c>
      <c r="T766">
        <v>18.97</v>
      </c>
      <c r="U766">
        <v>0.22</v>
      </c>
      <c r="W766">
        <v>0.28999999999999998</v>
      </c>
      <c r="X766">
        <v>1E-4</v>
      </c>
      <c r="Y766">
        <v>1408.15</v>
      </c>
      <c r="Z766">
        <f t="shared" si="11"/>
        <v>1E-3</v>
      </c>
    </row>
    <row r="767" spans="1:26">
      <c r="A767" t="s">
        <v>837</v>
      </c>
      <c r="B767">
        <v>47.8</v>
      </c>
      <c r="C767">
        <v>3.26</v>
      </c>
      <c r="D767">
        <v>12.18</v>
      </c>
      <c r="E767">
        <v>16.47</v>
      </c>
      <c r="F767">
        <v>0.26</v>
      </c>
      <c r="G767">
        <v>3.33</v>
      </c>
      <c r="H767">
        <v>10.41</v>
      </c>
      <c r="I767">
        <v>2.2599999999999998</v>
      </c>
      <c r="J767">
        <v>0.63</v>
      </c>
      <c r="L767">
        <v>0.28999999999999998</v>
      </c>
      <c r="N767">
        <v>51.12</v>
      </c>
      <c r="O767">
        <v>0.91</v>
      </c>
      <c r="P767">
        <v>2.4900000000000002</v>
      </c>
      <c r="Q767">
        <v>10.3</v>
      </c>
      <c r="R767">
        <v>0.24</v>
      </c>
      <c r="S767">
        <v>15.54</v>
      </c>
      <c r="T767">
        <v>18.79</v>
      </c>
      <c r="U767">
        <v>0.23</v>
      </c>
      <c r="W767">
        <v>0.25</v>
      </c>
      <c r="X767">
        <v>1E-4</v>
      </c>
      <c r="Y767">
        <v>1408.15</v>
      </c>
      <c r="Z767">
        <f t="shared" si="11"/>
        <v>1E-3</v>
      </c>
    </row>
    <row r="768" spans="1:26">
      <c r="A768" t="s">
        <v>838</v>
      </c>
      <c r="B768">
        <v>47.99</v>
      </c>
      <c r="C768">
        <v>2.99</v>
      </c>
      <c r="D768">
        <v>12.43</v>
      </c>
      <c r="E768">
        <v>15.96</v>
      </c>
      <c r="F768">
        <v>0.26</v>
      </c>
      <c r="G768">
        <v>5.69</v>
      </c>
      <c r="H768">
        <v>10.75</v>
      </c>
      <c r="I768">
        <v>2.38</v>
      </c>
      <c r="J768">
        <v>0.47</v>
      </c>
      <c r="L768">
        <v>0.27</v>
      </c>
      <c r="N768">
        <v>50.69</v>
      </c>
      <c r="O768">
        <v>0.8</v>
      </c>
      <c r="P768">
        <v>2.89</v>
      </c>
      <c r="Q768">
        <v>9.56</v>
      </c>
      <c r="R768">
        <v>0.24</v>
      </c>
      <c r="S768">
        <v>16.09</v>
      </c>
      <c r="T768">
        <v>18.260000000000002</v>
      </c>
      <c r="U768">
        <v>0.26</v>
      </c>
      <c r="W768">
        <v>0.47</v>
      </c>
      <c r="X768">
        <v>1E-4</v>
      </c>
      <c r="Y768">
        <v>1417.15</v>
      </c>
      <c r="Z768">
        <f t="shared" si="11"/>
        <v>1E-3</v>
      </c>
    </row>
    <row r="769" spans="1:26">
      <c r="A769" t="s">
        <v>839</v>
      </c>
      <c r="B769">
        <v>48.4</v>
      </c>
      <c r="C769">
        <v>2.68</v>
      </c>
      <c r="D769">
        <v>12.69</v>
      </c>
      <c r="E769">
        <v>14.99</v>
      </c>
      <c r="F769">
        <v>0.3</v>
      </c>
      <c r="G769">
        <v>6.04</v>
      </c>
      <c r="H769">
        <v>10.97</v>
      </c>
      <c r="I769">
        <v>2.4300000000000002</v>
      </c>
      <c r="J769">
        <v>0.47</v>
      </c>
      <c r="L769">
        <v>0.22</v>
      </c>
      <c r="N769">
        <v>50.34</v>
      </c>
      <c r="O769">
        <v>0.92</v>
      </c>
      <c r="P769">
        <v>3.53</v>
      </c>
      <c r="Q769">
        <v>8.8000000000000007</v>
      </c>
      <c r="R769">
        <v>0.2</v>
      </c>
      <c r="S769">
        <v>16.02</v>
      </c>
      <c r="T769">
        <v>18.239999999999998</v>
      </c>
      <c r="U769">
        <v>0.26</v>
      </c>
      <c r="W769">
        <v>0.36</v>
      </c>
      <c r="X769">
        <v>1E-4</v>
      </c>
      <c r="Y769">
        <v>1427.15</v>
      </c>
      <c r="Z769">
        <f t="shared" si="11"/>
        <v>1E-3</v>
      </c>
    </row>
    <row r="770" spans="1:26">
      <c r="A770" t="s">
        <v>840</v>
      </c>
      <c r="B770">
        <v>47.47</v>
      </c>
      <c r="C770">
        <v>4.21</v>
      </c>
      <c r="D770">
        <v>11.84</v>
      </c>
      <c r="E770">
        <v>15.84</v>
      </c>
      <c r="F770">
        <v>0.23</v>
      </c>
      <c r="G770">
        <v>5.19</v>
      </c>
      <c r="H770">
        <v>9.8800000000000008</v>
      </c>
      <c r="I770">
        <v>2.46</v>
      </c>
      <c r="J770">
        <v>0.44</v>
      </c>
      <c r="L770">
        <v>0.42</v>
      </c>
      <c r="N770">
        <v>50.16</v>
      </c>
      <c r="O770">
        <v>1.1599999999999999</v>
      </c>
      <c r="P770">
        <v>2.52</v>
      </c>
      <c r="Q770">
        <v>11.27</v>
      </c>
      <c r="R770">
        <v>0.26</v>
      </c>
      <c r="S770">
        <v>15.27</v>
      </c>
      <c r="T770">
        <v>18.39</v>
      </c>
      <c r="U770">
        <v>0.24</v>
      </c>
      <c r="W770">
        <v>0.25</v>
      </c>
      <c r="X770">
        <v>1E-4</v>
      </c>
      <c r="Y770">
        <v>1411.15</v>
      </c>
      <c r="Z770">
        <f t="shared" si="11"/>
        <v>1E-3</v>
      </c>
    </row>
    <row r="771" spans="1:26">
      <c r="A771" t="s">
        <v>841</v>
      </c>
      <c r="B771">
        <v>48.18</v>
      </c>
      <c r="C771">
        <v>5.2</v>
      </c>
      <c r="D771">
        <v>11.56</v>
      </c>
      <c r="E771">
        <v>16.64</v>
      </c>
      <c r="F771">
        <v>0.22</v>
      </c>
      <c r="G771">
        <v>4.78</v>
      </c>
      <c r="H771">
        <v>9.4</v>
      </c>
      <c r="I771">
        <v>2.54</v>
      </c>
      <c r="J771">
        <v>0.57999999999999996</v>
      </c>
      <c r="L771">
        <v>0.56000000000000005</v>
      </c>
      <c r="N771">
        <v>51.19</v>
      </c>
      <c r="O771">
        <v>1.26</v>
      </c>
      <c r="P771">
        <v>2.15</v>
      </c>
      <c r="Q771">
        <v>11.9</v>
      </c>
      <c r="R771">
        <v>0.32</v>
      </c>
      <c r="S771">
        <v>15.65</v>
      </c>
      <c r="T771">
        <v>17.57</v>
      </c>
      <c r="U771">
        <v>0.23</v>
      </c>
      <c r="W771">
        <v>0.28000000000000003</v>
      </c>
      <c r="X771">
        <v>1E-4</v>
      </c>
      <c r="Y771">
        <v>1390.15</v>
      </c>
      <c r="Z771">
        <f t="shared" ref="Z771:Z834" si="12">X771*10</f>
        <v>1E-3</v>
      </c>
    </row>
    <row r="772" spans="1:26">
      <c r="A772" t="s">
        <v>842</v>
      </c>
      <c r="B772">
        <v>50.21</v>
      </c>
      <c r="C772">
        <v>3.83</v>
      </c>
      <c r="D772">
        <v>11.92</v>
      </c>
      <c r="E772">
        <v>15.14</v>
      </c>
      <c r="F772">
        <v>0.31</v>
      </c>
      <c r="G772">
        <v>5.27</v>
      </c>
      <c r="H772">
        <v>9.31</v>
      </c>
      <c r="I772">
        <v>2.2999999999999998</v>
      </c>
      <c r="J772">
        <v>0.28999999999999998</v>
      </c>
      <c r="K772">
        <v>7.0000000000000007E-2</v>
      </c>
      <c r="L772">
        <v>0.3</v>
      </c>
      <c r="N772">
        <v>50.41</v>
      </c>
      <c r="O772">
        <v>0.9</v>
      </c>
      <c r="P772">
        <v>3.86</v>
      </c>
      <c r="Q772">
        <v>9.59</v>
      </c>
      <c r="R772">
        <v>0.2</v>
      </c>
      <c r="S772">
        <v>14.8</v>
      </c>
      <c r="T772">
        <v>19.760000000000002</v>
      </c>
      <c r="U772">
        <v>0.31</v>
      </c>
      <c r="W772">
        <v>0.23</v>
      </c>
      <c r="X772">
        <v>1E-4</v>
      </c>
      <c r="Y772">
        <v>1409.15</v>
      </c>
      <c r="Z772">
        <f t="shared" si="12"/>
        <v>1E-3</v>
      </c>
    </row>
    <row r="773" spans="1:26">
      <c r="A773" t="s">
        <v>843</v>
      </c>
      <c r="B773">
        <v>50.22</v>
      </c>
      <c r="C773">
        <v>2.7</v>
      </c>
      <c r="D773">
        <v>12.77</v>
      </c>
      <c r="E773">
        <v>14</v>
      </c>
      <c r="F773">
        <v>0.24</v>
      </c>
      <c r="G773">
        <v>5.65</v>
      </c>
      <c r="H773">
        <v>10.199999999999999</v>
      </c>
      <c r="I773">
        <v>2.79</v>
      </c>
      <c r="J773">
        <v>0.27</v>
      </c>
      <c r="K773">
        <v>0.05</v>
      </c>
      <c r="L773">
        <v>0.2</v>
      </c>
      <c r="N773">
        <v>50.52</v>
      </c>
      <c r="O773">
        <v>0.84</v>
      </c>
      <c r="P773">
        <v>3.59</v>
      </c>
      <c r="Q773">
        <v>8.92</v>
      </c>
      <c r="R773">
        <v>0.21</v>
      </c>
      <c r="S773">
        <v>15.56</v>
      </c>
      <c r="T773">
        <v>19.46</v>
      </c>
      <c r="U773">
        <v>0.27</v>
      </c>
      <c r="W773">
        <v>0.3</v>
      </c>
      <c r="X773">
        <v>1E-4</v>
      </c>
      <c r="Y773">
        <v>1431.15</v>
      </c>
      <c r="Z773">
        <f t="shared" si="12"/>
        <v>1E-3</v>
      </c>
    </row>
    <row r="774" spans="1:26">
      <c r="A774" t="s">
        <v>844</v>
      </c>
      <c r="B774">
        <v>51.3</v>
      </c>
      <c r="C774">
        <v>2.21</v>
      </c>
      <c r="D774">
        <v>13.1</v>
      </c>
      <c r="E774">
        <v>11.8</v>
      </c>
      <c r="F774">
        <v>0.22</v>
      </c>
      <c r="G774">
        <v>6.82</v>
      </c>
      <c r="H774">
        <v>11.1</v>
      </c>
      <c r="I774">
        <v>3.27</v>
      </c>
      <c r="J774">
        <v>0.19</v>
      </c>
      <c r="K774">
        <v>0.03</v>
      </c>
      <c r="L774">
        <v>0.22</v>
      </c>
      <c r="N774">
        <v>52.7</v>
      </c>
      <c r="O774">
        <v>0.64</v>
      </c>
      <c r="P774">
        <v>2.2000000000000002</v>
      </c>
      <c r="Q774">
        <v>6.65</v>
      </c>
      <c r="R774">
        <v>0.16</v>
      </c>
      <c r="S774">
        <v>16.899999999999999</v>
      </c>
      <c r="T774">
        <v>20.2</v>
      </c>
      <c r="U774">
        <v>0.27</v>
      </c>
      <c r="W774">
        <v>0.68</v>
      </c>
      <c r="X774">
        <v>1E-4</v>
      </c>
      <c r="Y774">
        <v>1436.15</v>
      </c>
      <c r="Z774">
        <f t="shared" si="12"/>
        <v>1E-3</v>
      </c>
    </row>
    <row r="775" spans="1:26">
      <c r="A775" t="s">
        <v>845</v>
      </c>
      <c r="B775">
        <v>48.8</v>
      </c>
      <c r="C775">
        <v>2.2200000000000002</v>
      </c>
      <c r="D775">
        <v>13.8</v>
      </c>
      <c r="E775">
        <v>12.5</v>
      </c>
      <c r="F775">
        <v>0.26</v>
      </c>
      <c r="G775">
        <v>6.35</v>
      </c>
      <c r="H775">
        <v>11.3</v>
      </c>
      <c r="I775">
        <v>3.74</v>
      </c>
      <c r="J775">
        <v>0.19</v>
      </c>
      <c r="K775">
        <v>0.06</v>
      </c>
      <c r="N775">
        <v>51.7</v>
      </c>
      <c r="O775">
        <v>0.8</v>
      </c>
      <c r="P775">
        <v>2.95</v>
      </c>
      <c r="Q775">
        <v>7.21</v>
      </c>
      <c r="R775">
        <v>0.15</v>
      </c>
      <c r="S775">
        <v>16.3</v>
      </c>
      <c r="T775">
        <v>20.3</v>
      </c>
      <c r="U775">
        <v>0.32</v>
      </c>
      <c r="W775">
        <v>0.68</v>
      </c>
      <c r="X775">
        <v>1E-4</v>
      </c>
      <c r="Y775">
        <v>1434.15</v>
      </c>
      <c r="Z775">
        <f t="shared" si="12"/>
        <v>1E-3</v>
      </c>
    </row>
    <row r="776" spans="1:26">
      <c r="A776" t="s">
        <v>846</v>
      </c>
      <c r="B776">
        <v>50.4</v>
      </c>
      <c r="C776">
        <v>2.15</v>
      </c>
      <c r="D776">
        <v>13.5</v>
      </c>
      <c r="E776">
        <v>11.2</v>
      </c>
      <c r="F776">
        <v>0.24</v>
      </c>
      <c r="G776">
        <v>6.73</v>
      </c>
      <c r="H776">
        <v>11.1</v>
      </c>
      <c r="I776">
        <v>3.27</v>
      </c>
      <c r="J776">
        <v>0.17</v>
      </c>
      <c r="K776">
        <v>0.02</v>
      </c>
      <c r="N776">
        <v>51.5</v>
      </c>
      <c r="O776">
        <v>0.69</v>
      </c>
      <c r="P776">
        <v>2.61</v>
      </c>
      <c r="Q776">
        <v>6.23</v>
      </c>
      <c r="R776">
        <v>0.18</v>
      </c>
      <c r="S776">
        <v>16.899999999999999</v>
      </c>
      <c r="T776">
        <v>20.3</v>
      </c>
      <c r="U776">
        <v>0.28999999999999998</v>
      </c>
      <c r="W776">
        <v>0.7</v>
      </c>
      <c r="X776">
        <v>1E-4</v>
      </c>
      <c r="Y776">
        <v>1444.15</v>
      </c>
      <c r="Z776">
        <f t="shared" si="12"/>
        <v>1E-3</v>
      </c>
    </row>
    <row r="777" spans="1:26">
      <c r="A777" t="s">
        <v>847</v>
      </c>
      <c r="B777">
        <v>52.81</v>
      </c>
      <c r="C777">
        <v>1.5</v>
      </c>
      <c r="D777">
        <v>13.86</v>
      </c>
      <c r="E777">
        <v>7.31</v>
      </c>
      <c r="F777">
        <v>0.126</v>
      </c>
      <c r="G777">
        <v>5.43</v>
      </c>
      <c r="H777">
        <v>9.09</v>
      </c>
      <c r="I777">
        <v>2.63</v>
      </c>
      <c r="J777">
        <v>1.8</v>
      </c>
      <c r="K777">
        <v>4.5999999999999999E-2</v>
      </c>
      <c r="L777">
        <v>0.30099999999999999</v>
      </c>
      <c r="N777">
        <v>49.17</v>
      </c>
      <c r="O777">
        <v>1.01</v>
      </c>
      <c r="P777">
        <v>3.27</v>
      </c>
      <c r="Q777">
        <v>7.21</v>
      </c>
      <c r="R777">
        <v>0.19</v>
      </c>
      <c r="S777">
        <v>15.86</v>
      </c>
      <c r="T777">
        <v>19.87</v>
      </c>
      <c r="U777">
        <v>0.20300000000000001</v>
      </c>
      <c r="V777">
        <v>2.1000000000000001E-2</v>
      </c>
      <c r="W777">
        <v>0.20699999999999999</v>
      </c>
      <c r="X777">
        <v>1E-4</v>
      </c>
      <c r="Y777">
        <v>1398.15</v>
      </c>
      <c r="Z777">
        <f t="shared" si="12"/>
        <v>1E-3</v>
      </c>
    </row>
    <row r="778" spans="1:26">
      <c r="A778" t="s">
        <v>848</v>
      </c>
      <c r="B778">
        <v>55</v>
      </c>
      <c r="C778">
        <v>1.38</v>
      </c>
      <c r="D778">
        <v>15.39</v>
      </c>
      <c r="E778">
        <v>7.56</v>
      </c>
      <c r="F778">
        <v>0.13</v>
      </c>
      <c r="G778">
        <v>4.82</v>
      </c>
      <c r="H778">
        <v>7.77</v>
      </c>
      <c r="I778">
        <v>3.12</v>
      </c>
      <c r="J778">
        <v>1.69</v>
      </c>
      <c r="K778">
        <v>1.6E-2</v>
      </c>
      <c r="L778">
        <v>0.33400000000000002</v>
      </c>
      <c r="N778">
        <v>49.9</v>
      </c>
      <c r="O778">
        <v>0.91800000000000004</v>
      </c>
      <c r="P778">
        <v>7.34</v>
      </c>
      <c r="Q778">
        <v>7.63</v>
      </c>
      <c r="R778">
        <v>0.21199999999999999</v>
      </c>
      <c r="S778">
        <v>17.03</v>
      </c>
      <c r="T778">
        <v>13.07</v>
      </c>
      <c r="U778">
        <v>0.64900000000000002</v>
      </c>
      <c r="V778">
        <v>0.01</v>
      </c>
      <c r="W778">
        <v>0.28299999999999997</v>
      </c>
      <c r="X778">
        <v>1</v>
      </c>
      <c r="Y778">
        <v>1548.15</v>
      </c>
      <c r="Z778">
        <f t="shared" si="12"/>
        <v>10</v>
      </c>
    </row>
    <row r="779" spans="1:26">
      <c r="A779" t="s">
        <v>849</v>
      </c>
      <c r="B779">
        <v>56.22</v>
      </c>
      <c r="C779">
        <v>1.51</v>
      </c>
      <c r="D779">
        <v>14.71</v>
      </c>
      <c r="E779">
        <v>7.87</v>
      </c>
      <c r="F779">
        <v>0.121</v>
      </c>
      <c r="G779">
        <v>5.48</v>
      </c>
      <c r="H779">
        <v>7.66</v>
      </c>
      <c r="I779">
        <v>2.93</v>
      </c>
      <c r="J779">
        <v>1.8</v>
      </c>
      <c r="K779">
        <v>4.1000000000000002E-2</v>
      </c>
      <c r="L779">
        <v>0.35099999999999998</v>
      </c>
      <c r="N779">
        <v>51.17</v>
      </c>
      <c r="O779">
        <v>0.49</v>
      </c>
      <c r="P779">
        <v>10.210000000000001</v>
      </c>
      <c r="Q779">
        <v>6.37</v>
      </c>
      <c r="R779">
        <v>0.16700000000000001</v>
      </c>
      <c r="S779">
        <v>13.21</v>
      </c>
      <c r="T779">
        <v>13.33</v>
      </c>
      <c r="U779">
        <v>2.4</v>
      </c>
      <c r="V779">
        <v>0.04</v>
      </c>
      <c r="W779">
        <v>0.217</v>
      </c>
      <c r="X779">
        <v>3</v>
      </c>
      <c r="Y779">
        <v>1773.15</v>
      </c>
      <c r="Z779">
        <f t="shared" si="12"/>
        <v>30</v>
      </c>
    </row>
    <row r="780" spans="1:26">
      <c r="A780" t="s">
        <v>849</v>
      </c>
      <c r="B780">
        <v>56.22</v>
      </c>
      <c r="C780">
        <v>1.51</v>
      </c>
      <c r="D780">
        <v>14.71</v>
      </c>
      <c r="E780">
        <v>7.87</v>
      </c>
      <c r="F780">
        <v>0.121</v>
      </c>
      <c r="G780">
        <v>5.48</v>
      </c>
      <c r="H780">
        <v>7.66</v>
      </c>
      <c r="I780">
        <v>2.93</v>
      </c>
      <c r="J780">
        <v>1.8</v>
      </c>
      <c r="K780">
        <v>4.1000000000000002E-2</v>
      </c>
      <c r="L780">
        <v>0.35099999999999998</v>
      </c>
      <c r="N780">
        <v>51.17</v>
      </c>
      <c r="O780">
        <v>0.49</v>
      </c>
      <c r="P780">
        <v>10.210000000000001</v>
      </c>
      <c r="Q780">
        <v>6.37</v>
      </c>
      <c r="R780">
        <v>0.16700000000000001</v>
      </c>
      <c r="S780">
        <v>13.21</v>
      </c>
      <c r="T780">
        <v>13.33</v>
      </c>
      <c r="U780">
        <v>2.4</v>
      </c>
      <c r="V780">
        <v>0.04</v>
      </c>
      <c r="W780">
        <v>0.217</v>
      </c>
      <c r="X780">
        <v>3</v>
      </c>
      <c r="Y780">
        <v>1773.15</v>
      </c>
      <c r="Z780">
        <f t="shared" si="12"/>
        <v>30</v>
      </c>
    </row>
    <row r="781" spans="1:26">
      <c r="A781" t="s">
        <v>850</v>
      </c>
      <c r="B781">
        <v>68.48</v>
      </c>
      <c r="C781">
        <v>1.54</v>
      </c>
      <c r="D781">
        <v>15.01</v>
      </c>
      <c r="E781">
        <v>2.23</v>
      </c>
      <c r="F781">
        <v>0.03</v>
      </c>
      <c r="G781">
        <v>0.69</v>
      </c>
      <c r="H781">
        <v>2.37</v>
      </c>
      <c r="I781">
        <v>2.37</v>
      </c>
      <c r="J781">
        <v>2.73</v>
      </c>
      <c r="K781">
        <v>0.02</v>
      </c>
      <c r="N781">
        <v>50.96</v>
      </c>
      <c r="O781">
        <v>1.47</v>
      </c>
      <c r="P781">
        <v>15.58</v>
      </c>
      <c r="Q781">
        <v>5.91</v>
      </c>
      <c r="R781">
        <v>0.01</v>
      </c>
      <c r="S781">
        <v>7.51</v>
      </c>
      <c r="T781">
        <v>13.71</v>
      </c>
      <c r="U781">
        <v>4.74</v>
      </c>
      <c r="V781">
        <v>0.01</v>
      </c>
      <c r="W781">
        <v>0.04</v>
      </c>
      <c r="X781">
        <v>3</v>
      </c>
      <c r="Y781">
        <v>1473.15</v>
      </c>
      <c r="Z781">
        <f t="shared" si="12"/>
        <v>30</v>
      </c>
    </row>
    <row r="782" spans="1:26">
      <c r="A782" t="s">
        <v>850</v>
      </c>
      <c r="B782">
        <v>68.48</v>
      </c>
      <c r="C782">
        <v>1.54</v>
      </c>
      <c r="D782">
        <v>15.01</v>
      </c>
      <c r="E782">
        <v>2.23</v>
      </c>
      <c r="F782">
        <v>0.03</v>
      </c>
      <c r="G782">
        <v>0.69</v>
      </c>
      <c r="H782">
        <v>2.37</v>
      </c>
      <c r="I782">
        <v>2.37</v>
      </c>
      <c r="J782">
        <v>2.73</v>
      </c>
      <c r="K782">
        <v>0.02</v>
      </c>
      <c r="N782">
        <v>50.96</v>
      </c>
      <c r="O782">
        <v>1.47</v>
      </c>
      <c r="P782">
        <v>15.58</v>
      </c>
      <c r="Q782">
        <v>5.91</v>
      </c>
      <c r="R782">
        <v>0.01</v>
      </c>
      <c r="S782">
        <v>7.51</v>
      </c>
      <c r="T782">
        <v>13.71</v>
      </c>
      <c r="U782">
        <v>4.74</v>
      </c>
      <c r="V782">
        <v>0.01</v>
      </c>
      <c r="W782">
        <v>0.04</v>
      </c>
      <c r="X782">
        <v>3</v>
      </c>
      <c r="Y782">
        <v>1473.15</v>
      </c>
      <c r="Z782">
        <f t="shared" si="12"/>
        <v>30</v>
      </c>
    </row>
    <row r="783" spans="1:26">
      <c r="A783" t="s">
        <v>851</v>
      </c>
      <c r="B783">
        <v>26.19</v>
      </c>
      <c r="C783">
        <v>2</v>
      </c>
      <c r="D783">
        <v>6.28</v>
      </c>
      <c r="E783">
        <v>5.73</v>
      </c>
      <c r="F783">
        <v>0.2</v>
      </c>
      <c r="G783">
        <v>13.84</v>
      </c>
      <c r="H783">
        <v>13.17</v>
      </c>
      <c r="I783">
        <v>1.94</v>
      </c>
      <c r="J783">
        <v>7.71</v>
      </c>
      <c r="K783">
        <v>0.16</v>
      </c>
      <c r="N783">
        <v>52.85</v>
      </c>
      <c r="O783">
        <v>0.53</v>
      </c>
      <c r="P783">
        <v>3.71</v>
      </c>
      <c r="Q783">
        <v>4.8600000000000003</v>
      </c>
      <c r="R783">
        <v>0.17</v>
      </c>
      <c r="S783">
        <v>18.72</v>
      </c>
      <c r="T783">
        <v>17.43</v>
      </c>
      <c r="U783">
        <v>0.94</v>
      </c>
      <c r="V783">
        <v>0.18</v>
      </c>
      <c r="W783">
        <v>0.64</v>
      </c>
      <c r="X783">
        <v>2.5</v>
      </c>
      <c r="Y783">
        <v>1523.15</v>
      </c>
      <c r="Z783">
        <f t="shared" si="12"/>
        <v>25</v>
      </c>
    </row>
    <row r="784" spans="1:26">
      <c r="A784" t="s">
        <v>852</v>
      </c>
      <c r="B784">
        <v>48.17</v>
      </c>
      <c r="C784">
        <v>0.67</v>
      </c>
      <c r="D784">
        <v>15.91</v>
      </c>
      <c r="E784">
        <v>7.13</v>
      </c>
      <c r="F784">
        <v>0.16</v>
      </c>
      <c r="G784">
        <v>11.33</v>
      </c>
      <c r="H784">
        <v>12.67</v>
      </c>
      <c r="I784">
        <v>1.66</v>
      </c>
      <c r="J784">
        <v>0.08</v>
      </c>
      <c r="K784">
        <v>0.19</v>
      </c>
      <c r="N784">
        <v>52.57</v>
      </c>
      <c r="O784">
        <v>0.26</v>
      </c>
      <c r="P784">
        <v>4.9800000000000004</v>
      </c>
      <c r="Q784">
        <v>4.05</v>
      </c>
      <c r="R784">
        <v>0.15</v>
      </c>
      <c r="S784">
        <v>19.62</v>
      </c>
      <c r="T784">
        <v>18.09</v>
      </c>
      <c r="U784">
        <v>0.32</v>
      </c>
      <c r="V784">
        <v>0.01</v>
      </c>
      <c r="W784">
        <v>1.26</v>
      </c>
      <c r="X784">
        <v>1</v>
      </c>
      <c r="Y784">
        <v>1513.15</v>
      </c>
      <c r="Z784">
        <f t="shared" si="12"/>
        <v>10</v>
      </c>
    </row>
    <row r="785" spans="1:26">
      <c r="A785" t="s">
        <v>853</v>
      </c>
      <c r="B785">
        <v>47.15</v>
      </c>
      <c r="C785">
        <v>0.65</v>
      </c>
      <c r="D785">
        <v>17.760000000000002</v>
      </c>
      <c r="E785">
        <v>7.59</v>
      </c>
      <c r="F785">
        <v>0.22</v>
      </c>
      <c r="G785">
        <v>9.7899999999999991</v>
      </c>
      <c r="H785">
        <v>11.48</v>
      </c>
      <c r="I785">
        <v>2.0499999999999998</v>
      </c>
      <c r="J785">
        <v>0.09</v>
      </c>
      <c r="K785">
        <v>0.09</v>
      </c>
      <c r="N785">
        <v>52.04</v>
      </c>
      <c r="O785">
        <v>0.41</v>
      </c>
      <c r="P785">
        <v>5.96</v>
      </c>
      <c r="Q785">
        <v>4.95</v>
      </c>
      <c r="R785">
        <v>0.17</v>
      </c>
      <c r="S785">
        <v>18.95</v>
      </c>
      <c r="T785">
        <v>17.47</v>
      </c>
      <c r="U785">
        <v>0.42</v>
      </c>
      <c r="V785">
        <v>0.01</v>
      </c>
      <c r="W785">
        <v>0.54</v>
      </c>
      <c r="X785">
        <v>1</v>
      </c>
      <c r="Y785">
        <v>1483.15</v>
      </c>
      <c r="Z785">
        <f t="shared" si="12"/>
        <v>10</v>
      </c>
    </row>
    <row r="786" spans="1:26">
      <c r="A786" t="s">
        <v>854</v>
      </c>
      <c r="B786">
        <v>50.19</v>
      </c>
      <c r="C786">
        <v>0.76</v>
      </c>
      <c r="D786">
        <v>18.88</v>
      </c>
      <c r="E786">
        <v>7.17</v>
      </c>
      <c r="F786">
        <v>0.2</v>
      </c>
      <c r="G786">
        <v>5.96</v>
      </c>
      <c r="H786">
        <v>9.35</v>
      </c>
      <c r="I786">
        <v>2.89</v>
      </c>
      <c r="J786">
        <v>0.17</v>
      </c>
      <c r="K786">
        <v>0.02</v>
      </c>
      <c r="N786">
        <v>50.55</v>
      </c>
      <c r="O786">
        <v>0.49</v>
      </c>
      <c r="P786">
        <v>8.1300000000000008</v>
      </c>
      <c r="Q786">
        <v>5.44</v>
      </c>
      <c r="R786">
        <v>0.18</v>
      </c>
      <c r="S786">
        <v>16.309999999999999</v>
      </c>
      <c r="T786">
        <v>19.29</v>
      </c>
      <c r="U786">
        <v>0.52</v>
      </c>
      <c r="V786">
        <v>0.01</v>
      </c>
      <c r="W786">
        <v>0.49</v>
      </c>
      <c r="X786">
        <v>1</v>
      </c>
      <c r="Y786">
        <v>1393.15</v>
      </c>
      <c r="Z786">
        <f t="shared" si="12"/>
        <v>10</v>
      </c>
    </row>
    <row r="787" spans="1:26">
      <c r="A787" t="s">
        <v>855</v>
      </c>
      <c r="B787">
        <v>49.81</v>
      </c>
      <c r="C787">
        <v>0.72</v>
      </c>
      <c r="D787">
        <v>18.53</v>
      </c>
      <c r="E787">
        <v>7.3</v>
      </c>
      <c r="F787">
        <v>0.13</v>
      </c>
      <c r="G787">
        <v>8.5399999999999991</v>
      </c>
      <c r="H787">
        <v>10.73</v>
      </c>
      <c r="I787">
        <v>2.1800000000000002</v>
      </c>
      <c r="J787">
        <v>0.12</v>
      </c>
      <c r="K787">
        <v>0.08</v>
      </c>
      <c r="N787">
        <v>51.34</v>
      </c>
      <c r="O787">
        <v>0.3</v>
      </c>
      <c r="P787">
        <v>7.1</v>
      </c>
      <c r="Q787">
        <v>4.8899999999999997</v>
      </c>
      <c r="R787">
        <v>0.14000000000000001</v>
      </c>
      <c r="S787">
        <v>17.89</v>
      </c>
      <c r="T787">
        <v>17.87</v>
      </c>
      <c r="U787">
        <v>0.44</v>
      </c>
      <c r="V787">
        <v>0.01</v>
      </c>
      <c r="W787">
        <v>1</v>
      </c>
      <c r="X787">
        <v>1</v>
      </c>
      <c r="Y787">
        <v>1453.15</v>
      </c>
      <c r="Z787">
        <f t="shared" si="12"/>
        <v>10</v>
      </c>
    </row>
    <row r="788" spans="1:26">
      <c r="A788" t="s">
        <v>856</v>
      </c>
      <c r="B788">
        <v>49.77</v>
      </c>
      <c r="C788">
        <v>0.78</v>
      </c>
      <c r="D788">
        <v>19.36</v>
      </c>
      <c r="E788">
        <v>7.13</v>
      </c>
      <c r="F788">
        <v>0.17</v>
      </c>
      <c r="G788">
        <v>7.38</v>
      </c>
      <c r="H788">
        <v>10.31</v>
      </c>
      <c r="I788">
        <v>2.5499999999999998</v>
      </c>
      <c r="J788">
        <v>0.15</v>
      </c>
      <c r="K788">
        <v>0.03</v>
      </c>
      <c r="N788">
        <v>50.47</v>
      </c>
      <c r="O788">
        <v>0.41</v>
      </c>
      <c r="P788">
        <v>7.69</v>
      </c>
      <c r="Q788">
        <v>5.14</v>
      </c>
      <c r="R788">
        <v>0.16</v>
      </c>
      <c r="S788">
        <v>16.95</v>
      </c>
      <c r="T788">
        <v>19.04</v>
      </c>
      <c r="U788">
        <v>0.47</v>
      </c>
      <c r="V788">
        <v>0.01</v>
      </c>
      <c r="W788">
        <v>0.46</v>
      </c>
      <c r="X788">
        <v>1</v>
      </c>
      <c r="Y788">
        <v>1423.15</v>
      </c>
      <c r="Z788">
        <f t="shared" si="12"/>
        <v>10</v>
      </c>
    </row>
    <row r="789" spans="1:26">
      <c r="A789" t="s">
        <v>857</v>
      </c>
      <c r="B789">
        <v>50.64</v>
      </c>
      <c r="C789">
        <v>0.71</v>
      </c>
      <c r="D789">
        <v>16.73</v>
      </c>
      <c r="E789">
        <v>7.66</v>
      </c>
      <c r="F789">
        <v>0.15</v>
      </c>
      <c r="G789">
        <v>8.7200000000000006</v>
      </c>
      <c r="H789">
        <v>11.13</v>
      </c>
      <c r="I789">
        <v>2.2999999999999998</v>
      </c>
      <c r="J789">
        <v>0.14000000000000001</v>
      </c>
      <c r="K789">
        <v>0.04</v>
      </c>
      <c r="N789">
        <v>52.7</v>
      </c>
      <c r="O789">
        <v>0.23</v>
      </c>
      <c r="P789">
        <v>5.99</v>
      </c>
      <c r="Q789">
        <v>5.64</v>
      </c>
      <c r="R789">
        <v>0.15</v>
      </c>
      <c r="S789">
        <v>19.190000000000001</v>
      </c>
      <c r="T789">
        <v>15.19</v>
      </c>
      <c r="U789">
        <v>0.45</v>
      </c>
      <c r="V789">
        <v>0.02</v>
      </c>
      <c r="W789">
        <v>0.6</v>
      </c>
      <c r="X789">
        <v>1</v>
      </c>
      <c r="Y789">
        <v>1513.15</v>
      </c>
      <c r="Z789">
        <f t="shared" si="12"/>
        <v>10</v>
      </c>
    </row>
    <row r="790" spans="1:26">
      <c r="A790" t="s">
        <v>858</v>
      </c>
      <c r="B790">
        <v>51.64</v>
      </c>
      <c r="C790">
        <v>0.88</v>
      </c>
      <c r="D790">
        <v>17.27</v>
      </c>
      <c r="E790">
        <v>8.4</v>
      </c>
      <c r="F790">
        <v>0.13</v>
      </c>
      <c r="G790">
        <v>6.88</v>
      </c>
      <c r="H790">
        <v>10.26</v>
      </c>
      <c r="I790">
        <v>2.82</v>
      </c>
      <c r="J790">
        <v>0.2</v>
      </c>
      <c r="K790">
        <v>0.01</v>
      </c>
      <c r="N790">
        <v>52.04</v>
      </c>
      <c r="O790">
        <v>0.46</v>
      </c>
      <c r="P790">
        <v>6.26</v>
      </c>
      <c r="Q790">
        <v>7.56</v>
      </c>
      <c r="R790">
        <v>0.17</v>
      </c>
      <c r="S790">
        <v>16.329999999999998</v>
      </c>
      <c r="T790">
        <v>17.149999999999999</v>
      </c>
      <c r="U790">
        <v>0.56999999999999995</v>
      </c>
      <c r="V790">
        <v>0.01</v>
      </c>
      <c r="W790">
        <v>0.17</v>
      </c>
      <c r="X790">
        <v>1</v>
      </c>
      <c r="Y790">
        <v>1483.15</v>
      </c>
      <c r="Z790">
        <f t="shared" si="12"/>
        <v>10</v>
      </c>
    </row>
    <row r="791" spans="1:26">
      <c r="A791" t="s">
        <v>859</v>
      </c>
      <c r="B791">
        <v>52.24</v>
      </c>
      <c r="C791">
        <v>0.91</v>
      </c>
      <c r="D791">
        <v>17.57</v>
      </c>
      <c r="E791">
        <v>8.1999999999999993</v>
      </c>
      <c r="F791">
        <v>0.14000000000000001</v>
      </c>
      <c r="G791">
        <v>5.9</v>
      </c>
      <c r="H791">
        <v>9.34</v>
      </c>
      <c r="I791">
        <v>3.26</v>
      </c>
      <c r="J791">
        <v>0.26</v>
      </c>
      <c r="K791">
        <v>0.02</v>
      </c>
      <c r="N791">
        <v>50.54</v>
      </c>
      <c r="O791">
        <v>0.7</v>
      </c>
      <c r="P791">
        <v>6.16</v>
      </c>
      <c r="Q791">
        <v>9.35</v>
      </c>
      <c r="R791">
        <v>0.19</v>
      </c>
      <c r="S791">
        <v>16.18</v>
      </c>
      <c r="T791">
        <v>16.010000000000002</v>
      </c>
      <c r="U791">
        <v>0.6</v>
      </c>
      <c r="V791">
        <v>0.01</v>
      </c>
      <c r="W791">
        <v>0.04</v>
      </c>
      <c r="X791">
        <v>1</v>
      </c>
      <c r="Y791">
        <v>1453.15</v>
      </c>
      <c r="Z791">
        <f t="shared" si="12"/>
        <v>10</v>
      </c>
    </row>
    <row r="792" spans="1:26">
      <c r="A792" t="s">
        <v>860</v>
      </c>
      <c r="B792">
        <v>55.87</v>
      </c>
      <c r="C792">
        <v>1.34</v>
      </c>
      <c r="D792">
        <v>16.02</v>
      </c>
      <c r="E792">
        <v>9.73</v>
      </c>
      <c r="F792">
        <v>0.14000000000000001</v>
      </c>
      <c r="G792">
        <v>3.74</v>
      </c>
      <c r="H792">
        <v>7.14</v>
      </c>
      <c r="I792">
        <v>3.85</v>
      </c>
      <c r="J792">
        <v>0.54</v>
      </c>
      <c r="K792">
        <v>0.01</v>
      </c>
      <c r="N792">
        <v>51.53</v>
      </c>
      <c r="O792">
        <v>0.66</v>
      </c>
      <c r="P792">
        <v>4.03</v>
      </c>
      <c r="Q792">
        <v>12.89</v>
      </c>
      <c r="R792">
        <v>0.28999999999999998</v>
      </c>
      <c r="S792">
        <v>14.61</v>
      </c>
      <c r="T792">
        <v>15.78</v>
      </c>
      <c r="U792">
        <v>0.65</v>
      </c>
      <c r="V792">
        <v>0.01</v>
      </c>
      <c r="W792">
        <v>0.03</v>
      </c>
      <c r="X792">
        <v>1</v>
      </c>
      <c r="Y792">
        <v>1423.15</v>
      </c>
      <c r="Z792">
        <f t="shared" si="12"/>
        <v>10</v>
      </c>
    </row>
    <row r="793" spans="1:26">
      <c r="A793" t="s">
        <v>861</v>
      </c>
      <c r="B793">
        <v>60.66</v>
      </c>
      <c r="C793">
        <v>1.91</v>
      </c>
      <c r="D793">
        <v>13.81</v>
      </c>
      <c r="E793">
        <v>8.6999999999999993</v>
      </c>
      <c r="F793">
        <v>0.13</v>
      </c>
      <c r="G793">
        <v>1.63</v>
      </c>
      <c r="H793">
        <v>5.03</v>
      </c>
      <c r="I793">
        <v>4.09</v>
      </c>
      <c r="J793">
        <v>0.85</v>
      </c>
      <c r="K793">
        <v>0.02</v>
      </c>
      <c r="N793">
        <v>50.92</v>
      </c>
      <c r="O793">
        <v>0.97</v>
      </c>
      <c r="P793">
        <v>2.44</v>
      </c>
      <c r="Q793">
        <v>17.88</v>
      </c>
      <c r="R793">
        <v>0.38</v>
      </c>
      <c r="S793">
        <v>12.12</v>
      </c>
      <c r="T793">
        <v>15.25</v>
      </c>
      <c r="U793">
        <v>0.59</v>
      </c>
      <c r="V793">
        <v>0.01</v>
      </c>
      <c r="W793">
        <v>0.06</v>
      </c>
      <c r="X793">
        <v>1</v>
      </c>
      <c r="Y793">
        <v>1393.15</v>
      </c>
      <c r="Z793">
        <f t="shared" si="12"/>
        <v>10</v>
      </c>
    </row>
    <row r="794" spans="1:26">
      <c r="A794" t="s">
        <v>862</v>
      </c>
      <c r="B794">
        <v>65.72</v>
      </c>
      <c r="C794">
        <v>1.32</v>
      </c>
      <c r="D794">
        <v>12.27</v>
      </c>
      <c r="E794">
        <v>7.53</v>
      </c>
      <c r="F794">
        <v>0.14000000000000001</v>
      </c>
      <c r="G794">
        <v>0.57999999999999996</v>
      </c>
      <c r="H794">
        <v>3.32</v>
      </c>
      <c r="I794">
        <v>4.13</v>
      </c>
      <c r="J794">
        <v>2.15</v>
      </c>
      <c r="K794">
        <v>0.02</v>
      </c>
      <c r="N794">
        <v>48.66</v>
      </c>
      <c r="O794">
        <v>0.85</v>
      </c>
      <c r="P794">
        <v>1.82</v>
      </c>
      <c r="Q794">
        <v>26.32</v>
      </c>
      <c r="R794">
        <v>0.63</v>
      </c>
      <c r="S794">
        <v>7.89</v>
      </c>
      <c r="T794">
        <v>12.75</v>
      </c>
      <c r="U794">
        <v>0.39</v>
      </c>
      <c r="V794">
        <v>0.03</v>
      </c>
      <c r="W794">
        <v>0.03</v>
      </c>
      <c r="X794">
        <v>1</v>
      </c>
      <c r="Y794">
        <v>1333.15</v>
      </c>
      <c r="Z794">
        <f t="shared" si="12"/>
        <v>10</v>
      </c>
    </row>
    <row r="795" spans="1:26">
      <c r="A795" t="s">
        <v>863</v>
      </c>
      <c r="B795">
        <v>51.03</v>
      </c>
      <c r="C795">
        <v>0.6</v>
      </c>
      <c r="D795">
        <v>14.84</v>
      </c>
      <c r="E795">
        <v>7.28</v>
      </c>
      <c r="F795">
        <v>0.13</v>
      </c>
      <c r="G795">
        <v>10.67</v>
      </c>
      <c r="H795">
        <v>12.19</v>
      </c>
      <c r="I795">
        <v>1.94</v>
      </c>
      <c r="J795">
        <v>0.14000000000000001</v>
      </c>
      <c r="K795">
        <v>0.19</v>
      </c>
      <c r="N795">
        <v>52.32</v>
      </c>
      <c r="O795">
        <v>0.26</v>
      </c>
      <c r="P795">
        <v>4.24</v>
      </c>
      <c r="Q795">
        <v>4.01</v>
      </c>
      <c r="R795">
        <v>0.11</v>
      </c>
      <c r="S795">
        <v>19.98</v>
      </c>
      <c r="T795">
        <v>18.11</v>
      </c>
      <c r="U795">
        <v>0.31</v>
      </c>
      <c r="W795">
        <v>1.25</v>
      </c>
      <c r="X795">
        <v>0.7</v>
      </c>
      <c r="Y795">
        <v>1513.15</v>
      </c>
      <c r="Z795">
        <f t="shared" si="12"/>
        <v>7</v>
      </c>
    </row>
    <row r="796" spans="1:26">
      <c r="A796" t="s">
        <v>864</v>
      </c>
      <c r="B796">
        <v>51.16</v>
      </c>
      <c r="C796">
        <v>0.73</v>
      </c>
      <c r="D796">
        <v>15.95</v>
      </c>
      <c r="E796">
        <v>7.98</v>
      </c>
      <c r="F796">
        <v>0.14000000000000001</v>
      </c>
      <c r="G796">
        <v>7.92</v>
      </c>
      <c r="H796">
        <v>11.71</v>
      </c>
      <c r="I796">
        <v>2.5099999999999998</v>
      </c>
      <c r="J796">
        <v>0.21</v>
      </c>
      <c r="K796">
        <v>0.05</v>
      </c>
      <c r="N796">
        <v>51.92</v>
      </c>
      <c r="O796">
        <v>0.28000000000000003</v>
      </c>
      <c r="P796">
        <v>4.3</v>
      </c>
      <c r="Q796">
        <v>5.98</v>
      </c>
      <c r="R796">
        <v>0.17</v>
      </c>
      <c r="S796">
        <v>18.86</v>
      </c>
      <c r="T796">
        <v>17.78</v>
      </c>
      <c r="U796">
        <v>0.37</v>
      </c>
      <c r="V796">
        <v>0.01</v>
      </c>
      <c r="W796">
        <v>0.49</v>
      </c>
      <c r="X796">
        <v>0.7</v>
      </c>
      <c r="Y796">
        <v>1483.15</v>
      </c>
      <c r="Z796">
        <f t="shared" si="12"/>
        <v>7</v>
      </c>
    </row>
    <row r="797" spans="1:26">
      <c r="A797" t="s">
        <v>865</v>
      </c>
      <c r="B797">
        <v>51.8</v>
      </c>
      <c r="C797">
        <v>0.95</v>
      </c>
      <c r="D797">
        <v>15.77</v>
      </c>
      <c r="E797">
        <v>9.82</v>
      </c>
      <c r="F797">
        <v>0.16</v>
      </c>
      <c r="G797">
        <v>7.2</v>
      </c>
      <c r="H797">
        <v>10.220000000000001</v>
      </c>
      <c r="I797">
        <v>2.88</v>
      </c>
      <c r="J797">
        <v>0.31</v>
      </c>
      <c r="K797">
        <v>0.02</v>
      </c>
      <c r="N797">
        <v>52.64</v>
      </c>
      <c r="O797">
        <v>0.42</v>
      </c>
      <c r="P797">
        <v>3.59</v>
      </c>
      <c r="Q797">
        <v>7.61</v>
      </c>
      <c r="R797">
        <v>0.19</v>
      </c>
      <c r="S797">
        <v>17.72</v>
      </c>
      <c r="T797">
        <v>18.52</v>
      </c>
      <c r="U797">
        <v>0.38</v>
      </c>
      <c r="V797">
        <v>0.01</v>
      </c>
      <c r="W797">
        <v>0.13</v>
      </c>
      <c r="X797">
        <v>0.7</v>
      </c>
      <c r="Y797">
        <v>1453.15</v>
      </c>
      <c r="Z797">
        <f t="shared" si="12"/>
        <v>7</v>
      </c>
    </row>
    <row r="798" spans="1:26">
      <c r="A798" t="s">
        <v>866</v>
      </c>
      <c r="B798">
        <v>52.63</v>
      </c>
      <c r="C798">
        <v>1.77</v>
      </c>
      <c r="D798">
        <v>14.78</v>
      </c>
      <c r="E798">
        <v>12.35</v>
      </c>
      <c r="F798">
        <v>0.19</v>
      </c>
      <c r="G798">
        <v>4.32</v>
      </c>
      <c r="H798">
        <v>8.2200000000000006</v>
      </c>
      <c r="I798">
        <v>3.47</v>
      </c>
      <c r="J798">
        <v>0.74</v>
      </c>
      <c r="K798">
        <v>0.02</v>
      </c>
      <c r="N798">
        <v>51.73</v>
      </c>
      <c r="O798">
        <v>0.73</v>
      </c>
      <c r="P798">
        <v>2.5</v>
      </c>
      <c r="Q798">
        <v>13.9</v>
      </c>
      <c r="R798">
        <v>0.36</v>
      </c>
      <c r="S798">
        <v>16.62</v>
      </c>
      <c r="T798">
        <v>14.34</v>
      </c>
      <c r="U798">
        <v>0.37</v>
      </c>
      <c r="V798">
        <v>0.01</v>
      </c>
      <c r="W798">
        <v>0.09</v>
      </c>
      <c r="X798">
        <v>0.7</v>
      </c>
      <c r="Y798">
        <v>1423.15</v>
      </c>
      <c r="Z798">
        <f t="shared" si="12"/>
        <v>7</v>
      </c>
    </row>
    <row r="799" spans="1:26">
      <c r="A799" t="s">
        <v>867</v>
      </c>
      <c r="B799">
        <v>53.13</v>
      </c>
      <c r="C799">
        <v>2.54</v>
      </c>
      <c r="D799">
        <v>13.65</v>
      </c>
      <c r="E799">
        <v>14.42</v>
      </c>
      <c r="F799">
        <v>0.22</v>
      </c>
      <c r="G799">
        <v>2.9</v>
      </c>
      <c r="H799">
        <v>6.91</v>
      </c>
      <c r="I799">
        <v>3.6</v>
      </c>
      <c r="J799">
        <v>1.25</v>
      </c>
      <c r="K799">
        <v>0.02</v>
      </c>
      <c r="N799">
        <v>50.78</v>
      </c>
      <c r="O799">
        <v>0.89</v>
      </c>
      <c r="P799">
        <v>2.13</v>
      </c>
      <c r="Q799">
        <v>19.190000000000001</v>
      </c>
      <c r="R799">
        <v>0.42</v>
      </c>
      <c r="S799">
        <v>14.5</v>
      </c>
      <c r="T799">
        <v>12.88</v>
      </c>
      <c r="U799">
        <v>0.3</v>
      </c>
      <c r="V799">
        <v>0.01</v>
      </c>
      <c r="W799">
        <v>0.09</v>
      </c>
      <c r="X799">
        <v>0.7</v>
      </c>
      <c r="Y799">
        <v>1393.15</v>
      </c>
      <c r="Z799">
        <f t="shared" si="12"/>
        <v>7</v>
      </c>
    </row>
    <row r="800" spans="1:26">
      <c r="A800" t="s">
        <v>868</v>
      </c>
      <c r="B800">
        <v>54.74</v>
      </c>
      <c r="C800">
        <v>1.47</v>
      </c>
      <c r="D800">
        <v>14.86</v>
      </c>
      <c r="E800">
        <v>7.99</v>
      </c>
      <c r="F800">
        <v>0.16</v>
      </c>
      <c r="G800">
        <v>4.7</v>
      </c>
      <c r="H800">
        <v>9.06</v>
      </c>
      <c r="I800">
        <v>3.07</v>
      </c>
      <c r="J800">
        <v>0.31</v>
      </c>
      <c r="K800">
        <v>0.04</v>
      </c>
      <c r="N800">
        <v>52.81</v>
      </c>
      <c r="O800">
        <v>0.46</v>
      </c>
      <c r="P800">
        <v>2.5099999999999998</v>
      </c>
      <c r="Q800">
        <v>7.72</v>
      </c>
      <c r="R800">
        <v>0.19</v>
      </c>
      <c r="S800">
        <v>18.440000000000001</v>
      </c>
      <c r="T800">
        <v>16.68</v>
      </c>
      <c r="U800">
        <v>0.35</v>
      </c>
      <c r="V800">
        <v>0.01</v>
      </c>
      <c r="W800">
        <v>0.56999999999999995</v>
      </c>
      <c r="X800">
        <v>0.7</v>
      </c>
      <c r="Y800">
        <v>1423.15</v>
      </c>
      <c r="Z800">
        <f t="shared" si="12"/>
        <v>7</v>
      </c>
    </row>
    <row r="801" spans="1:26">
      <c r="A801" t="s">
        <v>869</v>
      </c>
      <c r="B801">
        <v>50.72</v>
      </c>
      <c r="C801">
        <v>0.72</v>
      </c>
      <c r="D801">
        <v>16.91</v>
      </c>
      <c r="E801">
        <v>7.69</v>
      </c>
      <c r="F801">
        <v>0.21</v>
      </c>
      <c r="G801">
        <v>8.7200000000000006</v>
      </c>
      <c r="H801">
        <v>12.26</v>
      </c>
      <c r="I801">
        <v>2.13</v>
      </c>
      <c r="J801">
        <v>0.11</v>
      </c>
      <c r="K801">
        <v>0.1</v>
      </c>
      <c r="N801">
        <v>52.45</v>
      </c>
      <c r="O801">
        <v>0.25</v>
      </c>
      <c r="P801">
        <v>5.08</v>
      </c>
      <c r="Q801">
        <v>5.64</v>
      </c>
      <c r="R801">
        <v>0.22</v>
      </c>
      <c r="S801">
        <v>19.86</v>
      </c>
      <c r="T801">
        <v>16.53</v>
      </c>
      <c r="U801">
        <v>0.31</v>
      </c>
      <c r="W801">
        <v>1.02</v>
      </c>
      <c r="X801">
        <v>0.7</v>
      </c>
      <c r="Y801">
        <v>1483.15</v>
      </c>
      <c r="Z801">
        <f t="shared" si="12"/>
        <v>7</v>
      </c>
    </row>
    <row r="802" spans="1:26">
      <c r="A802" t="s">
        <v>870</v>
      </c>
      <c r="B802">
        <v>52.08</v>
      </c>
      <c r="C802">
        <v>1.1399999999999999</v>
      </c>
      <c r="D802">
        <v>16.760000000000002</v>
      </c>
      <c r="E802">
        <v>8.1</v>
      </c>
      <c r="F802">
        <v>0.17</v>
      </c>
      <c r="G802">
        <v>7.05</v>
      </c>
      <c r="H802">
        <v>10.53</v>
      </c>
      <c r="I802">
        <v>2.81</v>
      </c>
      <c r="J802">
        <v>0.17</v>
      </c>
      <c r="K802">
        <v>0.06</v>
      </c>
      <c r="N802">
        <v>53.34</v>
      </c>
      <c r="O802">
        <v>0.37</v>
      </c>
      <c r="P802">
        <v>3.61</v>
      </c>
      <c r="Q802">
        <v>6.26</v>
      </c>
      <c r="R802">
        <v>0.21</v>
      </c>
      <c r="S802">
        <v>18.78</v>
      </c>
      <c r="T802">
        <v>17.5</v>
      </c>
      <c r="U802">
        <v>0.4</v>
      </c>
      <c r="V802">
        <v>0.01</v>
      </c>
      <c r="W802">
        <v>0.51</v>
      </c>
      <c r="X802">
        <v>0.7</v>
      </c>
      <c r="Y802">
        <v>1453.15</v>
      </c>
      <c r="Z802">
        <f t="shared" si="12"/>
        <v>7</v>
      </c>
    </row>
    <row r="803" spans="1:26">
      <c r="A803" t="s">
        <v>871</v>
      </c>
      <c r="B803">
        <v>46.6</v>
      </c>
      <c r="C803">
        <v>2.4</v>
      </c>
      <c r="D803">
        <v>13.2</v>
      </c>
      <c r="E803">
        <v>12.7</v>
      </c>
      <c r="F803">
        <v>0.2</v>
      </c>
      <c r="G803">
        <v>11.7</v>
      </c>
      <c r="H803">
        <v>9.6999999999999993</v>
      </c>
      <c r="I803">
        <v>2.1</v>
      </c>
      <c r="J803">
        <v>0.34</v>
      </c>
      <c r="K803">
        <v>7.0000000000000007E-2</v>
      </c>
      <c r="L803">
        <v>0.33</v>
      </c>
      <c r="N803">
        <v>53.4</v>
      </c>
      <c r="O803">
        <v>0.37</v>
      </c>
      <c r="P803">
        <v>5.6</v>
      </c>
      <c r="Q803">
        <v>9.3000000000000007</v>
      </c>
      <c r="R803">
        <v>0.15</v>
      </c>
      <c r="S803">
        <v>23.3</v>
      </c>
      <c r="T803">
        <v>8.1999999999999993</v>
      </c>
      <c r="U803">
        <v>0.5</v>
      </c>
      <c r="W803">
        <v>0.01</v>
      </c>
      <c r="X803">
        <v>2.0299999999999998</v>
      </c>
      <c r="Y803">
        <v>1663.15</v>
      </c>
      <c r="Z803">
        <f t="shared" si="12"/>
        <v>20.299999999999997</v>
      </c>
    </row>
    <row r="804" spans="1:26">
      <c r="A804" t="s">
        <v>872</v>
      </c>
      <c r="B804">
        <v>45.4</v>
      </c>
      <c r="C804">
        <v>3.08</v>
      </c>
      <c r="D804">
        <v>14.2</v>
      </c>
      <c r="E804">
        <v>13.1</v>
      </c>
      <c r="F804">
        <v>0.2</v>
      </c>
      <c r="G804">
        <v>9.6</v>
      </c>
      <c r="H804">
        <v>9.4</v>
      </c>
      <c r="I804">
        <v>2.8</v>
      </c>
      <c r="J804">
        <v>0.48</v>
      </c>
      <c r="K804">
        <v>0.01</v>
      </c>
      <c r="L804">
        <v>0.41</v>
      </c>
      <c r="N804">
        <v>50.7</v>
      </c>
      <c r="O804">
        <v>0.62</v>
      </c>
      <c r="P804">
        <v>7.7</v>
      </c>
      <c r="Q804">
        <v>9.5</v>
      </c>
      <c r="R804">
        <v>0.16</v>
      </c>
      <c r="S804">
        <v>20</v>
      </c>
      <c r="T804">
        <v>10.5</v>
      </c>
      <c r="U804">
        <v>0.7</v>
      </c>
      <c r="W804">
        <v>0.08</v>
      </c>
      <c r="X804">
        <v>1.78</v>
      </c>
      <c r="Y804">
        <v>1633.15</v>
      </c>
      <c r="Z804">
        <f t="shared" si="12"/>
        <v>17.8</v>
      </c>
    </row>
    <row r="805" spans="1:26">
      <c r="A805" t="s">
        <v>873</v>
      </c>
      <c r="B805">
        <v>45.3</v>
      </c>
      <c r="C805">
        <v>3.6</v>
      </c>
      <c r="D805">
        <v>14.48</v>
      </c>
      <c r="E805">
        <v>13.8</v>
      </c>
      <c r="F805">
        <v>0.15</v>
      </c>
      <c r="G805">
        <v>9.8000000000000007</v>
      </c>
      <c r="H805">
        <v>9</v>
      </c>
      <c r="I805">
        <v>2.8</v>
      </c>
      <c r="J805">
        <v>0.59</v>
      </c>
      <c r="L805">
        <v>0.48</v>
      </c>
      <c r="N805">
        <v>51.3</v>
      </c>
      <c r="O805">
        <v>0.74</v>
      </c>
      <c r="P805">
        <v>8.1999999999999993</v>
      </c>
      <c r="Q805">
        <v>10.3</v>
      </c>
      <c r="R805">
        <v>0.15</v>
      </c>
      <c r="S805">
        <v>20.100000000000001</v>
      </c>
      <c r="T805">
        <v>9.1999999999999993</v>
      </c>
      <c r="U805">
        <v>0.87</v>
      </c>
      <c r="W805">
        <v>0.05</v>
      </c>
      <c r="X805">
        <v>1.95</v>
      </c>
      <c r="Y805">
        <v>1633.15</v>
      </c>
      <c r="Z805">
        <f t="shared" si="12"/>
        <v>19.5</v>
      </c>
    </row>
    <row r="806" spans="1:26">
      <c r="A806" t="s">
        <v>874</v>
      </c>
      <c r="B806">
        <v>46.66</v>
      </c>
      <c r="C806">
        <v>0.7</v>
      </c>
      <c r="D806">
        <v>13.06</v>
      </c>
      <c r="E806">
        <v>8.75</v>
      </c>
      <c r="F806">
        <v>0.18</v>
      </c>
      <c r="G806">
        <v>17.579999999999998</v>
      </c>
      <c r="H806">
        <v>10.92</v>
      </c>
      <c r="I806">
        <v>0.93</v>
      </c>
      <c r="J806">
        <v>0.41</v>
      </c>
      <c r="K806">
        <v>0.35</v>
      </c>
      <c r="N806">
        <v>52.06</v>
      </c>
      <c r="O806">
        <v>0.11</v>
      </c>
      <c r="P806">
        <v>7.5</v>
      </c>
      <c r="Q806">
        <v>4.72</v>
      </c>
      <c r="R806">
        <v>0.14000000000000001</v>
      </c>
      <c r="S806">
        <v>24.45</v>
      </c>
      <c r="T806">
        <v>9.7200000000000006</v>
      </c>
      <c r="U806">
        <v>0.45</v>
      </c>
      <c r="W806">
        <v>0.91</v>
      </c>
      <c r="X806">
        <v>3</v>
      </c>
      <c r="Y806">
        <v>1803.15</v>
      </c>
      <c r="Z806">
        <f t="shared" si="12"/>
        <v>30</v>
      </c>
    </row>
    <row r="807" spans="1:26">
      <c r="A807" t="s">
        <v>874</v>
      </c>
      <c r="B807">
        <v>46.66</v>
      </c>
      <c r="C807">
        <v>0.7</v>
      </c>
      <c r="D807">
        <v>13.06</v>
      </c>
      <c r="E807">
        <v>8.75</v>
      </c>
      <c r="F807">
        <v>0.18</v>
      </c>
      <c r="G807">
        <v>17.579999999999998</v>
      </c>
      <c r="H807">
        <v>10.92</v>
      </c>
      <c r="I807">
        <v>0.93</v>
      </c>
      <c r="J807">
        <v>0.41</v>
      </c>
      <c r="K807">
        <v>0.35</v>
      </c>
      <c r="N807">
        <v>52.06</v>
      </c>
      <c r="O807">
        <v>0.11</v>
      </c>
      <c r="P807">
        <v>7.5</v>
      </c>
      <c r="Q807">
        <v>4.72</v>
      </c>
      <c r="R807">
        <v>0.14000000000000001</v>
      </c>
      <c r="S807">
        <v>24.45</v>
      </c>
      <c r="T807">
        <v>9.7200000000000006</v>
      </c>
      <c r="U807">
        <v>0.45</v>
      </c>
      <c r="W807">
        <v>0.91</v>
      </c>
      <c r="X807">
        <v>3</v>
      </c>
      <c r="Y807">
        <v>1803.15</v>
      </c>
      <c r="Z807">
        <f t="shared" si="12"/>
        <v>30</v>
      </c>
    </row>
    <row r="808" spans="1:26">
      <c r="A808" t="s">
        <v>875</v>
      </c>
      <c r="B808">
        <v>46.17</v>
      </c>
      <c r="C808">
        <v>0.91</v>
      </c>
      <c r="D808">
        <v>13.32</v>
      </c>
      <c r="E808">
        <v>9.5500000000000007</v>
      </c>
      <c r="F808">
        <v>0.18</v>
      </c>
      <c r="G808">
        <v>16.899999999999999</v>
      </c>
      <c r="H808">
        <v>10.69</v>
      </c>
      <c r="I808">
        <v>0.96</v>
      </c>
      <c r="J808">
        <v>0.56000000000000005</v>
      </c>
      <c r="K808">
        <v>0.31</v>
      </c>
      <c r="N808">
        <v>52.47</v>
      </c>
      <c r="O808">
        <v>0.13</v>
      </c>
      <c r="P808">
        <v>8.07</v>
      </c>
      <c r="Q808">
        <v>4.87</v>
      </c>
      <c r="R808">
        <v>0.14000000000000001</v>
      </c>
      <c r="S808">
        <v>23.67</v>
      </c>
      <c r="T808">
        <v>10.16</v>
      </c>
      <c r="U808">
        <v>0.45</v>
      </c>
      <c r="W808">
        <v>0.81</v>
      </c>
      <c r="X808">
        <v>3</v>
      </c>
      <c r="Y808">
        <v>1788.15</v>
      </c>
      <c r="Z808">
        <f t="shared" si="12"/>
        <v>30</v>
      </c>
    </row>
    <row r="809" spans="1:26">
      <c r="A809" t="s">
        <v>875</v>
      </c>
      <c r="B809">
        <v>46.17</v>
      </c>
      <c r="C809">
        <v>0.91</v>
      </c>
      <c r="D809">
        <v>13.32</v>
      </c>
      <c r="E809">
        <v>9.5500000000000007</v>
      </c>
      <c r="F809">
        <v>0.18</v>
      </c>
      <c r="G809">
        <v>16.899999999999999</v>
      </c>
      <c r="H809">
        <v>10.69</v>
      </c>
      <c r="I809">
        <v>0.96</v>
      </c>
      <c r="J809">
        <v>0.56000000000000005</v>
      </c>
      <c r="K809">
        <v>0.31</v>
      </c>
      <c r="N809">
        <v>52.47</v>
      </c>
      <c r="O809">
        <v>0.13</v>
      </c>
      <c r="P809">
        <v>8.07</v>
      </c>
      <c r="Q809">
        <v>4.87</v>
      </c>
      <c r="R809">
        <v>0.14000000000000001</v>
      </c>
      <c r="S809">
        <v>23.67</v>
      </c>
      <c r="T809">
        <v>10.16</v>
      </c>
      <c r="U809">
        <v>0.45</v>
      </c>
      <c r="W809">
        <v>0.81</v>
      </c>
      <c r="X809">
        <v>3</v>
      </c>
      <c r="Y809">
        <v>1788.15</v>
      </c>
      <c r="Z809">
        <f t="shared" si="12"/>
        <v>30</v>
      </c>
    </row>
    <row r="810" spans="1:26">
      <c r="A810" t="s">
        <v>876</v>
      </c>
      <c r="B810">
        <v>46.38</v>
      </c>
      <c r="C810">
        <v>1.45</v>
      </c>
      <c r="D810">
        <v>9.81</v>
      </c>
      <c r="E810">
        <v>10.65</v>
      </c>
      <c r="F810">
        <v>0.2</v>
      </c>
      <c r="G810">
        <v>18.579999999999998</v>
      </c>
      <c r="H810">
        <v>10.31</v>
      </c>
      <c r="I810">
        <v>0.93</v>
      </c>
      <c r="J810">
        <v>0.83</v>
      </c>
      <c r="K810">
        <v>0.33</v>
      </c>
      <c r="N810">
        <v>54.38</v>
      </c>
      <c r="O810">
        <v>0.09</v>
      </c>
      <c r="P810">
        <v>4.8899999999999997</v>
      </c>
      <c r="Q810">
        <v>5.36</v>
      </c>
      <c r="R810">
        <v>0.14000000000000001</v>
      </c>
      <c r="S810">
        <v>26.74</v>
      </c>
      <c r="T810">
        <v>7.5</v>
      </c>
      <c r="U810">
        <v>0.53</v>
      </c>
      <c r="W810">
        <v>0.47</v>
      </c>
      <c r="X810">
        <v>4</v>
      </c>
      <c r="Y810">
        <v>1863.15</v>
      </c>
      <c r="Z810">
        <f t="shared" si="12"/>
        <v>40</v>
      </c>
    </row>
    <row r="811" spans="1:26">
      <c r="A811" t="s">
        <v>877</v>
      </c>
      <c r="B811">
        <v>45.52</v>
      </c>
      <c r="C811">
        <v>1.27</v>
      </c>
      <c r="D811">
        <v>10.35</v>
      </c>
      <c r="E811">
        <v>10.65</v>
      </c>
      <c r="F811">
        <v>0.19</v>
      </c>
      <c r="G811">
        <v>19.89</v>
      </c>
      <c r="H811">
        <v>9.31</v>
      </c>
      <c r="I811">
        <v>1.08</v>
      </c>
      <c r="J811">
        <v>0.7</v>
      </c>
      <c r="K811">
        <v>0.25</v>
      </c>
      <c r="N811">
        <v>54.27</v>
      </c>
      <c r="O811">
        <v>7.0000000000000007E-2</v>
      </c>
      <c r="P811">
        <v>5.56</v>
      </c>
      <c r="Q811">
        <v>5.08</v>
      </c>
      <c r="R811">
        <v>0.13</v>
      </c>
      <c r="S811">
        <v>26.47</v>
      </c>
      <c r="T811">
        <v>7.37</v>
      </c>
      <c r="U811">
        <v>0.59</v>
      </c>
      <c r="W811">
        <v>0.61</v>
      </c>
      <c r="X811">
        <v>4</v>
      </c>
      <c r="Y811">
        <v>1883.15</v>
      </c>
      <c r="Z811">
        <f t="shared" si="12"/>
        <v>40</v>
      </c>
    </row>
    <row r="812" spans="1:26">
      <c r="A812" t="s">
        <v>878</v>
      </c>
      <c r="B812">
        <v>48.88</v>
      </c>
      <c r="C812">
        <v>0.41</v>
      </c>
      <c r="D812">
        <v>17.61</v>
      </c>
      <c r="E812">
        <v>6.84</v>
      </c>
      <c r="F812">
        <v>0.16</v>
      </c>
      <c r="G812">
        <v>11.72</v>
      </c>
      <c r="H812">
        <v>13.21</v>
      </c>
      <c r="I812">
        <v>0.84</v>
      </c>
      <c r="J812">
        <v>0.14000000000000001</v>
      </c>
      <c r="K812">
        <v>0.19</v>
      </c>
      <c r="N812">
        <v>52.46</v>
      </c>
      <c r="O812">
        <v>0.08</v>
      </c>
      <c r="P812">
        <v>5.23</v>
      </c>
      <c r="Q812">
        <v>3.8</v>
      </c>
      <c r="R812">
        <v>0.12</v>
      </c>
      <c r="S812">
        <v>20</v>
      </c>
      <c r="T812">
        <v>17.8</v>
      </c>
      <c r="U812">
        <v>0.15</v>
      </c>
      <c r="W812">
        <v>1.1499999999999999</v>
      </c>
      <c r="X812">
        <v>1</v>
      </c>
      <c r="Y812">
        <v>1563.15</v>
      </c>
      <c r="Z812">
        <f t="shared" si="12"/>
        <v>10</v>
      </c>
    </row>
    <row r="813" spans="1:26">
      <c r="A813" t="s">
        <v>879</v>
      </c>
      <c r="B813">
        <v>48.81</v>
      </c>
      <c r="C813">
        <v>0.39</v>
      </c>
      <c r="D813">
        <v>16.89</v>
      </c>
      <c r="E813">
        <v>7.28</v>
      </c>
      <c r="F813">
        <v>0.14000000000000001</v>
      </c>
      <c r="G813">
        <v>12.14</v>
      </c>
      <c r="H813">
        <v>12.85</v>
      </c>
      <c r="I813">
        <v>1.1399999999999999</v>
      </c>
      <c r="J813">
        <v>0.17</v>
      </c>
      <c r="K813">
        <v>0.19</v>
      </c>
      <c r="N813">
        <v>52.07</v>
      </c>
      <c r="O813">
        <v>0.11</v>
      </c>
      <c r="P813">
        <v>5.47</v>
      </c>
      <c r="Q813">
        <v>3.83</v>
      </c>
      <c r="R813">
        <v>0.11</v>
      </c>
      <c r="S813">
        <v>20.03</v>
      </c>
      <c r="T813">
        <v>17.39</v>
      </c>
      <c r="U813">
        <v>0.21</v>
      </c>
      <c r="W813">
        <v>1.02</v>
      </c>
      <c r="X813">
        <v>1</v>
      </c>
      <c r="Y813">
        <v>1573.15</v>
      </c>
      <c r="Z813">
        <f t="shared" si="12"/>
        <v>10</v>
      </c>
    </row>
    <row r="814" spans="1:26">
      <c r="A814" t="s">
        <v>880</v>
      </c>
      <c r="B814">
        <v>48.08</v>
      </c>
      <c r="C814">
        <v>0.39</v>
      </c>
      <c r="D814">
        <v>17.73</v>
      </c>
      <c r="E814">
        <v>7.07</v>
      </c>
      <c r="F814">
        <v>0.18</v>
      </c>
      <c r="G814">
        <v>12.02</v>
      </c>
      <c r="H814">
        <v>13.32</v>
      </c>
      <c r="I814">
        <v>0.96</v>
      </c>
      <c r="J814">
        <v>0.08</v>
      </c>
      <c r="K814">
        <v>0.17</v>
      </c>
      <c r="N814">
        <v>50.89</v>
      </c>
      <c r="O814">
        <v>0.12</v>
      </c>
      <c r="P814">
        <v>6.27</v>
      </c>
      <c r="Q814">
        <v>3.91</v>
      </c>
      <c r="R814">
        <v>0.1</v>
      </c>
      <c r="S814">
        <v>19.95</v>
      </c>
      <c r="T814">
        <v>16.82</v>
      </c>
      <c r="U814">
        <v>0.14000000000000001</v>
      </c>
      <c r="W814">
        <v>1</v>
      </c>
      <c r="X814">
        <v>1</v>
      </c>
      <c r="Y814">
        <v>1573.15</v>
      </c>
      <c r="Z814">
        <f t="shared" si="12"/>
        <v>10</v>
      </c>
    </row>
    <row r="815" spans="1:26">
      <c r="A815" t="s">
        <v>881</v>
      </c>
      <c r="B815">
        <v>48.99</v>
      </c>
      <c r="C815">
        <v>0.28000000000000003</v>
      </c>
      <c r="D815">
        <v>15.37</v>
      </c>
      <c r="E815">
        <v>7.91</v>
      </c>
      <c r="F815">
        <v>0.09</v>
      </c>
      <c r="G815">
        <v>12.6</v>
      </c>
      <c r="H815">
        <v>13.66</v>
      </c>
      <c r="I815">
        <v>0.81</v>
      </c>
      <c r="J815">
        <v>7.0000000000000007E-2</v>
      </c>
      <c r="K815">
        <v>0.22</v>
      </c>
      <c r="N815">
        <v>52.1</v>
      </c>
      <c r="O815">
        <v>0.03</v>
      </c>
      <c r="P815">
        <v>5.0999999999999996</v>
      </c>
      <c r="Q815">
        <v>3.8</v>
      </c>
      <c r="R815">
        <v>0.11</v>
      </c>
      <c r="S815">
        <v>20.02</v>
      </c>
      <c r="T815">
        <v>17.04</v>
      </c>
      <c r="U815">
        <v>0.12</v>
      </c>
      <c r="W815">
        <v>1.34</v>
      </c>
      <c r="X815">
        <v>1</v>
      </c>
      <c r="Y815">
        <v>1598.15</v>
      </c>
      <c r="Z815">
        <f t="shared" si="12"/>
        <v>10</v>
      </c>
    </row>
    <row r="816" spans="1:26">
      <c r="A816" t="s">
        <v>882</v>
      </c>
      <c r="B816">
        <v>47.96</v>
      </c>
      <c r="C816">
        <v>0.63</v>
      </c>
      <c r="D816">
        <v>17.77</v>
      </c>
      <c r="E816">
        <v>7.29</v>
      </c>
      <c r="F816">
        <v>0.1</v>
      </c>
      <c r="G816">
        <v>10.35</v>
      </c>
      <c r="H816">
        <v>13.19</v>
      </c>
      <c r="I816">
        <v>2.08</v>
      </c>
      <c r="J816">
        <v>0.51</v>
      </c>
      <c r="K816">
        <v>0.09</v>
      </c>
      <c r="N816">
        <v>51.21</v>
      </c>
      <c r="O816">
        <v>0.16</v>
      </c>
      <c r="P816">
        <v>5.9</v>
      </c>
      <c r="Q816">
        <v>3.9</v>
      </c>
      <c r="R816">
        <v>0.1</v>
      </c>
      <c r="S816">
        <v>19.079999999999998</v>
      </c>
      <c r="T816">
        <v>17.84</v>
      </c>
      <c r="U816">
        <v>0.27</v>
      </c>
      <c r="W816">
        <v>0.97</v>
      </c>
      <c r="X816">
        <v>1</v>
      </c>
      <c r="Y816">
        <v>1548.15</v>
      </c>
      <c r="Z816">
        <f t="shared" si="12"/>
        <v>10</v>
      </c>
    </row>
    <row r="817" spans="1:26">
      <c r="A817" t="s">
        <v>883</v>
      </c>
      <c r="B817">
        <v>47.93</v>
      </c>
      <c r="C817">
        <v>0.59</v>
      </c>
      <c r="D817">
        <v>17.54</v>
      </c>
      <c r="E817">
        <v>7.28</v>
      </c>
      <c r="F817">
        <v>0.13</v>
      </c>
      <c r="G817">
        <v>11.42</v>
      </c>
      <c r="H817">
        <v>13.25</v>
      </c>
      <c r="I817">
        <v>1.6</v>
      </c>
      <c r="J817">
        <v>0.14000000000000001</v>
      </c>
      <c r="K817">
        <v>0.11</v>
      </c>
      <c r="N817">
        <v>51.83</v>
      </c>
      <c r="O817">
        <v>0.09</v>
      </c>
      <c r="P817">
        <v>4.87</v>
      </c>
      <c r="Q817">
        <v>3.76</v>
      </c>
      <c r="R817">
        <v>0.11</v>
      </c>
      <c r="S817">
        <v>19.71</v>
      </c>
      <c r="T817">
        <v>18.07</v>
      </c>
      <c r="U817">
        <v>0.17</v>
      </c>
      <c r="W817">
        <v>1.21</v>
      </c>
      <c r="X817">
        <v>1</v>
      </c>
      <c r="Y817">
        <v>1543.15</v>
      </c>
      <c r="Z817">
        <f t="shared" si="12"/>
        <v>10</v>
      </c>
    </row>
    <row r="818" spans="1:26">
      <c r="A818" t="s">
        <v>884</v>
      </c>
      <c r="B818">
        <v>46.15</v>
      </c>
      <c r="C818">
        <v>5.21</v>
      </c>
      <c r="D818">
        <v>13.59</v>
      </c>
      <c r="E818">
        <v>13.57</v>
      </c>
      <c r="F818">
        <v>0.13</v>
      </c>
      <c r="G818">
        <v>4.37</v>
      </c>
      <c r="H818">
        <v>8.8800000000000008</v>
      </c>
      <c r="I818">
        <v>3.05</v>
      </c>
      <c r="J818">
        <v>1.8</v>
      </c>
      <c r="N818">
        <v>47.07</v>
      </c>
      <c r="O818">
        <v>2.77</v>
      </c>
      <c r="P818">
        <v>5.38</v>
      </c>
      <c r="Q818">
        <v>10.6</v>
      </c>
      <c r="R818">
        <v>0.25</v>
      </c>
      <c r="S818">
        <v>12.71</v>
      </c>
      <c r="T818">
        <v>18.850000000000001</v>
      </c>
      <c r="U818">
        <v>0.41</v>
      </c>
      <c r="V818">
        <v>0.02</v>
      </c>
      <c r="X818">
        <v>0.43</v>
      </c>
      <c r="Y818">
        <v>1393.15</v>
      </c>
      <c r="Z818">
        <f t="shared" si="12"/>
        <v>4.3</v>
      </c>
    </row>
    <row r="819" spans="1:26">
      <c r="A819" t="s">
        <v>885</v>
      </c>
      <c r="B819">
        <v>47.99</v>
      </c>
      <c r="C819">
        <v>3.13</v>
      </c>
      <c r="D819">
        <v>12.42</v>
      </c>
      <c r="E819">
        <v>13.41</v>
      </c>
      <c r="F819">
        <v>0.2</v>
      </c>
      <c r="G819">
        <v>5.66</v>
      </c>
      <c r="H819">
        <v>10.210000000000001</v>
      </c>
      <c r="I819">
        <v>2.5</v>
      </c>
      <c r="J819">
        <v>0.88900000000000001</v>
      </c>
      <c r="N819">
        <v>48.96</v>
      </c>
      <c r="O819">
        <v>1.46</v>
      </c>
      <c r="P819">
        <v>3.96</v>
      </c>
      <c r="Q819">
        <v>8.4600000000000009</v>
      </c>
      <c r="R819">
        <v>0.15</v>
      </c>
      <c r="S819">
        <v>14.47</v>
      </c>
      <c r="T819">
        <v>19.3</v>
      </c>
      <c r="U819">
        <v>0.27</v>
      </c>
      <c r="V819">
        <v>0.02</v>
      </c>
      <c r="X819">
        <v>1E-4</v>
      </c>
      <c r="Y819">
        <v>1403.15</v>
      </c>
      <c r="Z819">
        <f t="shared" si="12"/>
        <v>1E-3</v>
      </c>
    </row>
    <row r="820" spans="1:26">
      <c r="A820" t="s">
        <v>886</v>
      </c>
      <c r="B820">
        <v>52.01</v>
      </c>
      <c r="C820">
        <v>3.68</v>
      </c>
      <c r="D820">
        <v>12.29</v>
      </c>
      <c r="E820">
        <v>10.29</v>
      </c>
      <c r="F820">
        <v>0.2</v>
      </c>
      <c r="G820">
        <v>3.85</v>
      </c>
      <c r="H820">
        <v>7.06</v>
      </c>
      <c r="I820">
        <v>3.29</v>
      </c>
      <c r="J820">
        <v>2.14</v>
      </c>
      <c r="N820">
        <v>47.69</v>
      </c>
      <c r="O820">
        <v>2.15</v>
      </c>
      <c r="P820">
        <v>4.2699999999999996</v>
      </c>
      <c r="Q820">
        <v>10.85</v>
      </c>
      <c r="R820">
        <v>0.3</v>
      </c>
      <c r="S820">
        <v>13.02</v>
      </c>
      <c r="T820">
        <v>19.02</v>
      </c>
      <c r="U820">
        <v>0.39</v>
      </c>
      <c r="V820">
        <v>0.05</v>
      </c>
      <c r="X820">
        <v>1E-4</v>
      </c>
      <c r="Y820">
        <v>1353.15</v>
      </c>
      <c r="Z820">
        <f t="shared" si="12"/>
        <v>1E-3</v>
      </c>
    </row>
    <row r="821" spans="1:26">
      <c r="A821" t="s">
        <v>887</v>
      </c>
      <c r="B821">
        <v>41.01</v>
      </c>
      <c r="C821">
        <v>6.11</v>
      </c>
      <c r="D821">
        <v>13.38</v>
      </c>
      <c r="E821">
        <v>17.04</v>
      </c>
      <c r="F821">
        <v>0.23</v>
      </c>
      <c r="G821">
        <v>4.13</v>
      </c>
      <c r="H821">
        <v>8.75</v>
      </c>
      <c r="I821">
        <v>2.69</v>
      </c>
      <c r="J821">
        <v>1.64</v>
      </c>
      <c r="N821">
        <v>47.15</v>
      </c>
      <c r="O821">
        <v>2.2400000000000002</v>
      </c>
      <c r="P821">
        <v>8.64</v>
      </c>
      <c r="Q821">
        <v>11.18</v>
      </c>
      <c r="R821">
        <v>0.17</v>
      </c>
      <c r="S821">
        <v>13.43</v>
      </c>
      <c r="T821">
        <v>14.73</v>
      </c>
      <c r="U821">
        <v>0.67</v>
      </c>
      <c r="V821">
        <v>0.01</v>
      </c>
      <c r="X821">
        <v>0.93</v>
      </c>
      <c r="Y821">
        <v>1433.15</v>
      </c>
      <c r="Z821">
        <f t="shared" si="12"/>
        <v>9.3000000000000007</v>
      </c>
    </row>
    <row r="822" spans="1:26">
      <c r="A822" t="s">
        <v>888</v>
      </c>
      <c r="B822">
        <v>45.38</v>
      </c>
      <c r="C822">
        <v>3.24</v>
      </c>
      <c r="D822">
        <v>14.03</v>
      </c>
      <c r="E822">
        <v>13.85</v>
      </c>
      <c r="F822">
        <v>0.22</v>
      </c>
      <c r="G822">
        <v>5.35</v>
      </c>
      <c r="H822">
        <v>9.48</v>
      </c>
      <c r="I822">
        <v>3.2</v>
      </c>
      <c r="J822">
        <v>1.07</v>
      </c>
      <c r="L822">
        <v>0.59</v>
      </c>
      <c r="M822">
        <v>0.17</v>
      </c>
      <c r="N822">
        <v>49.06</v>
      </c>
      <c r="O822">
        <v>1.61</v>
      </c>
      <c r="P822">
        <v>5.04</v>
      </c>
      <c r="Q822">
        <v>8.86</v>
      </c>
      <c r="R822">
        <v>0.23</v>
      </c>
      <c r="S822">
        <v>14.23</v>
      </c>
      <c r="T822">
        <v>18.43</v>
      </c>
      <c r="U822">
        <v>0.4</v>
      </c>
      <c r="V822">
        <v>0.01</v>
      </c>
      <c r="X822">
        <v>0.68</v>
      </c>
      <c r="Y822">
        <v>1433.15</v>
      </c>
      <c r="Z822">
        <f t="shared" si="12"/>
        <v>6.8000000000000007</v>
      </c>
    </row>
    <row r="823" spans="1:26">
      <c r="A823" t="s">
        <v>889</v>
      </c>
      <c r="B823">
        <v>47.32</v>
      </c>
      <c r="C823">
        <v>2.35</v>
      </c>
      <c r="D823">
        <v>15.17</v>
      </c>
      <c r="E823">
        <v>12.14</v>
      </c>
      <c r="F823">
        <v>0.19</v>
      </c>
      <c r="G823">
        <v>6.81</v>
      </c>
      <c r="H823">
        <v>10.43</v>
      </c>
      <c r="I823">
        <v>2.61</v>
      </c>
      <c r="J823">
        <v>0.66</v>
      </c>
      <c r="L823">
        <v>0.42</v>
      </c>
      <c r="M823">
        <v>0.1</v>
      </c>
      <c r="N823">
        <v>50.01</v>
      </c>
      <c r="O823">
        <v>1.06</v>
      </c>
      <c r="P823">
        <v>4.99</v>
      </c>
      <c r="Q823">
        <v>7.4</v>
      </c>
      <c r="R823">
        <v>0.19</v>
      </c>
      <c r="S823">
        <v>15.56</v>
      </c>
      <c r="T823">
        <v>18.600000000000001</v>
      </c>
      <c r="U823">
        <v>0.41</v>
      </c>
      <c r="X823">
        <v>0.68</v>
      </c>
      <c r="Y823">
        <v>1473.15</v>
      </c>
      <c r="Z823">
        <f t="shared" si="12"/>
        <v>6.8000000000000007</v>
      </c>
    </row>
    <row r="824" spans="1:26">
      <c r="A824" t="s">
        <v>890</v>
      </c>
      <c r="B824">
        <v>46.68</v>
      </c>
      <c r="C824">
        <v>2.76</v>
      </c>
      <c r="D824">
        <v>14.2</v>
      </c>
      <c r="E824">
        <v>13.14</v>
      </c>
      <c r="F824">
        <v>0.21</v>
      </c>
      <c r="G824">
        <v>6.1</v>
      </c>
      <c r="H824">
        <v>9.99</v>
      </c>
      <c r="I824">
        <v>2.74</v>
      </c>
      <c r="J824">
        <v>0.96</v>
      </c>
      <c r="L824">
        <v>0.51</v>
      </c>
      <c r="M824">
        <v>0.12</v>
      </c>
      <c r="N824">
        <v>48.69</v>
      </c>
      <c r="O824">
        <v>1.82</v>
      </c>
      <c r="P824">
        <v>3.37</v>
      </c>
      <c r="Q824">
        <v>7.39</v>
      </c>
      <c r="R824">
        <v>0.18</v>
      </c>
      <c r="S824">
        <v>14.04</v>
      </c>
      <c r="T824">
        <v>19.100000000000001</v>
      </c>
      <c r="U824">
        <v>0.41</v>
      </c>
      <c r="V824">
        <v>0.02</v>
      </c>
      <c r="X824">
        <v>0.68</v>
      </c>
      <c r="Y824">
        <v>1453.15</v>
      </c>
      <c r="Z824">
        <f t="shared" si="12"/>
        <v>6.8000000000000007</v>
      </c>
    </row>
    <row r="825" spans="1:26">
      <c r="A825" t="s">
        <v>891</v>
      </c>
      <c r="B825">
        <v>47.35</v>
      </c>
      <c r="C825">
        <v>3.42</v>
      </c>
      <c r="D825">
        <v>13.37</v>
      </c>
      <c r="E825">
        <v>13.41</v>
      </c>
      <c r="F825">
        <v>0.22</v>
      </c>
      <c r="G825">
        <v>5.18</v>
      </c>
      <c r="H825">
        <v>10.15</v>
      </c>
      <c r="I825">
        <v>3.12</v>
      </c>
      <c r="J825">
        <v>1.05</v>
      </c>
      <c r="L825">
        <v>0.74</v>
      </c>
      <c r="M825">
        <v>0.16</v>
      </c>
      <c r="N825">
        <v>49.43</v>
      </c>
      <c r="O825">
        <v>2.15</v>
      </c>
      <c r="P825">
        <v>4.49</v>
      </c>
      <c r="Q825">
        <v>7.97</v>
      </c>
      <c r="R825">
        <v>0.15</v>
      </c>
      <c r="S825">
        <v>13.95</v>
      </c>
      <c r="T825">
        <v>20.36</v>
      </c>
      <c r="U825">
        <v>0.32</v>
      </c>
      <c r="V825">
        <v>0.31</v>
      </c>
      <c r="X825">
        <v>0.28000000000000003</v>
      </c>
      <c r="Y825">
        <v>1413.15</v>
      </c>
      <c r="Z825">
        <f t="shared" si="12"/>
        <v>2.8000000000000003</v>
      </c>
    </row>
    <row r="826" spans="1:26">
      <c r="A826" t="s">
        <v>892</v>
      </c>
      <c r="B826">
        <v>47.79</v>
      </c>
      <c r="C826">
        <v>2.85</v>
      </c>
      <c r="D826">
        <v>13.95</v>
      </c>
      <c r="E826">
        <v>12.55</v>
      </c>
      <c r="F826">
        <v>0.17</v>
      </c>
      <c r="G826">
        <v>5.73</v>
      </c>
      <c r="H826">
        <v>10.72</v>
      </c>
      <c r="I826">
        <v>3.07</v>
      </c>
      <c r="J826">
        <v>0.88</v>
      </c>
      <c r="L826">
        <v>0.52</v>
      </c>
      <c r="M826">
        <v>0.11</v>
      </c>
      <c r="N826">
        <v>49.23</v>
      </c>
      <c r="O826">
        <v>1.73</v>
      </c>
      <c r="P826">
        <v>5.07</v>
      </c>
      <c r="Q826">
        <v>7.08</v>
      </c>
      <c r="R826">
        <v>0.18</v>
      </c>
      <c r="S826">
        <v>14.68</v>
      </c>
      <c r="T826">
        <v>20.14</v>
      </c>
      <c r="U826">
        <v>0.35</v>
      </c>
      <c r="V826">
        <v>0.01</v>
      </c>
      <c r="X826">
        <v>0.28000000000000003</v>
      </c>
      <c r="Y826">
        <v>1433.15</v>
      </c>
      <c r="Z826">
        <f t="shared" si="12"/>
        <v>2.8000000000000003</v>
      </c>
    </row>
    <row r="827" spans="1:26">
      <c r="A827" t="s">
        <v>893</v>
      </c>
      <c r="B827">
        <v>44.48</v>
      </c>
      <c r="C827">
        <v>5.66</v>
      </c>
      <c r="D827">
        <v>12.9</v>
      </c>
      <c r="E827">
        <v>14.96</v>
      </c>
      <c r="F827">
        <v>0.26</v>
      </c>
      <c r="G827">
        <v>4.95</v>
      </c>
      <c r="H827">
        <v>9.11</v>
      </c>
      <c r="I827">
        <v>2.82</v>
      </c>
      <c r="J827">
        <v>1.56</v>
      </c>
      <c r="L827">
        <v>1.19</v>
      </c>
      <c r="M827">
        <v>0.37</v>
      </c>
      <c r="N827">
        <v>48</v>
      </c>
      <c r="O827">
        <v>2.56</v>
      </c>
      <c r="P827">
        <v>6.58</v>
      </c>
      <c r="Q827">
        <v>9.2799999999999994</v>
      </c>
      <c r="R827">
        <v>0.3</v>
      </c>
      <c r="S827">
        <v>12.8</v>
      </c>
      <c r="T827">
        <v>18.37</v>
      </c>
      <c r="U827">
        <v>0.56000000000000005</v>
      </c>
      <c r="V827">
        <v>0.05</v>
      </c>
      <c r="X827">
        <v>0.68</v>
      </c>
      <c r="Y827">
        <v>1413.15</v>
      </c>
      <c r="Z827">
        <f t="shared" si="12"/>
        <v>6.8000000000000007</v>
      </c>
    </row>
    <row r="828" spans="1:26">
      <c r="A828" t="s">
        <v>894</v>
      </c>
      <c r="B828">
        <v>48.01</v>
      </c>
      <c r="C828">
        <v>4.17</v>
      </c>
      <c r="D828">
        <v>13.25</v>
      </c>
      <c r="E828">
        <v>13.39</v>
      </c>
      <c r="F828">
        <v>0.23</v>
      </c>
      <c r="G828">
        <v>4.8099999999999996</v>
      </c>
      <c r="H828">
        <v>9.57</v>
      </c>
      <c r="I828">
        <v>3.47</v>
      </c>
      <c r="J828">
        <v>1.42</v>
      </c>
      <c r="L828">
        <v>0.86</v>
      </c>
      <c r="M828">
        <v>0.26</v>
      </c>
      <c r="N828">
        <v>48.83</v>
      </c>
      <c r="O828">
        <v>2.67</v>
      </c>
      <c r="P828">
        <v>5.13</v>
      </c>
      <c r="Q828">
        <v>8.69</v>
      </c>
      <c r="R828">
        <v>0.21</v>
      </c>
      <c r="S828">
        <v>12.94</v>
      </c>
      <c r="T828">
        <v>20.62</v>
      </c>
      <c r="U828">
        <v>0.37</v>
      </c>
      <c r="V828">
        <v>0.02</v>
      </c>
      <c r="X828">
        <v>0.28000000000000003</v>
      </c>
      <c r="Y828">
        <v>1393.15</v>
      </c>
      <c r="Z828">
        <f t="shared" si="12"/>
        <v>2.8000000000000003</v>
      </c>
    </row>
    <row r="829" spans="1:26">
      <c r="A829" t="s">
        <v>895</v>
      </c>
      <c r="B829">
        <v>45.08</v>
      </c>
      <c r="C829">
        <v>2.4700000000000002</v>
      </c>
      <c r="D829">
        <v>15.9</v>
      </c>
      <c r="E829">
        <v>13.21</v>
      </c>
      <c r="F829">
        <v>0.18</v>
      </c>
      <c r="G829">
        <v>6.46</v>
      </c>
      <c r="H829">
        <v>9.1300000000000008</v>
      </c>
      <c r="I829">
        <v>3.04</v>
      </c>
      <c r="J829">
        <v>0.81</v>
      </c>
      <c r="L829">
        <v>0.5</v>
      </c>
      <c r="M829">
        <v>0.11</v>
      </c>
      <c r="N829">
        <v>48.54</v>
      </c>
      <c r="O829">
        <v>1.03</v>
      </c>
      <c r="P829">
        <v>7.98</v>
      </c>
      <c r="Q829">
        <v>9.4499999999999993</v>
      </c>
      <c r="R829">
        <v>0.25</v>
      </c>
      <c r="S829">
        <v>15.79</v>
      </c>
      <c r="T829">
        <v>14.3</v>
      </c>
      <c r="U829">
        <v>0.55000000000000004</v>
      </c>
      <c r="V829">
        <v>0.01</v>
      </c>
      <c r="X829">
        <v>0.93</v>
      </c>
      <c r="Y829">
        <v>1493.15</v>
      </c>
      <c r="Z829">
        <f t="shared" si="12"/>
        <v>9.3000000000000007</v>
      </c>
    </row>
    <row r="830" spans="1:26">
      <c r="A830" t="s">
        <v>896</v>
      </c>
      <c r="B830">
        <v>41.88</v>
      </c>
      <c r="C830">
        <v>4.57</v>
      </c>
      <c r="D830">
        <v>14.62</v>
      </c>
      <c r="E830">
        <v>15.13</v>
      </c>
      <c r="F830">
        <v>0.25</v>
      </c>
      <c r="G830">
        <v>5.45</v>
      </c>
      <c r="H830">
        <v>8.14</v>
      </c>
      <c r="I830">
        <v>3.02</v>
      </c>
      <c r="J830">
        <v>1.35</v>
      </c>
      <c r="L830">
        <v>1.27</v>
      </c>
      <c r="M830">
        <v>0.34</v>
      </c>
      <c r="N830">
        <v>46.78</v>
      </c>
      <c r="O830">
        <v>1.98</v>
      </c>
      <c r="P830">
        <v>9.1999999999999993</v>
      </c>
      <c r="Q830">
        <v>10.29</v>
      </c>
      <c r="R830">
        <v>0.23</v>
      </c>
      <c r="S830">
        <v>13.32</v>
      </c>
      <c r="T830">
        <v>15.23</v>
      </c>
      <c r="U830">
        <v>0.66</v>
      </c>
      <c r="V830">
        <v>0.02</v>
      </c>
      <c r="X830">
        <v>0.93</v>
      </c>
      <c r="Y830">
        <v>1453.15</v>
      </c>
      <c r="Z830">
        <f t="shared" si="12"/>
        <v>9.3000000000000007</v>
      </c>
    </row>
    <row r="831" spans="1:26">
      <c r="A831" t="s">
        <v>897</v>
      </c>
      <c r="B831">
        <v>43.81</v>
      </c>
      <c r="C831">
        <v>3.37</v>
      </c>
      <c r="D831">
        <v>15.35</v>
      </c>
      <c r="E831">
        <v>14.66</v>
      </c>
      <c r="F831">
        <v>0.18</v>
      </c>
      <c r="G831">
        <v>5.77</v>
      </c>
      <c r="H831">
        <v>8.44</v>
      </c>
      <c r="I831">
        <v>3.25</v>
      </c>
      <c r="J831">
        <v>1.1499999999999999</v>
      </c>
      <c r="L831">
        <v>0.75</v>
      </c>
      <c r="M831">
        <v>0.21</v>
      </c>
      <c r="N831">
        <v>47.18</v>
      </c>
      <c r="O831">
        <v>1.32</v>
      </c>
      <c r="P831">
        <v>9.0299999999999994</v>
      </c>
      <c r="Q831">
        <v>10.48</v>
      </c>
      <c r="R831">
        <v>0.24</v>
      </c>
      <c r="S831">
        <v>14.12</v>
      </c>
      <c r="T831">
        <v>17.940000000000001</v>
      </c>
      <c r="U831">
        <v>0.64</v>
      </c>
      <c r="X831">
        <v>0.93</v>
      </c>
      <c r="Y831">
        <v>1473.15</v>
      </c>
      <c r="Z831">
        <f t="shared" si="12"/>
        <v>9.3000000000000007</v>
      </c>
    </row>
    <row r="832" spans="1:26">
      <c r="A832" t="s">
        <v>898</v>
      </c>
      <c r="B832">
        <v>47.05</v>
      </c>
      <c r="C832">
        <v>1.76</v>
      </c>
      <c r="D832">
        <v>16.809999999999999</v>
      </c>
      <c r="E832">
        <v>11.1</v>
      </c>
      <c r="F832">
        <v>0.22</v>
      </c>
      <c r="G832">
        <v>7.59</v>
      </c>
      <c r="H832">
        <v>10.18</v>
      </c>
      <c r="I832">
        <v>2.77</v>
      </c>
      <c r="J832">
        <v>0.63</v>
      </c>
      <c r="L832">
        <v>0.3</v>
      </c>
      <c r="M832">
        <v>0.06</v>
      </c>
      <c r="N832">
        <v>49.83</v>
      </c>
      <c r="O832">
        <v>0.75</v>
      </c>
      <c r="P832">
        <v>8.11</v>
      </c>
      <c r="Q832">
        <v>7.29</v>
      </c>
      <c r="R832">
        <v>0.22</v>
      </c>
      <c r="S832">
        <v>16.71</v>
      </c>
      <c r="T832">
        <v>14.87</v>
      </c>
      <c r="U832">
        <v>0.45</v>
      </c>
      <c r="V832">
        <v>0.01</v>
      </c>
      <c r="X832">
        <v>0.93</v>
      </c>
      <c r="Y832">
        <v>1513.15</v>
      </c>
      <c r="Z832">
        <f t="shared" si="12"/>
        <v>9.3000000000000007</v>
      </c>
    </row>
    <row r="833" spans="1:26">
      <c r="A833" t="s">
        <v>899</v>
      </c>
      <c r="B833">
        <v>46.04</v>
      </c>
      <c r="C833">
        <v>1.63</v>
      </c>
      <c r="D833">
        <v>16.100000000000001</v>
      </c>
      <c r="E833">
        <v>10.49</v>
      </c>
      <c r="F833">
        <v>0.11</v>
      </c>
      <c r="G833">
        <v>8.1199999999999992</v>
      </c>
      <c r="H833">
        <v>10.210000000000001</v>
      </c>
      <c r="I833">
        <v>2.57</v>
      </c>
      <c r="J833">
        <v>0.51</v>
      </c>
      <c r="L833">
        <v>0.34</v>
      </c>
      <c r="M833">
        <v>0.06</v>
      </c>
      <c r="N833">
        <v>48.9</v>
      </c>
      <c r="O833">
        <v>0.71</v>
      </c>
      <c r="P833">
        <v>8.6199999999999992</v>
      </c>
      <c r="Q833">
        <v>6.96</v>
      </c>
      <c r="R833">
        <v>0.16</v>
      </c>
      <c r="S833">
        <v>17.72</v>
      </c>
      <c r="T833">
        <v>13.86</v>
      </c>
      <c r="U833">
        <v>0.44</v>
      </c>
      <c r="V833">
        <v>0.01</v>
      </c>
      <c r="X833">
        <v>0.93</v>
      </c>
      <c r="Y833">
        <v>1533.15</v>
      </c>
      <c r="Z833">
        <f t="shared" si="12"/>
        <v>9.3000000000000007</v>
      </c>
    </row>
    <row r="834" spans="1:26">
      <c r="A834" t="s">
        <v>900</v>
      </c>
      <c r="B834">
        <v>46.18</v>
      </c>
      <c r="C834">
        <v>3.36</v>
      </c>
      <c r="D834">
        <v>13.8</v>
      </c>
      <c r="E834">
        <v>13.02</v>
      </c>
      <c r="F834">
        <v>0.2</v>
      </c>
      <c r="G834">
        <v>5.23</v>
      </c>
      <c r="H834">
        <v>9.91</v>
      </c>
      <c r="I834">
        <v>3.05</v>
      </c>
      <c r="J834">
        <v>1.04</v>
      </c>
      <c r="L834">
        <v>0.67</v>
      </c>
      <c r="M834">
        <v>0.16</v>
      </c>
      <c r="N834">
        <v>48.5</v>
      </c>
      <c r="O834">
        <v>1.68</v>
      </c>
      <c r="P834">
        <v>4.79</v>
      </c>
      <c r="Q834">
        <v>8.1300000000000008</v>
      </c>
      <c r="R834">
        <v>0.14000000000000001</v>
      </c>
      <c r="S834">
        <v>14.08</v>
      </c>
      <c r="T834">
        <v>18.66</v>
      </c>
      <c r="U834">
        <v>0.36</v>
      </c>
      <c r="V834">
        <v>0.01</v>
      </c>
      <c r="X834">
        <v>0.43</v>
      </c>
      <c r="Y834">
        <v>1433.15</v>
      </c>
      <c r="Z834">
        <f t="shared" si="12"/>
        <v>4.3</v>
      </c>
    </row>
    <row r="835" spans="1:26">
      <c r="A835" t="s">
        <v>901</v>
      </c>
      <c r="B835">
        <v>45.99</v>
      </c>
      <c r="C835">
        <v>4.33</v>
      </c>
      <c r="D835">
        <v>13.34</v>
      </c>
      <c r="E835">
        <v>13.34</v>
      </c>
      <c r="F835">
        <v>0.2</v>
      </c>
      <c r="G835">
        <v>4.72</v>
      </c>
      <c r="H835">
        <v>9.25</v>
      </c>
      <c r="I835">
        <v>3.03</v>
      </c>
      <c r="J835">
        <v>1.37</v>
      </c>
      <c r="L835">
        <v>0.96</v>
      </c>
      <c r="M835">
        <v>0.24</v>
      </c>
      <c r="N835">
        <v>49.57</v>
      </c>
      <c r="O835">
        <v>1.82</v>
      </c>
      <c r="P835">
        <v>4.4800000000000004</v>
      </c>
      <c r="Q835">
        <v>9.08</v>
      </c>
      <c r="R835">
        <v>0.21</v>
      </c>
      <c r="S835">
        <v>14.61</v>
      </c>
      <c r="T835">
        <v>18.399999999999999</v>
      </c>
      <c r="U835">
        <v>0.43</v>
      </c>
      <c r="V835">
        <v>0.03</v>
      </c>
      <c r="X835">
        <v>0.43</v>
      </c>
      <c r="Y835">
        <v>1413.15</v>
      </c>
      <c r="Z835">
        <f t="shared" ref="Z835:Z851" si="13">X835*10</f>
        <v>4.3</v>
      </c>
    </row>
    <row r="836" spans="1:26">
      <c r="A836" t="s">
        <v>902</v>
      </c>
      <c r="B836">
        <v>47.66</v>
      </c>
      <c r="C836">
        <v>2.75</v>
      </c>
      <c r="D836">
        <v>14.07</v>
      </c>
      <c r="E836">
        <v>12.5</v>
      </c>
      <c r="F836">
        <v>0.22</v>
      </c>
      <c r="G836">
        <v>6</v>
      </c>
      <c r="H836">
        <v>10.68</v>
      </c>
      <c r="I836">
        <v>2.89</v>
      </c>
      <c r="J836">
        <v>0.78</v>
      </c>
      <c r="L836">
        <v>0.46</v>
      </c>
      <c r="M836">
        <v>0.11</v>
      </c>
      <c r="N836">
        <v>50.13</v>
      </c>
      <c r="O836">
        <v>1.28</v>
      </c>
      <c r="P836">
        <v>5.15</v>
      </c>
      <c r="Q836">
        <v>6.97</v>
      </c>
      <c r="R836">
        <v>0.11</v>
      </c>
      <c r="S836">
        <v>14.92</v>
      </c>
      <c r="T836">
        <v>19.440000000000001</v>
      </c>
      <c r="U836">
        <v>0.3</v>
      </c>
      <c r="X836">
        <v>0.43</v>
      </c>
      <c r="Y836">
        <v>1453.15</v>
      </c>
      <c r="Z836">
        <f t="shared" si="13"/>
        <v>4.3</v>
      </c>
    </row>
    <row r="837" spans="1:26">
      <c r="A837" t="s">
        <v>903</v>
      </c>
      <c r="B837">
        <v>46.39</v>
      </c>
      <c r="C837">
        <v>2.67</v>
      </c>
      <c r="D837">
        <v>14.38</v>
      </c>
      <c r="E837">
        <v>14.38</v>
      </c>
      <c r="F837">
        <v>0.21</v>
      </c>
      <c r="G837">
        <v>5.55</v>
      </c>
      <c r="H837">
        <v>9.81</v>
      </c>
      <c r="I837">
        <v>3.01</v>
      </c>
      <c r="J837">
        <v>0.85</v>
      </c>
      <c r="L837">
        <v>0.63</v>
      </c>
      <c r="M837">
        <v>0.8</v>
      </c>
      <c r="N837">
        <v>48.48</v>
      </c>
      <c r="O837">
        <v>1.33</v>
      </c>
      <c r="P837">
        <v>4.38</v>
      </c>
      <c r="Q837">
        <v>6.98</v>
      </c>
      <c r="R837">
        <v>0.17</v>
      </c>
      <c r="S837">
        <v>14.36</v>
      </c>
      <c r="T837">
        <v>19.84</v>
      </c>
      <c r="U837">
        <v>0.31</v>
      </c>
      <c r="V837">
        <v>0.01</v>
      </c>
      <c r="X837">
        <v>0.43</v>
      </c>
      <c r="Y837">
        <v>1413.15</v>
      </c>
      <c r="Z837">
        <f t="shared" si="13"/>
        <v>4.3</v>
      </c>
    </row>
    <row r="838" spans="1:26">
      <c r="A838" t="s">
        <v>904</v>
      </c>
      <c r="B838">
        <v>47.73</v>
      </c>
      <c r="C838">
        <v>4.42</v>
      </c>
      <c r="D838">
        <v>14.01</v>
      </c>
      <c r="E838">
        <v>14.01</v>
      </c>
      <c r="F838">
        <v>0.21</v>
      </c>
      <c r="G838">
        <v>4.12</v>
      </c>
      <c r="H838">
        <v>9.08</v>
      </c>
      <c r="I838">
        <v>3.15</v>
      </c>
      <c r="J838">
        <v>1.42</v>
      </c>
      <c r="L838">
        <v>0.86</v>
      </c>
      <c r="M838">
        <v>1.8</v>
      </c>
      <c r="N838">
        <v>49.41</v>
      </c>
      <c r="O838">
        <v>1.87</v>
      </c>
      <c r="P838">
        <v>4.3499999999999996</v>
      </c>
      <c r="Q838">
        <v>8.36</v>
      </c>
      <c r="R838">
        <v>0.18</v>
      </c>
      <c r="S838">
        <v>13.59</v>
      </c>
      <c r="T838">
        <v>20.07</v>
      </c>
      <c r="U838">
        <v>0.4</v>
      </c>
      <c r="V838">
        <v>0.01</v>
      </c>
      <c r="X838">
        <v>0.43</v>
      </c>
      <c r="Y838">
        <v>1373.15</v>
      </c>
      <c r="Z838">
        <f t="shared" si="13"/>
        <v>4.3</v>
      </c>
    </row>
    <row r="839" spans="1:26">
      <c r="A839" t="s">
        <v>905</v>
      </c>
      <c r="B839">
        <v>47</v>
      </c>
      <c r="C839">
        <v>3.17</v>
      </c>
      <c r="D839">
        <v>14.21</v>
      </c>
      <c r="E839">
        <v>14.21</v>
      </c>
      <c r="F839">
        <v>0.16</v>
      </c>
      <c r="G839">
        <v>4.88</v>
      </c>
      <c r="H839">
        <v>8.73</v>
      </c>
      <c r="I839">
        <v>3.04</v>
      </c>
      <c r="J839">
        <v>1</v>
      </c>
      <c r="L839">
        <v>0.56000000000000005</v>
      </c>
      <c r="M839">
        <v>1</v>
      </c>
      <c r="N839">
        <v>48.06</v>
      </c>
      <c r="O839">
        <v>2.35</v>
      </c>
      <c r="P839">
        <v>5.74</v>
      </c>
      <c r="Q839">
        <v>7.23</v>
      </c>
      <c r="R839">
        <v>0.19</v>
      </c>
      <c r="S839">
        <v>13.14</v>
      </c>
      <c r="T839">
        <v>20</v>
      </c>
      <c r="U839">
        <v>0.35</v>
      </c>
      <c r="V839">
        <v>0.01</v>
      </c>
      <c r="X839">
        <v>0.43</v>
      </c>
      <c r="Y839">
        <v>1393.15</v>
      </c>
      <c r="Z839">
        <f t="shared" si="13"/>
        <v>4.3</v>
      </c>
    </row>
    <row r="840" spans="1:26">
      <c r="A840" t="s">
        <v>906</v>
      </c>
      <c r="B840">
        <v>47.17</v>
      </c>
      <c r="C840">
        <v>2.4</v>
      </c>
      <c r="D840">
        <v>14.51</v>
      </c>
      <c r="E840">
        <v>11.41</v>
      </c>
      <c r="F840">
        <v>0.25</v>
      </c>
      <c r="G840">
        <v>6.15</v>
      </c>
      <c r="H840">
        <v>10.78</v>
      </c>
      <c r="I840">
        <v>2.79</v>
      </c>
      <c r="J840">
        <v>0.67</v>
      </c>
      <c r="L840">
        <v>0.39</v>
      </c>
      <c r="M840">
        <v>0.6</v>
      </c>
      <c r="N840">
        <v>49.09</v>
      </c>
      <c r="O840">
        <v>1.38</v>
      </c>
      <c r="P840">
        <v>5.71</v>
      </c>
      <c r="Q840">
        <v>6.35</v>
      </c>
      <c r="R840">
        <v>0.15</v>
      </c>
      <c r="S840">
        <v>14.15</v>
      </c>
      <c r="T840">
        <v>20.190000000000001</v>
      </c>
      <c r="U840">
        <v>0.32</v>
      </c>
      <c r="X840">
        <v>0.43</v>
      </c>
      <c r="Y840">
        <v>1433.15</v>
      </c>
      <c r="Z840">
        <f t="shared" si="13"/>
        <v>4.3</v>
      </c>
    </row>
    <row r="841" spans="1:26">
      <c r="A841" t="s">
        <v>907</v>
      </c>
      <c r="B841">
        <v>48.05</v>
      </c>
      <c r="C841">
        <v>2.09</v>
      </c>
      <c r="D841">
        <v>14.89</v>
      </c>
      <c r="E841">
        <v>10.8</v>
      </c>
      <c r="F841">
        <v>0.2</v>
      </c>
      <c r="G841">
        <v>6.83</v>
      </c>
      <c r="H841">
        <v>11.56</v>
      </c>
      <c r="I841">
        <v>2.6</v>
      </c>
      <c r="J841">
        <v>0.57999999999999996</v>
      </c>
      <c r="L841">
        <v>0.36</v>
      </c>
      <c r="M841">
        <v>0.5</v>
      </c>
      <c r="N841">
        <v>50.03</v>
      </c>
      <c r="O841">
        <v>0.98</v>
      </c>
      <c r="P841">
        <v>5.29</v>
      </c>
      <c r="Q841">
        <v>5.26</v>
      </c>
      <c r="R841">
        <v>0.12</v>
      </c>
      <c r="S841">
        <v>14.39</v>
      </c>
      <c r="T841">
        <v>21.16</v>
      </c>
      <c r="U841">
        <v>0.03</v>
      </c>
      <c r="X841">
        <v>0.43</v>
      </c>
      <c r="Y841">
        <v>1453.15</v>
      </c>
      <c r="Z841">
        <f t="shared" si="13"/>
        <v>4.3</v>
      </c>
    </row>
    <row r="842" spans="1:26">
      <c r="A842" t="s">
        <v>908</v>
      </c>
      <c r="B842">
        <v>52.59</v>
      </c>
      <c r="C842">
        <v>1.88</v>
      </c>
      <c r="D842">
        <v>17.38</v>
      </c>
      <c r="E842">
        <v>5.68</v>
      </c>
      <c r="F842">
        <v>0.2</v>
      </c>
      <c r="G842">
        <v>4.05</v>
      </c>
      <c r="H842">
        <v>8.2899999999999991</v>
      </c>
      <c r="I842">
        <v>4.75</v>
      </c>
      <c r="J842">
        <v>2.92</v>
      </c>
      <c r="L842">
        <v>0.82</v>
      </c>
      <c r="N842">
        <v>43.72</v>
      </c>
      <c r="O842">
        <v>2.2200000000000002</v>
      </c>
      <c r="P842">
        <v>7.51</v>
      </c>
      <c r="Q842">
        <v>10.19</v>
      </c>
      <c r="S842">
        <v>12.28</v>
      </c>
      <c r="T842">
        <v>22.35</v>
      </c>
      <c r="U842">
        <v>0.64</v>
      </c>
      <c r="V842">
        <v>0.01</v>
      </c>
      <c r="X842">
        <v>1E-4</v>
      </c>
      <c r="Y842">
        <v>1413.15</v>
      </c>
      <c r="Z842">
        <f t="shared" si="13"/>
        <v>1E-3</v>
      </c>
    </row>
    <row r="843" spans="1:26">
      <c r="A843" t="s">
        <v>909</v>
      </c>
      <c r="B843">
        <v>47.87</v>
      </c>
      <c r="C843">
        <v>0.97</v>
      </c>
      <c r="D843">
        <v>18.43</v>
      </c>
      <c r="E843">
        <v>5.71</v>
      </c>
      <c r="F843">
        <v>0.22</v>
      </c>
      <c r="G843">
        <v>3.21</v>
      </c>
      <c r="H843">
        <v>8.5399999999999991</v>
      </c>
      <c r="I843">
        <v>2.98</v>
      </c>
      <c r="J843">
        <v>7.02</v>
      </c>
      <c r="L843">
        <v>0.79</v>
      </c>
      <c r="M843">
        <v>1.01</v>
      </c>
      <c r="N843">
        <v>42.98</v>
      </c>
      <c r="O843">
        <v>1.94</v>
      </c>
      <c r="P843">
        <v>10.43</v>
      </c>
      <c r="Q843">
        <v>8.6</v>
      </c>
      <c r="S843">
        <v>10.98</v>
      </c>
      <c r="T843">
        <v>23.22</v>
      </c>
      <c r="U843">
        <v>0.28000000000000003</v>
      </c>
      <c r="V843">
        <v>0.02</v>
      </c>
      <c r="X843">
        <v>0.2</v>
      </c>
      <c r="Y843">
        <v>1343.15</v>
      </c>
      <c r="Z843">
        <f t="shared" si="13"/>
        <v>2</v>
      </c>
    </row>
    <row r="844" spans="1:26">
      <c r="A844" t="s">
        <v>910</v>
      </c>
      <c r="B844">
        <v>51.83</v>
      </c>
      <c r="C844">
        <v>0.66</v>
      </c>
      <c r="D844">
        <v>19.75</v>
      </c>
      <c r="E844">
        <v>4.04</v>
      </c>
      <c r="F844">
        <v>0.15</v>
      </c>
      <c r="G844">
        <v>1.63</v>
      </c>
      <c r="H844">
        <v>5.57</v>
      </c>
      <c r="I844">
        <v>4.1100000000000003</v>
      </c>
      <c r="J844">
        <v>8.23</v>
      </c>
      <c r="L844">
        <v>0.35</v>
      </c>
      <c r="M844">
        <v>1.3</v>
      </c>
      <c r="N844">
        <v>39.11</v>
      </c>
      <c r="O844">
        <v>1.46</v>
      </c>
      <c r="P844">
        <v>12.15</v>
      </c>
      <c r="Q844">
        <v>13.25</v>
      </c>
      <c r="S844">
        <v>8.64</v>
      </c>
      <c r="T844">
        <v>22.92</v>
      </c>
      <c r="U844">
        <v>0.41</v>
      </c>
      <c r="V844">
        <v>0.03</v>
      </c>
      <c r="X844">
        <v>0.2</v>
      </c>
      <c r="Y844">
        <v>1315.15</v>
      </c>
      <c r="Z844">
        <f t="shared" si="13"/>
        <v>2</v>
      </c>
    </row>
    <row r="845" spans="1:26">
      <c r="A845" t="s">
        <v>911</v>
      </c>
      <c r="B845">
        <v>50</v>
      </c>
      <c r="C845">
        <v>4.1399999999999997</v>
      </c>
      <c r="D845">
        <v>12.1</v>
      </c>
      <c r="E845">
        <v>13.4</v>
      </c>
      <c r="F845">
        <v>0.23</v>
      </c>
      <c r="G845">
        <v>5.75</v>
      </c>
      <c r="H845">
        <v>10</v>
      </c>
      <c r="I845">
        <v>2.5499999999999998</v>
      </c>
      <c r="J845">
        <v>0.28000000000000003</v>
      </c>
      <c r="L845">
        <v>0.54</v>
      </c>
      <c r="N845">
        <v>51.3</v>
      </c>
      <c r="O845">
        <v>1.28</v>
      </c>
      <c r="P845">
        <v>2.86</v>
      </c>
      <c r="Q845">
        <v>8.89</v>
      </c>
      <c r="R845">
        <v>0.18</v>
      </c>
      <c r="S845">
        <v>16.3</v>
      </c>
      <c r="T845">
        <v>18.8</v>
      </c>
      <c r="U845">
        <v>0.32</v>
      </c>
      <c r="X845">
        <v>1E-4</v>
      </c>
      <c r="Y845">
        <v>1407.15</v>
      </c>
      <c r="Z845">
        <f t="shared" si="13"/>
        <v>1E-3</v>
      </c>
    </row>
    <row r="846" spans="1:26">
      <c r="A846" t="s">
        <v>912</v>
      </c>
      <c r="B846">
        <v>50</v>
      </c>
      <c r="C846">
        <v>2.98</v>
      </c>
      <c r="D846">
        <v>12.8</v>
      </c>
      <c r="E846">
        <v>13.1</v>
      </c>
      <c r="F846">
        <v>0.28000000000000003</v>
      </c>
      <c r="G846">
        <v>6.06</v>
      </c>
      <c r="H846">
        <v>10.5</v>
      </c>
      <c r="I846">
        <v>2.91</v>
      </c>
      <c r="J846">
        <v>0.31</v>
      </c>
      <c r="L846">
        <v>0.26</v>
      </c>
      <c r="N846">
        <v>52.6</v>
      </c>
      <c r="O846">
        <v>0.81</v>
      </c>
      <c r="P846">
        <v>2.29</v>
      </c>
      <c r="Q846">
        <v>7.86</v>
      </c>
      <c r="R846">
        <v>0.24</v>
      </c>
      <c r="S846">
        <v>16.8</v>
      </c>
      <c r="T846">
        <v>19.2</v>
      </c>
      <c r="U846">
        <v>0.22</v>
      </c>
      <c r="X846">
        <v>1E-4</v>
      </c>
      <c r="Y846">
        <v>1413.15</v>
      </c>
      <c r="Z846">
        <f t="shared" si="13"/>
        <v>1E-3</v>
      </c>
    </row>
    <row r="847" spans="1:26">
      <c r="A847" t="s">
        <v>913</v>
      </c>
      <c r="B847">
        <v>49.3</v>
      </c>
      <c r="C847">
        <v>3.92</v>
      </c>
      <c r="D847">
        <v>11.8</v>
      </c>
      <c r="E847">
        <v>14</v>
      </c>
      <c r="F847">
        <v>0.28000000000000003</v>
      </c>
      <c r="G847">
        <v>5.43</v>
      </c>
      <c r="H847">
        <v>9.59</v>
      </c>
      <c r="I847">
        <v>2.93</v>
      </c>
      <c r="J847">
        <v>0.35</v>
      </c>
      <c r="L847">
        <v>0.36</v>
      </c>
      <c r="N847">
        <v>51.5</v>
      </c>
      <c r="O847">
        <v>1.17</v>
      </c>
      <c r="P847">
        <v>2.57</v>
      </c>
      <c r="Q847">
        <v>9.16</v>
      </c>
      <c r="R847">
        <v>0.18</v>
      </c>
      <c r="S847">
        <v>15.9</v>
      </c>
      <c r="T847">
        <v>18.899999999999999</v>
      </c>
      <c r="U847">
        <v>0.25</v>
      </c>
      <c r="X847">
        <v>1E-4</v>
      </c>
      <c r="Y847">
        <v>1401.15</v>
      </c>
      <c r="Z847">
        <f t="shared" si="13"/>
        <v>1E-3</v>
      </c>
    </row>
    <row r="848" spans="1:26">
      <c r="A848" t="s">
        <v>914</v>
      </c>
      <c r="B848">
        <v>48.4</v>
      </c>
      <c r="C848">
        <v>5.28</v>
      </c>
      <c r="D848">
        <v>11.2</v>
      </c>
      <c r="E848">
        <v>15.4</v>
      </c>
      <c r="F848">
        <v>0.23</v>
      </c>
      <c r="G848">
        <v>4.99</v>
      </c>
      <c r="H848">
        <v>9.4</v>
      </c>
      <c r="I848">
        <v>2.76</v>
      </c>
      <c r="J848">
        <v>0.43</v>
      </c>
      <c r="L848">
        <v>0.49</v>
      </c>
      <c r="N848">
        <v>51.4</v>
      </c>
      <c r="O848">
        <v>1.36</v>
      </c>
      <c r="P848">
        <v>2.0499999999999998</v>
      </c>
      <c r="Q848">
        <v>9.92</v>
      </c>
      <c r="R848">
        <v>0.19</v>
      </c>
      <c r="S848">
        <v>15.6</v>
      </c>
      <c r="T848">
        <v>18.399999999999999</v>
      </c>
      <c r="U848">
        <v>0.26</v>
      </c>
      <c r="X848">
        <v>1E-4</v>
      </c>
      <c r="Y848">
        <v>1383.15</v>
      </c>
      <c r="Z848">
        <f t="shared" si="13"/>
        <v>1E-3</v>
      </c>
    </row>
    <row r="849" spans="1:26">
      <c r="A849" t="s">
        <v>915</v>
      </c>
      <c r="B849">
        <v>50.4</v>
      </c>
      <c r="C849">
        <v>2.1</v>
      </c>
      <c r="D849">
        <v>13.5</v>
      </c>
      <c r="E849">
        <v>11.7</v>
      </c>
      <c r="F849">
        <v>0.22</v>
      </c>
      <c r="G849">
        <v>7.05</v>
      </c>
      <c r="H849">
        <v>11.5</v>
      </c>
      <c r="I849">
        <v>2.66</v>
      </c>
      <c r="J849">
        <v>0.17</v>
      </c>
      <c r="L849">
        <v>0.26</v>
      </c>
      <c r="N849">
        <v>52.5</v>
      </c>
      <c r="O849">
        <v>0.74</v>
      </c>
      <c r="P849">
        <v>2.4700000000000002</v>
      </c>
      <c r="Q849">
        <v>6.59</v>
      </c>
      <c r="R849">
        <v>0.17</v>
      </c>
      <c r="S849">
        <v>16.899999999999999</v>
      </c>
      <c r="T849">
        <v>19.899999999999999</v>
      </c>
      <c r="U849">
        <v>0.21</v>
      </c>
      <c r="X849">
        <v>1E-4</v>
      </c>
      <c r="Y849">
        <v>1444.15</v>
      </c>
      <c r="Z849">
        <f t="shared" si="13"/>
        <v>1E-3</v>
      </c>
    </row>
    <row r="850" spans="1:26">
      <c r="A850" t="s">
        <v>916</v>
      </c>
      <c r="B850">
        <v>50.1</v>
      </c>
      <c r="C850">
        <v>2.52</v>
      </c>
      <c r="D850">
        <v>13.4</v>
      </c>
      <c r="E850">
        <v>11.9</v>
      </c>
      <c r="F850">
        <v>0.16</v>
      </c>
      <c r="G850">
        <v>6.3</v>
      </c>
      <c r="H850">
        <v>10.8</v>
      </c>
      <c r="I850">
        <v>3.31</v>
      </c>
      <c r="J850">
        <v>0.38</v>
      </c>
      <c r="L850">
        <v>0.19</v>
      </c>
      <c r="N850">
        <v>51.7</v>
      </c>
      <c r="O850">
        <v>1.1000000000000001</v>
      </c>
      <c r="P850">
        <v>2.84</v>
      </c>
      <c r="Q850">
        <v>7.29</v>
      </c>
      <c r="R850">
        <v>0.13</v>
      </c>
      <c r="S850">
        <v>15.7</v>
      </c>
      <c r="T850">
        <v>20.6</v>
      </c>
      <c r="U850">
        <v>0.28000000000000003</v>
      </c>
      <c r="X850">
        <v>1E-4</v>
      </c>
      <c r="Y850">
        <v>1425.15</v>
      </c>
      <c r="Z850">
        <f t="shared" si="13"/>
        <v>1E-3</v>
      </c>
    </row>
    <row r="851" spans="1:26">
      <c r="A851" t="s">
        <v>917</v>
      </c>
      <c r="B851">
        <v>49.2</v>
      </c>
      <c r="C851">
        <v>4.17</v>
      </c>
      <c r="D851">
        <v>12</v>
      </c>
      <c r="E851">
        <v>14.3</v>
      </c>
      <c r="F851">
        <v>0.3</v>
      </c>
      <c r="G851">
        <v>5.51</v>
      </c>
      <c r="H851">
        <v>9.9</v>
      </c>
      <c r="I851">
        <v>2.68</v>
      </c>
      <c r="J851">
        <v>0.32</v>
      </c>
      <c r="L851">
        <v>0.37</v>
      </c>
      <c r="N851">
        <v>51</v>
      </c>
      <c r="O851">
        <v>1.27</v>
      </c>
      <c r="P851">
        <v>3.14</v>
      </c>
      <c r="Q851">
        <v>9.6999999999999993</v>
      </c>
      <c r="R851">
        <v>0.24</v>
      </c>
      <c r="S851">
        <v>15.2</v>
      </c>
      <c r="T851">
        <v>18</v>
      </c>
      <c r="U851">
        <v>0.31</v>
      </c>
      <c r="X851">
        <v>1E-4</v>
      </c>
      <c r="Y851">
        <v>1401.15</v>
      </c>
      <c r="Z851">
        <f t="shared" si="13"/>
        <v>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15398-7A2D-494F-8896-B537AA0CC16F}">
  <dimension ref="A1:AG850"/>
  <sheetViews>
    <sheetView topLeftCell="S1" workbookViewId="0">
      <selection activeCell="Z2" sqref="Z2:Z120"/>
    </sheetView>
  </sheetViews>
  <sheetFormatPr defaultColWidth="12.44140625" defaultRowHeight="14.4"/>
  <cols>
    <col min="1" max="1" width="54.77734375" customWidth="1"/>
    <col min="27" max="27" width="33.109375" customWidth="1"/>
  </cols>
  <sheetData>
    <row r="1" spans="1:31" s="21" customFormat="1" ht="19.05" customHeight="1">
      <c r="A1" s="17" t="s">
        <v>87</v>
      </c>
      <c r="B1" s="18" t="s">
        <v>88</v>
      </c>
      <c r="C1" s="19" t="s">
        <v>89</v>
      </c>
      <c r="D1" s="19" t="s">
        <v>90</v>
      </c>
      <c r="E1" s="19" t="s">
        <v>91</v>
      </c>
      <c r="F1" s="19" t="s">
        <v>92</v>
      </c>
      <c r="G1" s="19" t="s">
        <v>93</v>
      </c>
      <c r="H1" s="19" t="s">
        <v>94</v>
      </c>
      <c r="I1" s="19" t="s">
        <v>95</v>
      </c>
      <c r="J1" s="19" t="s">
        <v>96</v>
      </c>
      <c r="K1" s="19" t="s">
        <v>97</v>
      </c>
      <c r="L1" s="19" t="s">
        <v>98</v>
      </c>
      <c r="M1" s="19" t="s">
        <v>99</v>
      </c>
      <c r="N1" s="18" t="s">
        <v>100</v>
      </c>
      <c r="O1" s="19" t="s">
        <v>101</v>
      </c>
      <c r="P1" s="19" t="s">
        <v>102</v>
      </c>
      <c r="Q1" s="19" t="s">
        <v>103</v>
      </c>
      <c r="R1" s="19" t="s">
        <v>104</v>
      </c>
      <c r="S1" s="19" t="s">
        <v>105</v>
      </c>
      <c r="T1" s="19" t="s">
        <v>106</v>
      </c>
      <c r="U1" s="19" t="s">
        <v>107</v>
      </c>
      <c r="V1" s="19" t="s">
        <v>108</v>
      </c>
      <c r="W1" s="19" t="s">
        <v>109</v>
      </c>
      <c r="X1" s="20" t="s">
        <v>110</v>
      </c>
      <c r="Y1" s="20" t="s">
        <v>111</v>
      </c>
      <c r="Z1" s="21" t="s">
        <v>1337</v>
      </c>
      <c r="AA1" s="22"/>
      <c r="AB1" s="22"/>
    </row>
    <row r="2" spans="1:31" s="27" customFormat="1" ht="15.6">
      <c r="A2" t="s">
        <v>918</v>
      </c>
      <c r="B2">
        <v>59.9</v>
      </c>
      <c r="C2">
        <v>0.7</v>
      </c>
      <c r="D2">
        <v>19</v>
      </c>
      <c r="E2">
        <v>2.96</v>
      </c>
      <c r="F2">
        <v>0.21</v>
      </c>
      <c r="G2">
        <v>0.32</v>
      </c>
      <c r="H2">
        <v>0.66</v>
      </c>
      <c r="I2">
        <v>10.6</v>
      </c>
      <c r="J2">
        <v>5.7</v>
      </c>
      <c r="K2">
        <v>0</v>
      </c>
      <c r="L2">
        <v>0</v>
      </c>
      <c r="M2">
        <v>4.5599999999999996</v>
      </c>
      <c r="N2">
        <v>50.3</v>
      </c>
      <c r="O2">
        <v>1.38</v>
      </c>
      <c r="P2">
        <v>2.25</v>
      </c>
      <c r="Q2">
        <v>12.9</v>
      </c>
      <c r="R2">
        <v>1.04</v>
      </c>
      <c r="S2">
        <v>10.1</v>
      </c>
      <c r="T2">
        <v>20.399999999999999</v>
      </c>
      <c r="U2">
        <v>1.66</v>
      </c>
      <c r="V2">
        <v>0</v>
      </c>
      <c r="W2">
        <v>0</v>
      </c>
      <c r="X2">
        <v>0.2</v>
      </c>
      <c r="Y2">
        <v>1123.1500000000001</v>
      </c>
      <c r="Z2" s="23">
        <f>X2*10</f>
        <v>2</v>
      </c>
      <c r="AA2" s="24"/>
      <c r="AB2" s="25"/>
      <c r="AC2" s="23"/>
      <c r="AD2" s="23"/>
      <c r="AE2" s="26"/>
    </row>
    <row r="3" spans="1:31" s="27" customFormat="1" ht="15.6">
      <c r="A3" t="s">
        <v>919</v>
      </c>
      <c r="B3">
        <v>59.6</v>
      </c>
      <c r="C3">
        <v>0.6</v>
      </c>
      <c r="D3">
        <v>19</v>
      </c>
      <c r="E3">
        <v>3.11</v>
      </c>
      <c r="F3">
        <v>0.22</v>
      </c>
      <c r="G3">
        <v>0.28999999999999998</v>
      </c>
      <c r="H3">
        <v>0.68</v>
      </c>
      <c r="I3">
        <v>10.8</v>
      </c>
      <c r="J3">
        <v>5.7</v>
      </c>
      <c r="K3">
        <v>0</v>
      </c>
      <c r="L3">
        <v>0</v>
      </c>
      <c r="M3">
        <v>3.31</v>
      </c>
      <c r="N3">
        <v>50.5</v>
      </c>
      <c r="O3">
        <v>1</v>
      </c>
      <c r="P3">
        <v>1.65</v>
      </c>
      <c r="Q3">
        <v>13.1</v>
      </c>
      <c r="R3">
        <v>1.1100000000000001</v>
      </c>
      <c r="S3">
        <v>10.7</v>
      </c>
      <c r="T3">
        <v>21.3</v>
      </c>
      <c r="U3">
        <v>0.71</v>
      </c>
      <c r="V3">
        <v>0</v>
      </c>
      <c r="W3">
        <v>0</v>
      </c>
      <c r="X3">
        <v>0.2</v>
      </c>
      <c r="Y3">
        <v>1123.1500000000001</v>
      </c>
      <c r="Z3" s="23">
        <f t="shared" ref="Z3:Z66" si="0">X3*10</f>
        <v>2</v>
      </c>
    </row>
    <row r="4" spans="1:31" s="27" customFormat="1" ht="15.6">
      <c r="A4" t="s">
        <v>920</v>
      </c>
      <c r="B4">
        <v>61.5</v>
      </c>
      <c r="C4">
        <v>0.31</v>
      </c>
      <c r="D4">
        <v>19.399999999999999</v>
      </c>
      <c r="E4">
        <v>2.67</v>
      </c>
      <c r="F4">
        <v>0.15</v>
      </c>
      <c r="G4">
        <v>0.18</v>
      </c>
      <c r="H4">
        <v>0.45</v>
      </c>
      <c r="I4">
        <v>10.1</v>
      </c>
      <c r="J4">
        <v>5.21</v>
      </c>
      <c r="K4">
        <v>0</v>
      </c>
      <c r="L4">
        <v>0</v>
      </c>
      <c r="M4">
        <v>5.53</v>
      </c>
      <c r="N4">
        <v>50.6</v>
      </c>
      <c r="O4">
        <v>0.96</v>
      </c>
      <c r="P4">
        <v>2.13</v>
      </c>
      <c r="Q4">
        <v>14.9</v>
      </c>
      <c r="R4">
        <v>1.3</v>
      </c>
      <c r="S4">
        <v>7.2</v>
      </c>
      <c r="T4">
        <v>19.899999999999999</v>
      </c>
      <c r="U4">
        <v>1.7</v>
      </c>
      <c r="V4">
        <v>0.3</v>
      </c>
      <c r="W4">
        <v>0</v>
      </c>
      <c r="X4">
        <v>0.2</v>
      </c>
      <c r="Y4">
        <v>1073.1500000000001</v>
      </c>
      <c r="Z4" s="23">
        <f t="shared" si="0"/>
        <v>2</v>
      </c>
      <c r="AA4" s="24"/>
      <c r="AB4" s="25"/>
      <c r="AC4" s="23"/>
      <c r="AD4" s="23"/>
      <c r="AE4" s="26"/>
    </row>
    <row r="5" spans="1:31" s="27" customFormat="1" ht="15">
      <c r="A5" s="28" t="s">
        <v>921</v>
      </c>
      <c r="B5" s="29">
        <v>50.6</v>
      </c>
      <c r="C5" s="29">
        <v>1.34</v>
      </c>
      <c r="D5" s="29">
        <v>19.5</v>
      </c>
      <c r="E5" s="29">
        <v>8.7992000000000008</v>
      </c>
      <c r="F5" s="29">
        <v>0.12</v>
      </c>
      <c r="G5" s="29">
        <v>5.89</v>
      </c>
      <c r="H5" s="29">
        <v>8.59</v>
      </c>
      <c r="I5" s="29">
        <v>3.85</v>
      </c>
      <c r="J5" s="29">
        <v>0.67</v>
      </c>
      <c r="K5" s="29">
        <v>0</v>
      </c>
      <c r="L5" s="29">
        <v>0.24</v>
      </c>
      <c r="M5" s="29">
        <v>3</v>
      </c>
      <c r="N5" s="29">
        <v>48.6</v>
      </c>
      <c r="O5" s="29">
        <v>0.89</v>
      </c>
      <c r="P5" s="29">
        <v>9.06</v>
      </c>
      <c r="Q5" s="29">
        <v>7.61</v>
      </c>
      <c r="R5" s="29">
        <v>0.2</v>
      </c>
      <c r="S5" s="29">
        <v>14.8</v>
      </c>
      <c r="T5" s="29">
        <v>18.3</v>
      </c>
      <c r="U5" s="29">
        <v>0.59</v>
      </c>
      <c r="V5" s="29">
        <v>0</v>
      </c>
      <c r="W5" s="29">
        <v>0.11</v>
      </c>
      <c r="X5" s="23">
        <v>0.9</v>
      </c>
      <c r="Y5" s="23">
        <v>1387.15</v>
      </c>
      <c r="Z5" s="23">
        <f t="shared" si="0"/>
        <v>9</v>
      </c>
      <c r="AA5" s="24"/>
      <c r="AB5" s="25"/>
      <c r="AC5" s="23"/>
      <c r="AD5" s="23"/>
      <c r="AE5" s="26"/>
    </row>
    <row r="6" spans="1:31" s="27" customFormat="1" ht="15">
      <c r="A6" s="28" t="s">
        <v>922</v>
      </c>
      <c r="B6" s="29">
        <v>51.5</v>
      </c>
      <c r="C6" s="29">
        <v>1.41</v>
      </c>
      <c r="D6" s="29">
        <v>20</v>
      </c>
      <c r="E6" s="29">
        <v>8.7311440000000005</v>
      </c>
      <c r="F6" s="29">
        <v>0.15</v>
      </c>
      <c r="G6" s="29">
        <v>4.72</v>
      </c>
      <c r="H6" s="29">
        <v>7.81</v>
      </c>
      <c r="I6" s="29">
        <v>4.16</v>
      </c>
      <c r="J6" s="29">
        <v>0.77</v>
      </c>
      <c r="K6" s="29">
        <v>0</v>
      </c>
      <c r="L6" s="29">
        <v>0.28999999999999998</v>
      </c>
      <c r="M6" s="29">
        <v>2.8</v>
      </c>
      <c r="N6" s="29">
        <v>48.1</v>
      </c>
      <c r="O6" s="29">
        <v>1.03</v>
      </c>
      <c r="P6" s="29">
        <v>9.2799999999999994</v>
      </c>
      <c r="Q6" s="29">
        <v>8.23</v>
      </c>
      <c r="R6" s="29">
        <v>0.2</v>
      </c>
      <c r="S6" s="29">
        <v>14.4</v>
      </c>
      <c r="T6" s="29">
        <v>18.100000000000001</v>
      </c>
      <c r="U6" s="29">
        <v>0.65</v>
      </c>
      <c r="V6" s="29">
        <v>0</v>
      </c>
      <c r="W6" s="29">
        <v>0.12</v>
      </c>
      <c r="X6" s="23">
        <v>0.9</v>
      </c>
      <c r="Y6" s="23">
        <v>1347.15</v>
      </c>
      <c r="Z6" s="23">
        <f t="shared" si="0"/>
        <v>9</v>
      </c>
      <c r="AA6" s="24"/>
      <c r="AB6" s="25"/>
      <c r="AC6" s="23"/>
      <c r="AD6" s="23"/>
      <c r="AE6" s="26"/>
    </row>
    <row r="7" spans="1:31" s="27" customFormat="1" ht="15">
      <c r="A7" s="28" t="s">
        <v>923</v>
      </c>
      <c r="B7" s="29">
        <v>53</v>
      </c>
      <c r="C7" s="29">
        <v>1.57</v>
      </c>
      <c r="D7" s="29">
        <v>19.7</v>
      </c>
      <c r="E7" s="29">
        <v>8.3951519999999995</v>
      </c>
      <c r="F7" s="29">
        <v>0.14000000000000001</v>
      </c>
      <c r="G7" s="29">
        <v>4.0599999999999996</v>
      </c>
      <c r="H7" s="29">
        <v>7.1</v>
      </c>
      <c r="I7" s="29">
        <v>4.34</v>
      </c>
      <c r="J7" s="29">
        <v>0.92</v>
      </c>
      <c r="K7" s="29">
        <v>0</v>
      </c>
      <c r="L7" s="29">
        <v>0.35</v>
      </c>
      <c r="M7" s="29">
        <v>2.9</v>
      </c>
      <c r="N7" s="29">
        <v>47.1</v>
      </c>
      <c r="O7" s="29">
        <v>1.21</v>
      </c>
      <c r="P7" s="29">
        <v>9.48</v>
      </c>
      <c r="Q7" s="29">
        <v>8.9</v>
      </c>
      <c r="R7" s="29">
        <v>0.2</v>
      </c>
      <c r="S7" s="29">
        <v>13.3</v>
      </c>
      <c r="T7" s="29">
        <v>18.7</v>
      </c>
      <c r="U7" s="29">
        <v>0.75</v>
      </c>
      <c r="V7" s="29">
        <v>0.01</v>
      </c>
      <c r="W7" s="29">
        <v>0.09</v>
      </c>
      <c r="X7" s="23">
        <v>0.9</v>
      </c>
      <c r="Y7" s="23">
        <v>1327.15</v>
      </c>
      <c r="Z7" s="23">
        <f t="shared" si="0"/>
        <v>9</v>
      </c>
      <c r="AA7" s="24"/>
      <c r="AB7" s="25"/>
      <c r="AC7" s="23"/>
      <c r="AD7" s="23"/>
      <c r="AE7" s="26"/>
    </row>
    <row r="8" spans="1:31" s="27" customFormat="1" ht="15">
      <c r="A8" s="28" t="s">
        <v>924</v>
      </c>
      <c r="B8" s="29">
        <v>58.4</v>
      </c>
      <c r="C8" s="29">
        <v>0.86</v>
      </c>
      <c r="D8" s="29">
        <v>18.8</v>
      </c>
      <c r="E8" s="29">
        <v>6.3151520000000003</v>
      </c>
      <c r="F8" s="29">
        <v>0.13</v>
      </c>
      <c r="G8" s="29">
        <v>2.59</v>
      </c>
      <c r="H8" s="29">
        <v>6.48</v>
      </c>
      <c r="I8" s="29">
        <v>4.0599999999999996</v>
      </c>
      <c r="J8" s="29">
        <v>1.36</v>
      </c>
      <c r="K8" s="29">
        <v>0</v>
      </c>
      <c r="L8" s="29">
        <v>0.59</v>
      </c>
      <c r="M8" s="29">
        <v>5.5</v>
      </c>
      <c r="N8" s="29">
        <v>48.2</v>
      </c>
      <c r="O8" s="29">
        <v>0.67</v>
      </c>
      <c r="P8" s="29">
        <v>6.5</v>
      </c>
      <c r="Q8" s="29">
        <v>10.5</v>
      </c>
      <c r="R8" s="29">
        <v>0.26</v>
      </c>
      <c r="S8" s="29">
        <v>13.3</v>
      </c>
      <c r="T8" s="29">
        <v>19</v>
      </c>
      <c r="U8" s="29">
        <v>0.63</v>
      </c>
      <c r="V8" s="29">
        <v>0.01</v>
      </c>
      <c r="W8" s="29">
        <v>0.11</v>
      </c>
      <c r="X8" s="23">
        <v>0.9</v>
      </c>
      <c r="Y8" s="23">
        <v>1267.1500000000001</v>
      </c>
      <c r="Z8" s="23">
        <f t="shared" si="0"/>
        <v>9</v>
      </c>
      <c r="AA8" s="24"/>
      <c r="AB8" s="25"/>
      <c r="AC8" s="23"/>
      <c r="AD8" s="23"/>
      <c r="AE8" s="26"/>
    </row>
    <row r="9" spans="1:31" s="27" customFormat="1" ht="15">
      <c r="A9" s="28" t="s">
        <v>925</v>
      </c>
      <c r="B9" s="29">
        <v>54.3</v>
      </c>
      <c r="C9" s="29">
        <v>1.1599999999999999</v>
      </c>
      <c r="D9" s="29">
        <v>19.600000000000001</v>
      </c>
      <c r="E9" s="29">
        <v>7.8320660000000002</v>
      </c>
      <c r="F9" s="29">
        <v>0.16</v>
      </c>
      <c r="G9" s="29">
        <v>3.78</v>
      </c>
      <c r="H9" s="29">
        <v>7.07</v>
      </c>
      <c r="I9" s="29">
        <v>4.17</v>
      </c>
      <c r="J9" s="29">
        <v>0.98</v>
      </c>
      <c r="K9" s="29">
        <v>0</v>
      </c>
      <c r="L9" s="29">
        <v>0.52</v>
      </c>
      <c r="M9" s="29">
        <v>3.6</v>
      </c>
      <c r="N9" s="29">
        <v>48.2</v>
      </c>
      <c r="O9" s="29">
        <v>0.8</v>
      </c>
      <c r="P9" s="29">
        <v>7.32</v>
      </c>
      <c r="Q9" s="29">
        <v>10.199999999999999</v>
      </c>
      <c r="R9" s="29">
        <v>0.24</v>
      </c>
      <c r="S9" s="29">
        <v>13.7</v>
      </c>
      <c r="T9" s="29">
        <v>18.8</v>
      </c>
      <c r="U9" s="29">
        <v>0.68</v>
      </c>
      <c r="V9" s="29">
        <v>0.01</v>
      </c>
      <c r="W9" s="29">
        <v>0.08</v>
      </c>
      <c r="X9" s="23">
        <v>0.9</v>
      </c>
      <c r="Y9" s="23">
        <v>1307.1500000000001</v>
      </c>
      <c r="Z9" s="23">
        <f t="shared" si="0"/>
        <v>9</v>
      </c>
      <c r="AA9" s="24"/>
      <c r="AB9" s="25"/>
      <c r="AC9" s="23"/>
      <c r="AD9" s="23"/>
      <c r="AE9" s="26"/>
    </row>
    <row r="10" spans="1:31" s="27" customFormat="1" ht="15">
      <c r="A10" s="28" t="s">
        <v>926</v>
      </c>
      <c r="B10" s="29">
        <v>57.1</v>
      </c>
      <c r="C10" s="29">
        <v>0.95</v>
      </c>
      <c r="D10" s="29">
        <v>19.2</v>
      </c>
      <c r="E10" s="29">
        <v>6.8361140000000002</v>
      </c>
      <c r="F10" s="29">
        <v>0.16</v>
      </c>
      <c r="G10" s="29">
        <v>2.87</v>
      </c>
      <c r="H10" s="29">
        <v>6.4</v>
      </c>
      <c r="I10" s="29">
        <v>4.25</v>
      </c>
      <c r="J10" s="29">
        <v>1.24</v>
      </c>
      <c r="K10" s="29">
        <v>0</v>
      </c>
      <c r="L10" s="29">
        <v>0.56000000000000005</v>
      </c>
      <c r="M10" s="29">
        <v>5.0999999999999996</v>
      </c>
      <c r="N10" s="29">
        <v>47.7</v>
      </c>
      <c r="O10" s="29">
        <v>0.75</v>
      </c>
      <c r="P10" s="29">
        <v>7.25</v>
      </c>
      <c r="Q10" s="29">
        <v>10.199999999999999</v>
      </c>
      <c r="R10" s="29">
        <v>0.26</v>
      </c>
      <c r="S10" s="29">
        <v>13.7</v>
      </c>
      <c r="T10" s="29">
        <v>18.899999999999999</v>
      </c>
      <c r="U10" s="29">
        <v>0.67</v>
      </c>
      <c r="V10" s="29">
        <v>0</v>
      </c>
      <c r="W10" s="29">
        <v>7.0000000000000007E-2</v>
      </c>
      <c r="X10" s="23">
        <v>0.9</v>
      </c>
      <c r="Y10" s="23">
        <v>1287.1500000000001</v>
      </c>
      <c r="Z10" s="23">
        <f t="shared" si="0"/>
        <v>9</v>
      </c>
      <c r="AA10" s="24"/>
      <c r="AB10" s="25"/>
      <c r="AC10" s="23"/>
      <c r="AD10" s="23"/>
      <c r="AE10" s="26"/>
    </row>
    <row r="11" spans="1:31" s="27" customFormat="1" ht="15">
      <c r="A11" s="28" t="s">
        <v>927</v>
      </c>
      <c r="B11" s="29">
        <v>50.4</v>
      </c>
      <c r="C11" s="29">
        <v>1.23</v>
      </c>
      <c r="D11" s="29">
        <v>17.899999999999999</v>
      </c>
      <c r="E11" s="29">
        <v>9.2332079999999994</v>
      </c>
      <c r="F11" s="29">
        <v>0.13</v>
      </c>
      <c r="G11" s="29">
        <v>7.4</v>
      </c>
      <c r="H11" s="29">
        <v>9.44</v>
      </c>
      <c r="I11" s="29">
        <v>3.09</v>
      </c>
      <c r="J11" s="29">
        <v>0.52</v>
      </c>
      <c r="K11" s="29">
        <v>0</v>
      </c>
      <c r="L11" s="29">
        <v>0.21</v>
      </c>
      <c r="M11" s="29">
        <v>1.8</v>
      </c>
      <c r="N11" s="29">
        <v>48.9</v>
      </c>
      <c r="O11" s="29">
        <v>0.65</v>
      </c>
      <c r="P11" s="29">
        <v>8.1</v>
      </c>
      <c r="Q11" s="29">
        <v>7.33</v>
      </c>
      <c r="R11" s="29">
        <v>0.17</v>
      </c>
      <c r="S11" s="29">
        <v>16.7</v>
      </c>
      <c r="T11" s="29">
        <v>17</v>
      </c>
      <c r="U11" s="29">
        <v>0.61</v>
      </c>
      <c r="V11" s="29">
        <v>0.01</v>
      </c>
      <c r="W11" s="29">
        <v>0.35</v>
      </c>
      <c r="X11" s="23">
        <v>0.9</v>
      </c>
      <c r="Y11" s="23">
        <v>1427.15</v>
      </c>
      <c r="Z11" s="23">
        <f t="shared" si="0"/>
        <v>9</v>
      </c>
      <c r="AA11" s="24"/>
      <c r="AB11" s="25"/>
      <c r="AC11" s="23"/>
      <c r="AD11" s="23"/>
      <c r="AE11" s="26"/>
    </row>
    <row r="12" spans="1:31" s="27" customFormat="1" ht="15">
      <c r="A12" s="28" t="s">
        <v>928</v>
      </c>
      <c r="B12" s="29">
        <v>50.6</v>
      </c>
      <c r="C12" s="29">
        <v>1.34</v>
      </c>
      <c r="D12" s="29">
        <v>19.7</v>
      </c>
      <c r="E12" s="29">
        <v>9.0341500000000003</v>
      </c>
      <c r="F12" s="29">
        <v>0.16</v>
      </c>
      <c r="G12" s="29">
        <v>5.41</v>
      </c>
      <c r="H12" s="29">
        <v>8.25</v>
      </c>
      <c r="I12" s="29">
        <v>3.99</v>
      </c>
      <c r="J12" s="29">
        <v>0.69</v>
      </c>
      <c r="K12" s="29">
        <v>0</v>
      </c>
      <c r="L12" s="29">
        <v>0.37</v>
      </c>
      <c r="M12" s="29">
        <v>2.2999999999999998</v>
      </c>
      <c r="N12" s="29">
        <v>48</v>
      </c>
      <c r="O12" s="29">
        <v>0.94</v>
      </c>
      <c r="P12" s="29">
        <v>9.07</v>
      </c>
      <c r="Q12" s="29">
        <v>8.18</v>
      </c>
      <c r="R12" s="29">
        <v>0.2</v>
      </c>
      <c r="S12" s="29">
        <v>14.5</v>
      </c>
      <c r="T12" s="29">
        <v>18.100000000000001</v>
      </c>
      <c r="U12" s="29">
        <v>0.61</v>
      </c>
      <c r="V12" s="29">
        <v>0.01</v>
      </c>
      <c r="W12" s="29">
        <v>0.19</v>
      </c>
      <c r="X12" s="23">
        <v>0.9</v>
      </c>
      <c r="Y12" s="23">
        <v>1367.15</v>
      </c>
      <c r="Z12" s="23">
        <f t="shared" si="0"/>
        <v>9</v>
      </c>
      <c r="AA12" s="24"/>
      <c r="AB12" s="25"/>
      <c r="AC12" s="23"/>
      <c r="AD12" s="23"/>
      <c r="AE12" s="26"/>
    </row>
    <row r="13" spans="1:31" s="27" customFormat="1" ht="15">
      <c r="A13" s="28" t="s">
        <v>929</v>
      </c>
      <c r="B13" s="29">
        <v>60.7</v>
      </c>
      <c r="C13" s="29">
        <v>0.71</v>
      </c>
      <c r="D13" s="29">
        <v>18.7</v>
      </c>
      <c r="E13" s="29">
        <v>5.7952320000000004</v>
      </c>
      <c r="F13" s="29">
        <v>0.12</v>
      </c>
      <c r="G13" s="29">
        <v>2.0099999999999998</v>
      </c>
      <c r="H13" s="29">
        <v>5.77</v>
      </c>
      <c r="I13" s="29">
        <v>3.64</v>
      </c>
      <c r="J13" s="29">
        <v>1.43</v>
      </c>
      <c r="K13" s="29">
        <v>0</v>
      </c>
      <c r="L13" s="29">
        <v>0.73</v>
      </c>
      <c r="M13" s="29">
        <v>6.1</v>
      </c>
      <c r="N13" s="29">
        <v>49</v>
      </c>
      <c r="O13" s="29">
        <v>0.7</v>
      </c>
      <c r="P13" s="29">
        <v>6.4</v>
      </c>
      <c r="Q13" s="29">
        <v>11.1</v>
      </c>
      <c r="R13" s="29">
        <v>0.28999999999999998</v>
      </c>
      <c r="S13" s="29">
        <v>13.9</v>
      </c>
      <c r="T13" s="29">
        <v>17.8</v>
      </c>
      <c r="U13" s="29">
        <v>0.67</v>
      </c>
      <c r="V13" s="29">
        <v>0.04</v>
      </c>
      <c r="W13" s="29">
        <v>7.0000000000000007E-2</v>
      </c>
      <c r="X13" s="23">
        <v>0.9</v>
      </c>
      <c r="Y13" s="23">
        <v>1247.1500000000001</v>
      </c>
      <c r="Z13" s="23">
        <f t="shared" si="0"/>
        <v>9</v>
      </c>
      <c r="AA13" s="24"/>
      <c r="AB13" s="25"/>
      <c r="AC13" s="23"/>
      <c r="AD13" s="23"/>
      <c r="AE13" s="26"/>
    </row>
    <row r="14" spans="1:31" s="27" customFormat="1" ht="15">
      <c r="A14" s="28" t="s">
        <v>930</v>
      </c>
      <c r="B14" s="29">
        <v>65.2</v>
      </c>
      <c r="C14" s="29">
        <v>0.73</v>
      </c>
      <c r="D14" s="29">
        <v>17.399999999999999</v>
      </c>
      <c r="E14" s="29">
        <v>3.5435279999999998</v>
      </c>
      <c r="F14" s="29">
        <v>0.11</v>
      </c>
      <c r="G14" s="29">
        <v>1.92</v>
      </c>
      <c r="H14" s="29">
        <v>4.7</v>
      </c>
      <c r="I14" s="29">
        <v>3.63</v>
      </c>
      <c r="J14" s="29">
        <v>1.96</v>
      </c>
      <c r="K14" s="29">
        <v>0</v>
      </c>
      <c r="L14" s="29">
        <v>0.55000000000000004</v>
      </c>
      <c r="M14" s="29">
        <v>5.7</v>
      </c>
      <c r="N14" s="29">
        <v>49.7</v>
      </c>
      <c r="O14" s="29">
        <v>0.71</v>
      </c>
      <c r="P14" s="29">
        <v>5.12</v>
      </c>
      <c r="Q14" s="29">
        <v>8.91</v>
      </c>
      <c r="R14" s="29">
        <v>0.28999999999999998</v>
      </c>
      <c r="S14" s="29">
        <v>15.1</v>
      </c>
      <c r="T14" s="29">
        <v>19.399999999999999</v>
      </c>
      <c r="U14" s="29">
        <v>0.53</v>
      </c>
      <c r="V14" s="29">
        <v>0.02</v>
      </c>
      <c r="W14" s="29">
        <v>0.04</v>
      </c>
      <c r="X14" s="23">
        <v>0.7</v>
      </c>
      <c r="Y14" s="23">
        <v>1222.1500000000001</v>
      </c>
      <c r="Z14" s="23">
        <f t="shared" si="0"/>
        <v>7</v>
      </c>
      <c r="AA14" s="24"/>
      <c r="AB14" s="25"/>
      <c r="AC14" s="23"/>
      <c r="AD14" s="23"/>
      <c r="AE14" s="26"/>
    </row>
    <row r="15" spans="1:31" s="27" customFormat="1" ht="15">
      <c r="A15" s="28" t="s">
        <v>931</v>
      </c>
      <c r="B15" s="29">
        <v>52.2</v>
      </c>
      <c r="C15" s="29">
        <v>1.53</v>
      </c>
      <c r="D15" s="29">
        <v>19.7</v>
      </c>
      <c r="E15" s="29">
        <v>8.303128000000001</v>
      </c>
      <c r="F15" s="29">
        <v>0.14000000000000001</v>
      </c>
      <c r="G15" s="29">
        <v>4.57</v>
      </c>
      <c r="H15" s="29">
        <v>7.34</v>
      </c>
      <c r="I15" s="29">
        <v>4.47</v>
      </c>
      <c r="J15" s="29">
        <v>0.9</v>
      </c>
      <c r="K15" s="29">
        <v>0</v>
      </c>
      <c r="L15" s="29">
        <v>0.4</v>
      </c>
      <c r="M15" s="29">
        <v>3</v>
      </c>
      <c r="N15" s="29">
        <v>47.8</v>
      </c>
      <c r="O15" s="29">
        <v>1.25</v>
      </c>
      <c r="P15" s="29">
        <v>7.62</v>
      </c>
      <c r="Q15" s="29">
        <v>8.83</v>
      </c>
      <c r="R15" s="29">
        <v>0.2</v>
      </c>
      <c r="S15" s="29">
        <v>14.3</v>
      </c>
      <c r="T15" s="29">
        <v>19.2</v>
      </c>
      <c r="U15" s="29">
        <v>0.57999999999999996</v>
      </c>
      <c r="V15" s="29">
        <v>0</v>
      </c>
      <c r="W15" s="29">
        <v>0.1</v>
      </c>
      <c r="X15" s="23">
        <v>0.7</v>
      </c>
      <c r="Y15" s="23">
        <v>1372.15</v>
      </c>
      <c r="Z15" s="23">
        <f t="shared" si="0"/>
        <v>7</v>
      </c>
      <c r="AA15" s="24"/>
      <c r="AB15" s="25"/>
      <c r="AC15" s="23"/>
      <c r="AD15" s="23"/>
      <c r="AE15" s="26"/>
    </row>
    <row r="16" spans="1:31" s="27" customFormat="1" ht="15">
      <c r="A16" s="28" t="s">
        <v>932</v>
      </c>
      <c r="B16" s="29">
        <v>61.8</v>
      </c>
      <c r="C16" s="29">
        <v>0.74</v>
      </c>
      <c r="D16" s="29">
        <v>18.7</v>
      </c>
      <c r="E16" s="29">
        <v>4.8223859999999998</v>
      </c>
      <c r="F16" s="29">
        <v>0.13</v>
      </c>
      <c r="G16" s="29">
        <v>2.1</v>
      </c>
      <c r="H16" s="29">
        <v>5.41</v>
      </c>
      <c r="I16" s="29">
        <v>3.91</v>
      </c>
      <c r="J16" s="29">
        <v>1.43</v>
      </c>
      <c r="K16" s="29">
        <v>0</v>
      </c>
      <c r="L16" s="29">
        <v>0.67</v>
      </c>
      <c r="M16" s="29">
        <v>5.4</v>
      </c>
      <c r="N16" s="29">
        <v>49.9</v>
      </c>
      <c r="O16" s="29">
        <v>0.54</v>
      </c>
      <c r="P16" s="29">
        <v>4.76</v>
      </c>
      <c r="Q16" s="29">
        <v>9.6300000000000008</v>
      </c>
      <c r="R16" s="29">
        <v>0.32</v>
      </c>
      <c r="S16" s="29">
        <v>14.8</v>
      </c>
      <c r="T16" s="29">
        <v>19.100000000000001</v>
      </c>
      <c r="U16" s="29">
        <v>0.51</v>
      </c>
      <c r="V16" s="29">
        <v>0.05</v>
      </c>
      <c r="W16" s="29">
        <v>0.01</v>
      </c>
      <c r="X16" s="23">
        <v>0.7</v>
      </c>
      <c r="Y16" s="23">
        <v>1247.1500000000001</v>
      </c>
      <c r="Z16" s="23">
        <f t="shared" si="0"/>
        <v>7</v>
      </c>
      <c r="AA16" s="30"/>
      <c r="AB16" s="30"/>
      <c r="AC16" s="23"/>
      <c r="AD16" s="23"/>
      <c r="AE16" s="26"/>
    </row>
    <row r="17" spans="1:31" s="27" customFormat="1" ht="15">
      <c r="A17" s="28" t="s">
        <v>933</v>
      </c>
      <c r="B17" s="29">
        <v>50.6</v>
      </c>
      <c r="C17" s="29">
        <v>1.37</v>
      </c>
      <c r="D17" s="29">
        <v>19.399999999999999</v>
      </c>
      <c r="E17" s="29">
        <v>9.3612040000000007</v>
      </c>
      <c r="F17" s="29">
        <v>0.17</v>
      </c>
      <c r="G17" s="29">
        <v>5.5</v>
      </c>
      <c r="H17" s="29">
        <v>8.6300000000000008</v>
      </c>
      <c r="I17" s="29">
        <v>3.66</v>
      </c>
      <c r="J17" s="29">
        <v>0.64</v>
      </c>
      <c r="K17" s="29">
        <v>0</v>
      </c>
      <c r="L17" s="29">
        <v>0.3</v>
      </c>
      <c r="M17" s="29">
        <v>1.6</v>
      </c>
      <c r="N17" s="29">
        <v>47.7</v>
      </c>
      <c r="O17" s="29">
        <v>0.98</v>
      </c>
      <c r="P17" s="29">
        <v>8.4499999999999993</v>
      </c>
      <c r="Q17" s="29">
        <v>7.56</v>
      </c>
      <c r="R17" s="29">
        <v>0.18</v>
      </c>
      <c r="S17" s="29">
        <v>14.7</v>
      </c>
      <c r="T17" s="29">
        <v>19.399999999999999</v>
      </c>
      <c r="U17" s="29">
        <v>0.5</v>
      </c>
      <c r="V17" s="29">
        <v>0</v>
      </c>
      <c r="W17" s="29">
        <v>0</v>
      </c>
      <c r="X17" s="23">
        <v>0.7</v>
      </c>
      <c r="Y17" s="23">
        <v>1247.1500000000001</v>
      </c>
      <c r="Z17" s="23">
        <f t="shared" si="0"/>
        <v>7</v>
      </c>
      <c r="AA17" s="24"/>
      <c r="AB17" s="25"/>
      <c r="AC17" s="23"/>
      <c r="AD17" s="23"/>
      <c r="AE17" s="26"/>
    </row>
    <row r="18" spans="1:31" s="27" customFormat="1" ht="15">
      <c r="A18" s="28" t="s">
        <v>934</v>
      </c>
      <c r="B18" s="29">
        <v>54.3</v>
      </c>
      <c r="C18" s="29">
        <v>1.48</v>
      </c>
      <c r="D18" s="29">
        <v>18.5</v>
      </c>
      <c r="E18" s="29">
        <v>8.1421460000000003</v>
      </c>
      <c r="F18" s="29">
        <v>0.18</v>
      </c>
      <c r="G18" s="29">
        <v>4.2300000000000004</v>
      </c>
      <c r="H18" s="29">
        <v>7.26</v>
      </c>
      <c r="I18" s="29">
        <v>4.2699999999999996</v>
      </c>
      <c r="J18" s="29">
        <v>0.89</v>
      </c>
      <c r="K18" s="29">
        <v>0</v>
      </c>
      <c r="L18" s="29">
        <v>0.41</v>
      </c>
      <c r="M18" s="29">
        <v>3.3</v>
      </c>
      <c r="N18" s="29">
        <v>48.2</v>
      </c>
      <c r="O18" s="29">
        <v>1.27</v>
      </c>
      <c r="P18" s="29">
        <v>6.13</v>
      </c>
      <c r="Q18" s="29">
        <v>8.6199999999999992</v>
      </c>
      <c r="R18" s="29">
        <v>0.22</v>
      </c>
      <c r="S18" s="29">
        <v>14.5</v>
      </c>
      <c r="T18" s="29">
        <v>20.100000000000001</v>
      </c>
      <c r="U18" s="29">
        <v>0.48</v>
      </c>
      <c r="V18" s="29">
        <v>0.01</v>
      </c>
      <c r="W18" s="29">
        <v>0.11</v>
      </c>
      <c r="X18" s="23">
        <v>0.4</v>
      </c>
      <c r="Y18" s="23">
        <v>1322.15</v>
      </c>
      <c r="Z18" s="23">
        <f t="shared" si="0"/>
        <v>4</v>
      </c>
      <c r="AA18" s="24"/>
      <c r="AB18" s="25"/>
      <c r="AC18" s="23"/>
      <c r="AD18" s="23"/>
      <c r="AE18" s="26"/>
    </row>
    <row r="19" spans="1:31" s="27" customFormat="1" ht="15">
      <c r="A19" s="28" t="s">
        <v>935</v>
      </c>
      <c r="B19" s="29">
        <v>61.4</v>
      </c>
      <c r="C19" s="29">
        <v>0.97</v>
      </c>
      <c r="D19" s="29">
        <v>18.100000000000001</v>
      </c>
      <c r="E19" s="29">
        <v>4.5494599999999998</v>
      </c>
      <c r="F19" s="29">
        <v>0.13</v>
      </c>
      <c r="G19" s="29">
        <v>2.5099999999999998</v>
      </c>
      <c r="H19" s="29">
        <v>5.39</v>
      </c>
      <c r="I19" s="29">
        <v>4.41</v>
      </c>
      <c r="J19" s="29">
        <v>1.48</v>
      </c>
      <c r="K19" s="29">
        <v>0</v>
      </c>
      <c r="L19" s="29">
        <v>0.71</v>
      </c>
      <c r="M19" s="29">
        <v>4</v>
      </c>
      <c r="N19" s="29">
        <v>50.6</v>
      </c>
      <c r="O19" s="29">
        <v>0.56000000000000005</v>
      </c>
      <c r="P19" s="29">
        <v>3.89</v>
      </c>
      <c r="Q19" s="29">
        <v>8.1300000000000008</v>
      </c>
      <c r="R19" s="29">
        <v>0.3</v>
      </c>
      <c r="S19" s="29">
        <v>15.7</v>
      </c>
      <c r="T19" s="29">
        <v>19.600000000000001</v>
      </c>
      <c r="U19" s="29">
        <v>0.42</v>
      </c>
      <c r="V19" s="29">
        <v>0.01</v>
      </c>
      <c r="W19" s="29">
        <v>0.03</v>
      </c>
      <c r="X19" s="23">
        <v>0.4</v>
      </c>
      <c r="Y19" s="23">
        <v>1272.1500000000001</v>
      </c>
      <c r="Z19" s="23">
        <f t="shared" si="0"/>
        <v>4</v>
      </c>
      <c r="AA19" s="24"/>
      <c r="AB19" s="25"/>
      <c r="AC19" s="23"/>
      <c r="AD19" s="23"/>
      <c r="AE19" s="26"/>
    </row>
    <row r="20" spans="1:31" s="27" customFormat="1" ht="15">
      <c r="A20" s="28" t="s">
        <v>936</v>
      </c>
      <c r="B20" s="29">
        <v>58.8</v>
      </c>
      <c r="C20" s="29">
        <v>0.82</v>
      </c>
      <c r="D20" s="29">
        <v>18.7</v>
      </c>
      <c r="E20" s="29">
        <v>5.7872560000000002</v>
      </c>
      <c r="F20" s="29">
        <v>0.17</v>
      </c>
      <c r="G20" s="29">
        <v>2.67</v>
      </c>
      <c r="H20" s="29">
        <v>5.8</v>
      </c>
      <c r="I20" s="29">
        <v>4.79</v>
      </c>
      <c r="J20" s="29">
        <v>1.42</v>
      </c>
      <c r="K20" s="29">
        <v>0</v>
      </c>
      <c r="L20" s="29">
        <v>0.68</v>
      </c>
      <c r="M20" s="29">
        <v>4.4000000000000004</v>
      </c>
      <c r="N20" s="29">
        <v>49</v>
      </c>
      <c r="O20" s="29">
        <v>0.78</v>
      </c>
      <c r="P20" s="29">
        <v>5.56</v>
      </c>
      <c r="Q20" s="29">
        <v>8.9600000000000009</v>
      </c>
      <c r="R20" s="29">
        <v>0.27</v>
      </c>
      <c r="S20" s="29">
        <v>14.9</v>
      </c>
      <c r="T20" s="29">
        <v>19.3</v>
      </c>
      <c r="U20" s="29">
        <v>0.55000000000000004</v>
      </c>
      <c r="V20" s="29">
        <v>0.01</v>
      </c>
      <c r="W20" s="29">
        <v>0.04</v>
      </c>
      <c r="X20" s="23">
        <v>0.7</v>
      </c>
      <c r="Y20" s="23">
        <v>1272.1500000000001</v>
      </c>
      <c r="Z20" s="23">
        <f t="shared" si="0"/>
        <v>7</v>
      </c>
      <c r="AA20" s="24"/>
      <c r="AB20" s="25"/>
      <c r="AC20" s="23"/>
      <c r="AD20" s="23"/>
      <c r="AE20" s="26"/>
    </row>
    <row r="21" spans="1:31" s="27" customFormat="1" ht="15">
      <c r="A21" s="28" t="s">
        <v>937</v>
      </c>
      <c r="B21" s="29">
        <v>55.7</v>
      </c>
      <c r="C21" s="29">
        <v>1.1299999999999999</v>
      </c>
      <c r="D21" s="29">
        <v>19.3</v>
      </c>
      <c r="E21" s="29">
        <v>7.0241899999999999</v>
      </c>
      <c r="F21" s="29">
        <v>0.15</v>
      </c>
      <c r="G21" s="29">
        <v>3.67</v>
      </c>
      <c r="H21" s="29">
        <v>6.67</v>
      </c>
      <c r="I21" s="29">
        <v>4.4800000000000004</v>
      </c>
      <c r="J21" s="29">
        <v>1.03</v>
      </c>
      <c r="K21" s="29">
        <v>0</v>
      </c>
      <c r="L21" s="29">
        <v>0.43</v>
      </c>
      <c r="M21" s="29">
        <v>3.3</v>
      </c>
      <c r="N21" s="29">
        <v>48.2</v>
      </c>
      <c r="O21" s="29">
        <v>1.1599999999999999</v>
      </c>
      <c r="P21" s="29">
        <v>7</v>
      </c>
      <c r="Q21" s="29">
        <v>8.86</v>
      </c>
      <c r="R21" s="29">
        <v>0.22</v>
      </c>
      <c r="S21" s="29">
        <v>14.4</v>
      </c>
      <c r="T21" s="29">
        <v>19.3</v>
      </c>
      <c r="U21" s="29">
        <v>0.6</v>
      </c>
      <c r="V21" s="29">
        <v>0.01</v>
      </c>
      <c r="W21" s="29">
        <v>0.08</v>
      </c>
      <c r="X21" s="23">
        <v>0.7</v>
      </c>
      <c r="Y21" s="23">
        <v>1297.1500000000001</v>
      </c>
      <c r="Z21" s="23">
        <f t="shared" si="0"/>
        <v>7</v>
      </c>
      <c r="AA21" s="24"/>
      <c r="AB21" s="25"/>
      <c r="AC21" s="23"/>
      <c r="AD21" s="23"/>
      <c r="AE21" s="26"/>
    </row>
    <row r="22" spans="1:31" s="27" customFormat="1" ht="15">
      <c r="A22" s="28" t="s">
        <v>938</v>
      </c>
      <c r="B22" s="29">
        <v>50.4</v>
      </c>
      <c r="C22" s="29">
        <v>1.46</v>
      </c>
      <c r="D22" s="29">
        <v>18</v>
      </c>
      <c r="E22" s="29">
        <v>9.8381180000000015</v>
      </c>
      <c r="F22" s="29">
        <v>0.17</v>
      </c>
      <c r="G22" s="29">
        <v>5.45</v>
      </c>
      <c r="H22" s="29">
        <v>9.65</v>
      </c>
      <c r="I22" s="29">
        <v>3.52</v>
      </c>
      <c r="J22" s="29">
        <v>0.62</v>
      </c>
      <c r="K22" s="29">
        <v>0</v>
      </c>
      <c r="L22" s="29">
        <v>0.31</v>
      </c>
      <c r="M22" s="29">
        <v>2.2000000000000002</v>
      </c>
      <c r="N22" s="29">
        <v>47.8</v>
      </c>
      <c r="O22" s="29">
        <v>1.1399999999999999</v>
      </c>
      <c r="P22" s="29">
        <v>7.17</v>
      </c>
      <c r="Q22" s="29">
        <v>7.68</v>
      </c>
      <c r="R22" s="29">
        <v>0.16</v>
      </c>
      <c r="S22" s="29">
        <v>14</v>
      </c>
      <c r="T22" s="29">
        <v>20.7</v>
      </c>
      <c r="U22" s="29">
        <v>0.42</v>
      </c>
      <c r="V22" s="29">
        <v>0</v>
      </c>
      <c r="W22" s="29">
        <v>0.31</v>
      </c>
      <c r="X22" s="23">
        <v>0.4</v>
      </c>
      <c r="Y22" s="23">
        <v>1347.15</v>
      </c>
      <c r="Z22" s="23">
        <f t="shared" si="0"/>
        <v>4</v>
      </c>
      <c r="AA22" s="24"/>
      <c r="AB22" s="25"/>
      <c r="AC22" s="23"/>
      <c r="AD22" s="23"/>
      <c r="AE22" s="26"/>
    </row>
    <row r="23" spans="1:31" s="27" customFormat="1" ht="15">
      <c r="A23" s="28" t="s">
        <v>939</v>
      </c>
      <c r="B23" s="29">
        <v>58.5</v>
      </c>
      <c r="C23" s="29">
        <v>1.1000000000000001</v>
      </c>
      <c r="D23" s="29">
        <v>18.5</v>
      </c>
      <c r="E23" s="29">
        <v>5.6393399999999998</v>
      </c>
      <c r="F23" s="29">
        <v>0.16</v>
      </c>
      <c r="G23" s="29">
        <v>3.08</v>
      </c>
      <c r="H23" s="29">
        <v>6.09</v>
      </c>
      <c r="I23" s="29">
        <v>4.67</v>
      </c>
      <c r="J23" s="29">
        <v>1.33</v>
      </c>
      <c r="K23" s="29">
        <v>0</v>
      </c>
      <c r="L23" s="29">
        <v>0.59</v>
      </c>
      <c r="M23" s="29">
        <v>4</v>
      </c>
      <c r="N23" s="29">
        <v>50.1</v>
      </c>
      <c r="O23" s="29">
        <v>0.77</v>
      </c>
      <c r="P23" s="29">
        <v>4.3099999999999996</v>
      </c>
      <c r="Q23" s="29">
        <v>7.79</v>
      </c>
      <c r="R23" s="29">
        <v>0.3</v>
      </c>
      <c r="S23" s="29">
        <v>15.8</v>
      </c>
      <c r="T23" s="29">
        <v>19.7</v>
      </c>
      <c r="U23" s="29">
        <v>0.47</v>
      </c>
      <c r="V23" s="29">
        <v>0.02</v>
      </c>
      <c r="W23" s="29">
        <v>0</v>
      </c>
      <c r="X23" s="23">
        <v>0.4</v>
      </c>
      <c r="Y23" s="23">
        <v>1292.1500000000001</v>
      </c>
      <c r="Z23" s="23">
        <f t="shared" si="0"/>
        <v>4</v>
      </c>
      <c r="AA23" s="24"/>
      <c r="AB23" s="25"/>
      <c r="AC23" s="23"/>
      <c r="AD23" s="23"/>
      <c r="AE23" s="26"/>
    </row>
    <row r="24" spans="1:31" s="27" customFormat="1" ht="15">
      <c r="A24" s="28" t="s">
        <v>940</v>
      </c>
      <c r="B24" s="29">
        <v>53.7</v>
      </c>
      <c r="C24" s="29">
        <v>1.71</v>
      </c>
      <c r="D24" s="29">
        <v>18</v>
      </c>
      <c r="E24" s="29">
        <v>8.5180980000000002</v>
      </c>
      <c r="F24" s="29">
        <v>0.18</v>
      </c>
      <c r="G24" s="29">
        <v>4.33</v>
      </c>
      <c r="H24" s="29">
        <v>7.87</v>
      </c>
      <c r="I24" s="29">
        <v>4.13</v>
      </c>
      <c r="J24" s="29">
        <v>0.86</v>
      </c>
      <c r="K24" s="29">
        <v>0</v>
      </c>
      <c r="L24" s="29">
        <v>0.31</v>
      </c>
      <c r="M24" s="29">
        <v>2.9</v>
      </c>
      <c r="N24" s="29">
        <v>48.4</v>
      </c>
      <c r="O24" s="29">
        <v>1.1100000000000001</v>
      </c>
      <c r="P24" s="29">
        <v>5.93</v>
      </c>
      <c r="Q24" s="29">
        <v>8.2100000000000009</v>
      </c>
      <c r="R24" s="29">
        <v>0.21</v>
      </c>
      <c r="S24" s="29">
        <v>14.6</v>
      </c>
      <c r="T24" s="29">
        <v>20</v>
      </c>
      <c r="U24" s="29">
        <v>0.49</v>
      </c>
      <c r="V24" s="29">
        <v>0.02</v>
      </c>
      <c r="W24" s="29">
        <v>0.08</v>
      </c>
      <c r="X24" s="23">
        <v>0.4</v>
      </c>
      <c r="Y24" s="23">
        <v>1347.15</v>
      </c>
      <c r="Z24" s="23">
        <f t="shared" si="0"/>
        <v>4</v>
      </c>
      <c r="AA24" s="24"/>
      <c r="AB24" s="25"/>
      <c r="AC24" s="23"/>
      <c r="AD24" s="23"/>
      <c r="AE24" s="26"/>
    </row>
    <row r="25" spans="1:31" s="27" customFormat="1" ht="15.6">
      <c r="A25" s="31" t="s">
        <v>941</v>
      </c>
      <c r="B25" s="32">
        <v>63.75</v>
      </c>
      <c r="C25" s="32">
        <v>0.16</v>
      </c>
      <c r="D25" s="32">
        <v>20.010000000000002</v>
      </c>
      <c r="E25" s="32">
        <v>1.96</v>
      </c>
      <c r="F25" s="32">
        <v>0.18</v>
      </c>
      <c r="G25" s="32">
        <v>7.0000000000000007E-2</v>
      </c>
      <c r="H25" s="32">
        <v>1.1499999999999999</v>
      </c>
      <c r="I25" s="32">
        <v>6.89</v>
      </c>
      <c r="J25" s="32">
        <v>5.82</v>
      </c>
      <c r="K25" s="32">
        <v>0</v>
      </c>
      <c r="L25" s="32">
        <v>0</v>
      </c>
      <c r="M25" s="32">
        <v>9.15</v>
      </c>
      <c r="N25" s="32">
        <v>45.2</v>
      </c>
      <c r="O25" s="32">
        <v>1.71</v>
      </c>
      <c r="P25" s="32">
        <v>4.74</v>
      </c>
      <c r="Q25" s="32">
        <v>19.989999999999998</v>
      </c>
      <c r="R25" s="32">
        <v>1.86</v>
      </c>
      <c r="S25" s="32">
        <v>3.54</v>
      </c>
      <c r="T25" s="32">
        <v>21.02</v>
      </c>
      <c r="U25" s="32">
        <v>0.88</v>
      </c>
      <c r="V25" s="32">
        <v>0.11</v>
      </c>
      <c r="W25" s="32">
        <v>0</v>
      </c>
      <c r="X25" s="31">
        <v>0.15</v>
      </c>
      <c r="Y25" s="31">
        <v>1048.1500000000001</v>
      </c>
      <c r="Z25" s="23">
        <f t="shared" si="0"/>
        <v>1.5</v>
      </c>
    </row>
    <row r="26" spans="1:31" s="27" customFormat="1" ht="15.6">
      <c r="A26" s="31" t="s">
        <v>942</v>
      </c>
      <c r="B26" s="32">
        <v>62.27</v>
      </c>
      <c r="C26" s="32">
        <v>0.22</v>
      </c>
      <c r="D26" s="32">
        <v>19.059999999999999</v>
      </c>
      <c r="E26" s="32">
        <v>1.94</v>
      </c>
      <c r="F26" s="32">
        <v>0.23</v>
      </c>
      <c r="G26" s="32">
        <v>0.11</v>
      </c>
      <c r="H26" s="32">
        <v>1.48</v>
      </c>
      <c r="I26" s="32">
        <v>7.96</v>
      </c>
      <c r="J26" s="32">
        <v>6.72</v>
      </c>
      <c r="K26" s="32">
        <v>0</v>
      </c>
      <c r="L26" s="32">
        <v>0</v>
      </c>
      <c r="M26" s="32">
        <v>5.45</v>
      </c>
      <c r="N26" s="32">
        <v>46.53</v>
      </c>
      <c r="O26" s="32">
        <v>1.22</v>
      </c>
      <c r="P26" s="32">
        <v>4.5199999999999996</v>
      </c>
      <c r="Q26" s="32">
        <v>15.86</v>
      </c>
      <c r="R26" s="32">
        <v>1.62</v>
      </c>
      <c r="S26" s="32">
        <v>6.15</v>
      </c>
      <c r="T26" s="32">
        <v>20.73</v>
      </c>
      <c r="U26" s="32">
        <v>0.97</v>
      </c>
      <c r="V26" s="32">
        <v>0.3</v>
      </c>
      <c r="W26" s="32">
        <v>0</v>
      </c>
      <c r="X26" s="31">
        <v>0.15</v>
      </c>
      <c r="Y26" s="31">
        <v>1073.1500000000001</v>
      </c>
      <c r="Z26" s="23">
        <f t="shared" si="0"/>
        <v>1.5</v>
      </c>
    </row>
    <row r="27" spans="1:31" s="27" customFormat="1" ht="15.6">
      <c r="A27" s="31" t="s">
        <v>943</v>
      </c>
      <c r="B27" s="32">
        <v>64.3</v>
      </c>
      <c r="C27" s="32">
        <v>0.2</v>
      </c>
      <c r="D27" s="32">
        <v>20.54</v>
      </c>
      <c r="E27" s="32">
        <v>2.44</v>
      </c>
      <c r="F27" s="32">
        <v>0.34</v>
      </c>
      <c r="G27" s="32">
        <v>0.1</v>
      </c>
      <c r="H27" s="32">
        <v>1.2</v>
      </c>
      <c r="I27" s="32">
        <v>5.28</v>
      </c>
      <c r="J27" s="32">
        <v>5.59</v>
      </c>
      <c r="K27" s="32">
        <v>0</v>
      </c>
      <c r="L27" s="32">
        <v>0</v>
      </c>
      <c r="M27" s="32">
        <v>7.01</v>
      </c>
      <c r="N27" s="32">
        <v>46.48</v>
      </c>
      <c r="O27" s="32">
        <v>0.9</v>
      </c>
      <c r="P27" s="32">
        <v>3.26</v>
      </c>
      <c r="Q27" s="32">
        <v>16.73</v>
      </c>
      <c r="R27" s="32">
        <v>1.98</v>
      </c>
      <c r="S27" s="32">
        <v>5.85</v>
      </c>
      <c r="T27" s="32">
        <v>20.72</v>
      </c>
      <c r="U27" s="32">
        <v>1.04</v>
      </c>
      <c r="V27" s="32">
        <v>0.18</v>
      </c>
      <c r="W27" s="32">
        <v>0</v>
      </c>
      <c r="X27" s="31">
        <v>0.1</v>
      </c>
      <c r="Y27" s="31">
        <v>1063.1500000000001</v>
      </c>
      <c r="Z27" s="23">
        <f t="shared" si="0"/>
        <v>1</v>
      </c>
    </row>
    <row r="28" spans="1:31" s="27" customFormat="1" ht="15.6">
      <c r="A28" s="31" t="s">
        <v>944</v>
      </c>
      <c r="B28" s="32">
        <v>62.08</v>
      </c>
      <c r="C28" s="32">
        <v>0.36</v>
      </c>
      <c r="D28" s="32">
        <v>18.79</v>
      </c>
      <c r="E28" s="32">
        <v>2.02</v>
      </c>
      <c r="F28" s="32">
        <v>0.3</v>
      </c>
      <c r="G28" s="32">
        <v>0.15</v>
      </c>
      <c r="H28" s="32">
        <v>1.77</v>
      </c>
      <c r="I28" s="32">
        <v>7.83</v>
      </c>
      <c r="J28" s="32">
        <v>6.7</v>
      </c>
      <c r="K28" s="32">
        <v>0</v>
      </c>
      <c r="L28" s="32">
        <v>0</v>
      </c>
      <c r="M28" s="32">
        <v>5.7</v>
      </c>
      <c r="N28" s="32">
        <v>50.34</v>
      </c>
      <c r="O28" s="32">
        <v>0.35</v>
      </c>
      <c r="P28" s="32">
        <v>2.67</v>
      </c>
      <c r="Q28" s="32">
        <v>8.1999999999999993</v>
      </c>
      <c r="R28" s="32">
        <v>0.42</v>
      </c>
      <c r="S28" s="32">
        <v>12.93</v>
      </c>
      <c r="T28" s="32">
        <v>22.84</v>
      </c>
      <c r="U28" s="32">
        <v>0.49</v>
      </c>
      <c r="V28" s="32">
        <v>0.02</v>
      </c>
      <c r="W28" s="32">
        <v>0</v>
      </c>
      <c r="X28" s="31">
        <v>0.15</v>
      </c>
      <c r="Y28" s="31">
        <v>1098.1500000000001</v>
      </c>
      <c r="Z28" s="23">
        <f t="shared" si="0"/>
        <v>1.5</v>
      </c>
    </row>
    <row r="29" spans="1:31" s="27" customFormat="1" ht="15.6">
      <c r="A29" s="31" t="s">
        <v>945</v>
      </c>
      <c r="B29" s="32">
        <v>59.66</v>
      </c>
      <c r="C29" s="32">
        <v>0.3</v>
      </c>
      <c r="D29" s="32">
        <v>17.93</v>
      </c>
      <c r="E29" s="32">
        <v>1.75</v>
      </c>
      <c r="F29" s="32">
        <v>0.05</v>
      </c>
      <c r="G29" s="32">
        <v>0.31</v>
      </c>
      <c r="H29" s="32">
        <v>2.63</v>
      </c>
      <c r="I29" s="32">
        <v>9.17</v>
      </c>
      <c r="J29" s="32">
        <v>8.1999999999999993</v>
      </c>
      <c r="K29" s="32">
        <v>0</v>
      </c>
      <c r="L29" s="32">
        <v>0</v>
      </c>
      <c r="M29" s="32">
        <v>3.3</v>
      </c>
      <c r="N29" s="32">
        <v>46.91</v>
      </c>
      <c r="O29" s="32">
        <v>0.8</v>
      </c>
      <c r="P29" s="32">
        <v>5.54</v>
      </c>
      <c r="Q29" s="32">
        <v>10.28</v>
      </c>
      <c r="R29" s="32">
        <v>0.36</v>
      </c>
      <c r="S29" s="32">
        <v>11.66</v>
      </c>
      <c r="T29" s="32">
        <v>23.3</v>
      </c>
      <c r="U29" s="32">
        <v>0.49</v>
      </c>
      <c r="V29" s="32">
        <v>0.03</v>
      </c>
      <c r="W29" s="32">
        <v>0</v>
      </c>
      <c r="X29" s="31">
        <v>0.2</v>
      </c>
      <c r="Y29" s="31">
        <v>1153.1500000000001</v>
      </c>
      <c r="Z29" s="23">
        <f t="shared" si="0"/>
        <v>2</v>
      </c>
    </row>
    <row r="30" spans="1:31" s="27" customFormat="1" ht="15.6">
      <c r="A30" s="31" t="s">
        <v>946</v>
      </c>
      <c r="B30" s="32">
        <v>64.86</v>
      </c>
      <c r="C30" s="32">
        <v>0.24</v>
      </c>
      <c r="D30" s="32">
        <v>18.93</v>
      </c>
      <c r="E30" s="32">
        <v>1.67</v>
      </c>
      <c r="F30" s="32">
        <v>0.15</v>
      </c>
      <c r="G30" s="32">
        <v>0.18</v>
      </c>
      <c r="H30" s="32">
        <v>1.75</v>
      </c>
      <c r="I30" s="32">
        <v>5.48</v>
      </c>
      <c r="J30" s="32">
        <v>6.74</v>
      </c>
      <c r="K30" s="32">
        <v>0</v>
      </c>
      <c r="L30" s="32">
        <v>0</v>
      </c>
      <c r="M30" s="32">
        <v>6.59</v>
      </c>
      <c r="N30" s="32">
        <v>44.79</v>
      </c>
      <c r="O30" s="32">
        <v>0.98</v>
      </c>
      <c r="P30" s="32">
        <v>6.48</v>
      </c>
      <c r="Q30" s="32">
        <v>16.149999999999999</v>
      </c>
      <c r="R30" s="32">
        <v>0.6</v>
      </c>
      <c r="S30" s="32">
        <v>6.46</v>
      </c>
      <c r="T30" s="32">
        <v>22.56</v>
      </c>
      <c r="U30" s="32">
        <v>0.4</v>
      </c>
      <c r="V30" s="32">
        <v>0.05</v>
      </c>
      <c r="W30" s="32">
        <v>0</v>
      </c>
      <c r="X30" s="31">
        <v>0.15</v>
      </c>
      <c r="Y30" s="31">
        <v>1098.1500000000001</v>
      </c>
      <c r="Z30" s="23">
        <f t="shared" si="0"/>
        <v>1.5</v>
      </c>
    </row>
    <row r="31" spans="1:31" s="27" customFormat="1" ht="15.6">
      <c r="A31" s="31" t="s">
        <v>947</v>
      </c>
      <c r="B31" s="32">
        <v>67.05</v>
      </c>
      <c r="C31" s="32">
        <v>0.09</v>
      </c>
      <c r="D31" s="32">
        <v>17.68</v>
      </c>
      <c r="E31" s="32">
        <v>1.1499999999999999</v>
      </c>
      <c r="F31" s="32">
        <v>0.13</v>
      </c>
      <c r="G31" s="32">
        <v>0.08</v>
      </c>
      <c r="H31" s="32">
        <v>1.46</v>
      </c>
      <c r="I31" s="32">
        <v>6.62</v>
      </c>
      <c r="J31" s="32">
        <v>5.74</v>
      </c>
      <c r="K31" s="32">
        <v>0</v>
      </c>
      <c r="L31" s="32">
        <v>0</v>
      </c>
      <c r="M31" s="32">
        <v>7.67</v>
      </c>
      <c r="N31" s="32">
        <v>45.33</v>
      </c>
      <c r="O31" s="32">
        <v>1.31</v>
      </c>
      <c r="P31" s="32">
        <v>6.94</v>
      </c>
      <c r="Q31" s="32">
        <v>11.93</v>
      </c>
      <c r="R31" s="32">
        <v>0.53</v>
      </c>
      <c r="S31" s="32">
        <v>9.81</v>
      </c>
      <c r="T31" s="32">
        <v>22.72</v>
      </c>
      <c r="U31" s="32">
        <v>0.61</v>
      </c>
      <c r="V31" s="32">
        <v>0.02</v>
      </c>
      <c r="W31" s="32">
        <v>0</v>
      </c>
      <c r="X31" s="31">
        <v>0.2</v>
      </c>
      <c r="Y31" s="31">
        <v>1048.1500000000001</v>
      </c>
      <c r="Z31" s="23">
        <f t="shared" si="0"/>
        <v>2</v>
      </c>
    </row>
    <row r="32" spans="1:31" s="27" customFormat="1" ht="15.6">
      <c r="A32" s="31" t="s">
        <v>948</v>
      </c>
      <c r="B32" s="32">
        <v>65.62</v>
      </c>
      <c r="C32" s="32">
        <v>0.18</v>
      </c>
      <c r="D32" s="32">
        <v>18.36</v>
      </c>
      <c r="E32" s="32">
        <v>1.47</v>
      </c>
      <c r="F32" s="32">
        <v>0.17</v>
      </c>
      <c r="G32" s="32">
        <v>0.12</v>
      </c>
      <c r="H32" s="32">
        <v>1.39</v>
      </c>
      <c r="I32" s="32">
        <v>6.14</v>
      </c>
      <c r="J32" s="32">
        <v>6.55</v>
      </c>
      <c r="K32" s="32">
        <v>0</v>
      </c>
      <c r="L32" s="32">
        <v>0</v>
      </c>
      <c r="M32" s="32">
        <v>6.74</v>
      </c>
      <c r="N32" s="32">
        <v>49.26</v>
      </c>
      <c r="O32" s="32">
        <v>0.62</v>
      </c>
      <c r="P32" s="32">
        <v>3.89</v>
      </c>
      <c r="Q32" s="32">
        <v>10.58</v>
      </c>
      <c r="R32" s="32">
        <v>0.57999999999999996</v>
      </c>
      <c r="S32" s="32">
        <v>11.48</v>
      </c>
      <c r="T32" s="32">
        <v>22.61</v>
      </c>
      <c r="U32" s="32">
        <v>0.41</v>
      </c>
      <c r="V32" s="32">
        <v>0.02</v>
      </c>
      <c r="W32" s="32">
        <v>0</v>
      </c>
      <c r="X32" s="31">
        <v>0.15</v>
      </c>
      <c r="Y32" s="31">
        <v>1073.1500000000001</v>
      </c>
      <c r="Z32" s="23">
        <f t="shared" si="0"/>
        <v>1.5</v>
      </c>
    </row>
    <row r="33" spans="1:26" s="27" customFormat="1" ht="15.6">
      <c r="A33" s="31" t="s">
        <v>949</v>
      </c>
      <c r="B33" s="32">
        <v>64.3</v>
      </c>
      <c r="C33" s="32">
        <v>0.17</v>
      </c>
      <c r="D33" s="32">
        <v>19.13</v>
      </c>
      <c r="E33" s="32">
        <v>1.47</v>
      </c>
      <c r="F33" s="32">
        <v>0.17</v>
      </c>
      <c r="G33" s="32">
        <v>0.12</v>
      </c>
      <c r="H33" s="32">
        <v>1.72</v>
      </c>
      <c r="I33" s="32">
        <v>6.39</v>
      </c>
      <c r="J33" s="32">
        <v>6.53</v>
      </c>
      <c r="K33" s="32">
        <v>0</v>
      </c>
      <c r="L33" s="32">
        <v>0</v>
      </c>
      <c r="M33" s="32">
        <v>6.17</v>
      </c>
      <c r="N33" s="32">
        <v>46.39</v>
      </c>
      <c r="O33" s="32">
        <v>0.87</v>
      </c>
      <c r="P33" s="32">
        <v>5.15</v>
      </c>
      <c r="Q33" s="32">
        <v>15.48</v>
      </c>
      <c r="R33" s="32">
        <v>0.86</v>
      </c>
      <c r="S33" s="32">
        <v>7.15</v>
      </c>
      <c r="T33" s="32">
        <v>22.41</v>
      </c>
      <c r="U33" s="32">
        <v>0.56000000000000005</v>
      </c>
      <c r="V33" s="32">
        <v>0.03</v>
      </c>
      <c r="W33" s="32">
        <v>0</v>
      </c>
      <c r="X33" s="31">
        <v>0.2</v>
      </c>
      <c r="Y33" s="31">
        <v>1073.1500000000001</v>
      </c>
      <c r="Z33" s="23">
        <f t="shared" si="0"/>
        <v>2</v>
      </c>
    </row>
    <row r="34" spans="1:26" s="27" customFormat="1" ht="15.6">
      <c r="A34" t="s">
        <v>950</v>
      </c>
      <c r="B34">
        <v>43.1</v>
      </c>
      <c r="C34">
        <v>2.58</v>
      </c>
      <c r="D34">
        <v>14.2</v>
      </c>
      <c r="E34">
        <v>13.6</v>
      </c>
      <c r="F34">
        <v>0.15</v>
      </c>
      <c r="G34">
        <v>12.5</v>
      </c>
      <c r="H34">
        <v>10.199999999999999</v>
      </c>
      <c r="I34">
        <v>3.72</v>
      </c>
      <c r="J34">
        <v>0.08</v>
      </c>
      <c r="K34"/>
      <c r="L34">
        <v>0.06</v>
      </c>
      <c r="M34"/>
      <c r="N34">
        <v>50.8</v>
      </c>
      <c r="O34">
        <v>0.51</v>
      </c>
      <c r="P34">
        <v>10.5</v>
      </c>
      <c r="Q34">
        <v>5.4</v>
      </c>
      <c r="R34">
        <v>0.1</v>
      </c>
      <c r="S34">
        <v>16.7</v>
      </c>
      <c r="T34">
        <v>14.7</v>
      </c>
      <c r="U34">
        <v>1.2</v>
      </c>
      <c r="V34">
        <v>0.01</v>
      </c>
      <c r="W34"/>
      <c r="X34">
        <v>2.5</v>
      </c>
      <c r="Y34">
        <v>1728.15</v>
      </c>
      <c r="Z34" s="23">
        <f t="shared" si="0"/>
        <v>25</v>
      </c>
    </row>
    <row r="35" spans="1:26" s="27" customFormat="1" ht="15.6">
      <c r="A35" t="s">
        <v>951</v>
      </c>
      <c r="B35">
        <v>42.7</v>
      </c>
      <c r="C35">
        <v>1.87</v>
      </c>
      <c r="D35">
        <v>14.54</v>
      </c>
      <c r="E35">
        <v>12</v>
      </c>
      <c r="F35">
        <v>0.17</v>
      </c>
      <c r="G35">
        <v>13.54</v>
      </c>
      <c r="H35">
        <v>10.3</v>
      </c>
      <c r="I35">
        <v>3.04</v>
      </c>
      <c r="J35">
        <v>0.09</v>
      </c>
      <c r="K35"/>
      <c r="L35">
        <v>0.04</v>
      </c>
      <c r="M35"/>
      <c r="N35">
        <v>50</v>
      </c>
      <c r="O35">
        <v>0.51</v>
      </c>
      <c r="P35">
        <v>10.7</v>
      </c>
      <c r="Q35">
        <v>5.3</v>
      </c>
      <c r="R35">
        <v>0.1</v>
      </c>
      <c r="S35">
        <v>17.2</v>
      </c>
      <c r="T35">
        <v>14.6</v>
      </c>
      <c r="U35">
        <v>1.1499999999999999</v>
      </c>
      <c r="V35">
        <v>0.01</v>
      </c>
      <c r="W35"/>
      <c r="X35">
        <v>2.5</v>
      </c>
      <c r="Y35">
        <v>1748.15</v>
      </c>
      <c r="Z35" s="23">
        <f t="shared" si="0"/>
        <v>25</v>
      </c>
    </row>
    <row r="36" spans="1:26" s="27" customFormat="1" ht="15.6">
      <c r="A36" t="s">
        <v>952</v>
      </c>
      <c r="B36">
        <v>45.2</v>
      </c>
      <c r="C36">
        <v>1.3</v>
      </c>
      <c r="D36">
        <v>15.2</v>
      </c>
      <c r="E36">
        <v>9.1</v>
      </c>
      <c r="F36">
        <v>0.17</v>
      </c>
      <c r="G36">
        <v>15</v>
      </c>
      <c r="H36">
        <v>11.2</v>
      </c>
      <c r="I36">
        <v>1.91</v>
      </c>
      <c r="J36">
        <v>0.05</v>
      </c>
      <c r="K36">
        <v>0.05</v>
      </c>
      <c r="L36">
        <v>0.02</v>
      </c>
      <c r="M36"/>
      <c r="N36">
        <v>51.2</v>
      </c>
      <c r="O36">
        <v>0.28000000000000003</v>
      </c>
      <c r="P36">
        <v>9.8000000000000007</v>
      </c>
      <c r="Q36">
        <v>3.9</v>
      </c>
      <c r="R36">
        <v>0.11</v>
      </c>
      <c r="S36">
        <v>18.899999999999999</v>
      </c>
      <c r="T36">
        <v>15.1</v>
      </c>
      <c r="U36">
        <v>0.8</v>
      </c>
      <c r="V36">
        <v>0.03</v>
      </c>
      <c r="W36">
        <v>0.16</v>
      </c>
      <c r="X36">
        <v>2.5</v>
      </c>
      <c r="Y36">
        <v>1773.15</v>
      </c>
      <c r="Z36" s="23">
        <f t="shared" si="0"/>
        <v>25</v>
      </c>
    </row>
    <row r="37" spans="1:26" s="27" customFormat="1" ht="15.6">
      <c r="A37" t="s">
        <v>953</v>
      </c>
      <c r="B37">
        <v>45.1</v>
      </c>
      <c r="C37">
        <v>2</v>
      </c>
      <c r="D37">
        <v>16.2</v>
      </c>
      <c r="E37">
        <v>10.9</v>
      </c>
      <c r="F37">
        <v>0.16</v>
      </c>
      <c r="G37">
        <v>11.1</v>
      </c>
      <c r="H37">
        <v>9.98</v>
      </c>
      <c r="I37">
        <v>2.6</v>
      </c>
      <c r="J37">
        <v>0.08</v>
      </c>
      <c r="K37">
        <v>0.03</v>
      </c>
      <c r="L37">
        <v>0.05</v>
      </c>
      <c r="M37"/>
      <c r="N37">
        <v>51.1</v>
      </c>
      <c r="O37">
        <v>0.5</v>
      </c>
      <c r="P37">
        <v>10.3</v>
      </c>
      <c r="Q37">
        <v>6.1</v>
      </c>
      <c r="R37">
        <v>0.14000000000000001</v>
      </c>
      <c r="S37">
        <v>18.2</v>
      </c>
      <c r="T37">
        <v>13.4</v>
      </c>
      <c r="U37">
        <v>0.86</v>
      </c>
      <c r="V37">
        <v>0.02</v>
      </c>
      <c r="W37">
        <v>0.08</v>
      </c>
      <c r="X37">
        <v>2</v>
      </c>
      <c r="Y37">
        <v>1673.15</v>
      </c>
      <c r="Z37" s="23">
        <f t="shared" si="0"/>
        <v>20</v>
      </c>
    </row>
    <row r="38" spans="1:26" s="27" customFormat="1" ht="15.6">
      <c r="A38" t="s">
        <v>954</v>
      </c>
      <c r="B38">
        <v>44.4</v>
      </c>
      <c r="C38">
        <v>2.2999999999999998</v>
      </c>
      <c r="D38">
        <v>16.399999999999999</v>
      </c>
      <c r="E38">
        <v>12.81</v>
      </c>
      <c r="F38">
        <v>0.1</v>
      </c>
      <c r="G38">
        <v>10.6</v>
      </c>
      <c r="H38">
        <v>9.3000000000000007</v>
      </c>
      <c r="I38">
        <v>3.78</v>
      </c>
      <c r="J38">
        <v>0.12</v>
      </c>
      <c r="K38"/>
      <c r="L38">
        <v>0.03</v>
      </c>
      <c r="M38"/>
      <c r="N38">
        <v>50.2</v>
      </c>
      <c r="O38">
        <v>0.72</v>
      </c>
      <c r="P38">
        <v>10.4</v>
      </c>
      <c r="Q38">
        <v>6.4</v>
      </c>
      <c r="R38">
        <v>0.13</v>
      </c>
      <c r="S38">
        <v>17.2</v>
      </c>
      <c r="T38">
        <v>13.7</v>
      </c>
      <c r="U38">
        <v>1.19</v>
      </c>
      <c r="V38">
        <v>0.02</v>
      </c>
      <c r="W38">
        <v>0.09</v>
      </c>
      <c r="X38">
        <v>2</v>
      </c>
      <c r="Y38">
        <v>1648.15</v>
      </c>
      <c r="Z38" s="23">
        <f t="shared" si="0"/>
        <v>20</v>
      </c>
    </row>
    <row r="39" spans="1:26" s="27" customFormat="1" ht="15.6">
      <c r="A39" t="s">
        <v>955</v>
      </c>
      <c r="B39">
        <v>46.91</v>
      </c>
      <c r="C39">
        <v>1.3</v>
      </c>
      <c r="D39">
        <v>12.44</v>
      </c>
      <c r="E39">
        <v>12.56</v>
      </c>
      <c r="F39">
        <v>0.14000000000000001</v>
      </c>
      <c r="G39">
        <v>11.6</v>
      </c>
      <c r="H39">
        <v>13.8</v>
      </c>
      <c r="I39">
        <v>2.11</v>
      </c>
      <c r="J39"/>
      <c r="K39"/>
      <c r="L39"/>
      <c r="M39"/>
      <c r="N39">
        <v>53.57</v>
      </c>
      <c r="O39">
        <v>0.24</v>
      </c>
      <c r="P39">
        <v>3.27</v>
      </c>
      <c r="Q39">
        <v>4.8</v>
      </c>
      <c r="R39">
        <v>0.09</v>
      </c>
      <c r="S39">
        <v>17.82</v>
      </c>
      <c r="T39">
        <v>19.829999999999998</v>
      </c>
      <c r="U39">
        <v>0.33</v>
      </c>
      <c r="V39"/>
      <c r="W39"/>
      <c r="X39">
        <v>1</v>
      </c>
      <c r="Y39">
        <v>1623.15</v>
      </c>
      <c r="Z39" s="23">
        <f t="shared" si="0"/>
        <v>10</v>
      </c>
    </row>
    <row r="40" spans="1:26" s="27" customFormat="1" ht="15.6">
      <c r="A40" t="s">
        <v>956</v>
      </c>
      <c r="B40">
        <v>49.55</v>
      </c>
      <c r="C40">
        <v>0.61</v>
      </c>
      <c r="D40">
        <v>7.1</v>
      </c>
      <c r="E40">
        <v>10.29</v>
      </c>
      <c r="F40">
        <v>0.11</v>
      </c>
      <c r="G40">
        <v>15.54</v>
      </c>
      <c r="H40">
        <v>16.53</v>
      </c>
      <c r="I40">
        <v>1.1499999999999999</v>
      </c>
      <c r="J40"/>
      <c r="K40"/>
      <c r="L40"/>
      <c r="M40"/>
      <c r="N40">
        <v>55.46</v>
      </c>
      <c r="O40">
        <v>0.1</v>
      </c>
      <c r="P40">
        <v>1.03</v>
      </c>
      <c r="Q40">
        <v>3.35</v>
      </c>
      <c r="R40">
        <v>0.06</v>
      </c>
      <c r="S40">
        <v>19.850000000000001</v>
      </c>
      <c r="T40">
        <v>20.54</v>
      </c>
      <c r="U40">
        <v>0.16</v>
      </c>
      <c r="V40"/>
      <c r="W40"/>
      <c r="X40">
        <v>1</v>
      </c>
      <c r="Y40">
        <v>1673.15</v>
      </c>
      <c r="Z40" s="23">
        <f t="shared" si="0"/>
        <v>10</v>
      </c>
    </row>
    <row r="41" spans="1:26" s="27" customFormat="1" ht="15.6">
      <c r="A41" t="s">
        <v>957</v>
      </c>
      <c r="B41">
        <v>49.86</v>
      </c>
      <c r="C41">
        <v>0.55000000000000004</v>
      </c>
      <c r="D41">
        <v>5.94</v>
      </c>
      <c r="E41">
        <v>9.5</v>
      </c>
      <c r="F41">
        <v>0.1</v>
      </c>
      <c r="G41">
        <v>16.72</v>
      </c>
      <c r="H41">
        <v>16.91</v>
      </c>
      <c r="I41">
        <v>0.91</v>
      </c>
      <c r="J41"/>
      <c r="K41"/>
      <c r="L41"/>
      <c r="M41"/>
      <c r="N41">
        <v>55.82</v>
      </c>
      <c r="O41">
        <v>7.0000000000000007E-2</v>
      </c>
      <c r="P41">
        <v>0.78</v>
      </c>
      <c r="Q41">
        <v>3.07</v>
      </c>
      <c r="R41">
        <v>0.06</v>
      </c>
      <c r="S41">
        <v>20.399999999999999</v>
      </c>
      <c r="T41">
        <v>20.56</v>
      </c>
      <c r="U41">
        <v>0.14000000000000001</v>
      </c>
      <c r="V41"/>
      <c r="W41"/>
      <c r="X41">
        <v>1</v>
      </c>
      <c r="Y41">
        <v>1698.15</v>
      </c>
      <c r="Z41" s="23">
        <f t="shared" si="0"/>
        <v>10</v>
      </c>
    </row>
    <row r="42" spans="1:26" s="27" customFormat="1" ht="15.6">
      <c r="A42" t="s">
        <v>958</v>
      </c>
      <c r="B42">
        <v>48.82</v>
      </c>
      <c r="C42">
        <v>0.81</v>
      </c>
      <c r="D42">
        <v>8.64</v>
      </c>
      <c r="E42">
        <v>11.25</v>
      </c>
      <c r="F42">
        <v>0.11</v>
      </c>
      <c r="G42">
        <v>13.84</v>
      </c>
      <c r="H42">
        <v>15.63</v>
      </c>
      <c r="I42">
        <v>1.37</v>
      </c>
      <c r="J42"/>
      <c r="K42"/>
      <c r="L42"/>
      <c r="M42"/>
      <c r="N42">
        <v>54.66</v>
      </c>
      <c r="O42">
        <v>0.14000000000000001</v>
      </c>
      <c r="P42">
        <v>1.43</v>
      </c>
      <c r="Q42">
        <v>3.81</v>
      </c>
      <c r="R42">
        <v>7.0000000000000007E-2</v>
      </c>
      <c r="S42">
        <v>19.02</v>
      </c>
      <c r="T42">
        <v>20.67</v>
      </c>
      <c r="U42">
        <v>0.17</v>
      </c>
      <c r="V42"/>
      <c r="W42"/>
      <c r="X42">
        <v>1</v>
      </c>
      <c r="Y42">
        <v>1648.15</v>
      </c>
      <c r="Z42" s="23">
        <f t="shared" si="0"/>
        <v>10</v>
      </c>
    </row>
    <row r="43" spans="1:26" s="27" customFormat="1" ht="15.6">
      <c r="A43" t="s">
        <v>959</v>
      </c>
      <c r="B43">
        <v>47.7</v>
      </c>
      <c r="C43">
        <v>0.99</v>
      </c>
      <c r="D43">
        <v>10.67</v>
      </c>
      <c r="E43">
        <v>11.78</v>
      </c>
      <c r="F43">
        <v>0.15</v>
      </c>
      <c r="G43">
        <v>12.19</v>
      </c>
      <c r="H43">
        <v>14.78</v>
      </c>
      <c r="I43">
        <v>1.76</v>
      </c>
      <c r="J43"/>
      <c r="K43"/>
      <c r="L43"/>
      <c r="M43"/>
      <c r="N43">
        <v>53.97</v>
      </c>
      <c r="O43">
        <v>0.21</v>
      </c>
      <c r="P43">
        <v>2.4300000000000002</v>
      </c>
      <c r="Q43">
        <v>4.46</v>
      </c>
      <c r="R43">
        <v>7.0000000000000007E-2</v>
      </c>
      <c r="S43">
        <v>18.149999999999999</v>
      </c>
      <c r="T43">
        <v>20.28</v>
      </c>
      <c r="U43">
        <v>0.23</v>
      </c>
      <c r="V43"/>
      <c r="W43"/>
      <c r="X43">
        <v>1</v>
      </c>
      <c r="Y43">
        <v>1623.15</v>
      </c>
      <c r="Z43" s="23">
        <f t="shared" si="0"/>
        <v>10</v>
      </c>
    </row>
    <row r="44" spans="1:26" s="27" customFormat="1" ht="15.6">
      <c r="A44" t="s">
        <v>960</v>
      </c>
      <c r="B44">
        <v>47.8</v>
      </c>
      <c r="C44">
        <v>0.98</v>
      </c>
      <c r="D44">
        <v>10.69</v>
      </c>
      <c r="E44">
        <v>11.77</v>
      </c>
      <c r="F44">
        <v>0.14000000000000001</v>
      </c>
      <c r="G44">
        <v>12.43</v>
      </c>
      <c r="H44">
        <v>14.6</v>
      </c>
      <c r="I44">
        <v>1.91</v>
      </c>
      <c r="J44"/>
      <c r="K44"/>
      <c r="L44"/>
      <c r="M44"/>
      <c r="N44">
        <v>53.99</v>
      </c>
      <c r="O44">
        <v>0.18</v>
      </c>
      <c r="P44">
        <v>2.2200000000000002</v>
      </c>
      <c r="Q44">
        <v>4.28</v>
      </c>
      <c r="R44">
        <v>7.0000000000000007E-2</v>
      </c>
      <c r="S44">
        <v>18.05</v>
      </c>
      <c r="T44">
        <v>20.41</v>
      </c>
      <c r="U44">
        <v>0.24</v>
      </c>
      <c r="V44"/>
      <c r="W44"/>
      <c r="X44">
        <v>1</v>
      </c>
      <c r="Y44">
        <v>1623.15</v>
      </c>
      <c r="Z44" s="23">
        <f t="shared" si="0"/>
        <v>10</v>
      </c>
    </row>
    <row r="45" spans="1:26" s="27" customFormat="1" ht="15.6">
      <c r="A45" t="s">
        <v>961</v>
      </c>
      <c r="B45">
        <v>51.07</v>
      </c>
      <c r="C45">
        <v>1.33</v>
      </c>
      <c r="D45">
        <v>15.49</v>
      </c>
      <c r="E45">
        <v>9.9700000000000006</v>
      </c>
      <c r="F45">
        <v>0.1</v>
      </c>
      <c r="G45">
        <v>7.47</v>
      </c>
      <c r="H45">
        <v>9.5299999999999994</v>
      </c>
      <c r="I45">
        <v>4.57</v>
      </c>
      <c r="J45"/>
      <c r="K45"/>
      <c r="L45"/>
      <c r="M45"/>
      <c r="N45">
        <v>51.53</v>
      </c>
      <c r="O45">
        <v>0.42</v>
      </c>
      <c r="P45">
        <v>5.0599999999999996</v>
      </c>
      <c r="Q45">
        <v>5.57</v>
      </c>
      <c r="R45">
        <v>0.1</v>
      </c>
      <c r="S45">
        <v>16.25</v>
      </c>
      <c r="T45">
        <v>19.43</v>
      </c>
      <c r="U45">
        <v>0.55000000000000004</v>
      </c>
      <c r="V45"/>
      <c r="W45"/>
      <c r="X45">
        <v>1</v>
      </c>
      <c r="Y45">
        <v>1523.15</v>
      </c>
      <c r="Z45" s="23">
        <f t="shared" si="0"/>
        <v>10</v>
      </c>
    </row>
    <row r="46" spans="1:26" s="27" customFormat="1" ht="15.6">
      <c r="A46" t="s">
        <v>962</v>
      </c>
      <c r="B46">
        <v>47.68</v>
      </c>
      <c r="C46">
        <v>1.1000000000000001</v>
      </c>
      <c r="D46">
        <v>11.84</v>
      </c>
      <c r="E46">
        <v>10.33</v>
      </c>
      <c r="F46">
        <v>0.14000000000000001</v>
      </c>
      <c r="G46">
        <v>12.21</v>
      </c>
      <c r="H46">
        <v>13.94</v>
      </c>
      <c r="I46">
        <v>2.23</v>
      </c>
      <c r="J46"/>
      <c r="K46"/>
      <c r="L46"/>
      <c r="M46"/>
      <c r="N46">
        <v>53.77</v>
      </c>
      <c r="O46">
        <v>0.23</v>
      </c>
      <c r="P46">
        <v>2.4900000000000002</v>
      </c>
      <c r="Q46">
        <v>3.84</v>
      </c>
      <c r="R46">
        <v>7.0000000000000007E-2</v>
      </c>
      <c r="S46">
        <v>18.71</v>
      </c>
      <c r="T46">
        <v>20.399999999999999</v>
      </c>
      <c r="U46">
        <v>0.28999999999999998</v>
      </c>
      <c r="V46"/>
      <c r="W46"/>
      <c r="X46">
        <v>1</v>
      </c>
      <c r="Y46">
        <v>1623.15</v>
      </c>
      <c r="Z46" s="23">
        <f t="shared" si="0"/>
        <v>10</v>
      </c>
    </row>
    <row r="47" spans="1:26" s="27" customFormat="1" ht="15.6">
      <c r="A47" t="s">
        <v>963</v>
      </c>
      <c r="B47">
        <v>48.95</v>
      </c>
      <c r="C47">
        <v>1.3</v>
      </c>
      <c r="D47">
        <v>14.39</v>
      </c>
      <c r="E47">
        <v>9.91</v>
      </c>
      <c r="F47">
        <v>0.13</v>
      </c>
      <c r="G47">
        <v>9.6300000000000008</v>
      </c>
      <c r="H47">
        <v>11.88</v>
      </c>
      <c r="I47">
        <v>3.4</v>
      </c>
      <c r="J47"/>
      <c r="K47"/>
      <c r="L47"/>
      <c r="M47"/>
      <c r="N47">
        <v>53.04</v>
      </c>
      <c r="O47">
        <v>0.4</v>
      </c>
      <c r="P47">
        <v>3.91</v>
      </c>
      <c r="Q47">
        <v>4.32</v>
      </c>
      <c r="R47">
        <v>0.06</v>
      </c>
      <c r="S47">
        <v>17.46</v>
      </c>
      <c r="T47">
        <v>20.100000000000001</v>
      </c>
      <c r="U47">
        <v>0.44</v>
      </c>
      <c r="V47"/>
      <c r="W47"/>
      <c r="X47">
        <v>1</v>
      </c>
      <c r="Y47">
        <v>1573.15</v>
      </c>
      <c r="Z47" s="23">
        <f t="shared" si="0"/>
        <v>10</v>
      </c>
    </row>
    <row r="48" spans="1:26" s="27" customFormat="1" ht="15.6">
      <c r="A48" t="s">
        <v>964</v>
      </c>
      <c r="B48">
        <v>48.83</v>
      </c>
      <c r="C48">
        <v>1.61</v>
      </c>
      <c r="D48">
        <v>15.67</v>
      </c>
      <c r="E48">
        <v>12.73</v>
      </c>
      <c r="F48">
        <v>0.11</v>
      </c>
      <c r="G48">
        <v>7.18</v>
      </c>
      <c r="H48">
        <v>8.93</v>
      </c>
      <c r="I48">
        <v>4.9400000000000004</v>
      </c>
      <c r="J48"/>
      <c r="K48"/>
      <c r="L48"/>
      <c r="M48"/>
      <c r="N48">
        <v>52.09</v>
      </c>
      <c r="O48">
        <v>0.53</v>
      </c>
      <c r="P48">
        <v>5.3</v>
      </c>
      <c r="Q48">
        <v>6.04</v>
      </c>
      <c r="R48">
        <v>0.08</v>
      </c>
      <c r="S48">
        <v>15.76</v>
      </c>
      <c r="T48">
        <v>19.690000000000001</v>
      </c>
      <c r="U48">
        <v>0.73</v>
      </c>
      <c r="V48"/>
      <c r="W48"/>
      <c r="X48">
        <v>1</v>
      </c>
      <c r="Y48">
        <v>1523.15</v>
      </c>
      <c r="Z48" s="23">
        <f t="shared" si="0"/>
        <v>10</v>
      </c>
    </row>
    <row r="49" spans="1:26" s="27" customFormat="1" ht="15.6">
      <c r="A49" t="s">
        <v>965</v>
      </c>
      <c r="B49">
        <v>47.72</v>
      </c>
      <c r="C49">
        <v>1.25</v>
      </c>
      <c r="D49">
        <v>12.15</v>
      </c>
      <c r="E49">
        <v>11.2</v>
      </c>
      <c r="F49">
        <v>0.13</v>
      </c>
      <c r="G49">
        <v>11.54</v>
      </c>
      <c r="H49">
        <v>13.29</v>
      </c>
      <c r="I49">
        <v>2.29</v>
      </c>
      <c r="J49"/>
      <c r="K49"/>
      <c r="L49"/>
      <c r="M49"/>
      <c r="N49">
        <v>53.53</v>
      </c>
      <c r="O49">
        <v>0.25</v>
      </c>
      <c r="P49">
        <v>3.25</v>
      </c>
      <c r="Q49">
        <v>4.33</v>
      </c>
      <c r="R49">
        <v>0.08</v>
      </c>
      <c r="S49">
        <v>17.53</v>
      </c>
      <c r="T49">
        <v>20.74</v>
      </c>
      <c r="U49">
        <v>0.35</v>
      </c>
      <c r="V49"/>
      <c r="W49"/>
      <c r="X49">
        <v>1</v>
      </c>
      <c r="Y49">
        <v>1623.15</v>
      </c>
      <c r="Z49" s="23">
        <f t="shared" si="0"/>
        <v>10</v>
      </c>
    </row>
    <row r="50" spans="1:26" s="27" customFormat="1" ht="15.6">
      <c r="A50" t="s">
        <v>966</v>
      </c>
      <c r="B50">
        <v>50.55</v>
      </c>
      <c r="C50">
        <v>1.96</v>
      </c>
      <c r="D50">
        <v>19.86</v>
      </c>
      <c r="E50">
        <v>6.37</v>
      </c>
      <c r="F50"/>
      <c r="G50">
        <v>7.12</v>
      </c>
      <c r="H50">
        <v>5.79</v>
      </c>
      <c r="I50">
        <v>7.29</v>
      </c>
      <c r="J50">
        <v>1.04</v>
      </c>
      <c r="K50">
        <v>0.03</v>
      </c>
      <c r="L50"/>
      <c r="M50"/>
      <c r="N50">
        <v>50.93</v>
      </c>
      <c r="O50">
        <v>0.81</v>
      </c>
      <c r="P50">
        <v>9.02</v>
      </c>
      <c r="Q50">
        <v>5.82</v>
      </c>
      <c r="R50"/>
      <c r="S50">
        <v>18.510000000000002</v>
      </c>
      <c r="T50">
        <v>13.34</v>
      </c>
      <c r="U50">
        <v>1.23</v>
      </c>
      <c r="V50"/>
      <c r="W50">
        <v>0.34</v>
      </c>
      <c r="X50">
        <v>1.5</v>
      </c>
      <c r="Y50">
        <v>1573.15</v>
      </c>
      <c r="Z50" s="23">
        <f t="shared" si="0"/>
        <v>15</v>
      </c>
    </row>
    <row r="51" spans="1:26" s="27" customFormat="1" ht="15.6">
      <c r="A51" t="s">
        <v>967</v>
      </c>
      <c r="B51">
        <v>43.04</v>
      </c>
      <c r="C51">
        <v>3.32</v>
      </c>
      <c r="D51">
        <v>15.45</v>
      </c>
      <c r="E51">
        <v>11.5</v>
      </c>
      <c r="F51"/>
      <c r="G51">
        <v>14.26</v>
      </c>
      <c r="H51">
        <v>7.82</v>
      </c>
      <c r="I51">
        <v>3.68</v>
      </c>
      <c r="J51">
        <v>0.87</v>
      </c>
      <c r="K51">
        <v>0.06</v>
      </c>
      <c r="L51"/>
      <c r="M51"/>
      <c r="N51">
        <v>52.97</v>
      </c>
      <c r="O51">
        <v>0.54</v>
      </c>
      <c r="P51">
        <v>7.34</v>
      </c>
      <c r="Q51">
        <v>6.84</v>
      </c>
      <c r="R51"/>
      <c r="S51">
        <v>20.39</v>
      </c>
      <c r="T51">
        <v>9.9499999999999993</v>
      </c>
      <c r="U51">
        <v>1.82</v>
      </c>
      <c r="V51"/>
      <c r="W51">
        <v>0.15</v>
      </c>
      <c r="X51">
        <v>3</v>
      </c>
      <c r="Y51">
        <v>1773.15</v>
      </c>
      <c r="Z51" s="23">
        <f t="shared" si="0"/>
        <v>30</v>
      </c>
    </row>
    <row r="52" spans="1:26" s="27" customFormat="1" ht="15.6">
      <c r="A52" t="s">
        <v>967</v>
      </c>
      <c r="B52">
        <v>43.04</v>
      </c>
      <c r="C52">
        <v>3.32</v>
      </c>
      <c r="D52">
        <v>15.45</v>
      </c>
      <c r="E52">
        <v>11.5</v>
      </c>
      <c r="F52"/>
      <c r="G52">
        <v>14.26</v>
      </c>
      <c r="H52">
        <v>7.82</v>
      </c>
      <c r="I52">
        <v>3.68</v>
      </c>
      <c r="J52">
        <v>0.87</v>
      </c>
      <c r="K52">
        <v>0.06</v>
      </c>
      <c r="L52"/>
      <c r="M52"/>
      <c r="N52">
        <v>52.97</v>
      </c>
      <c r="O52">
        <v>0.54</v>
      </c>
      <c r="P52">
        <v>7.34</v>
      </c>
      <c r="Q52">
        <v>6.84</v>
      </c>
      <c r="R52"/>
      <c r="S52">
        <v>20.39</v>
      </c>
      <c r="T52">
        <v>9.9499999999999993</v>
      </c>
      <c r="U52">
        <v>1.82</v>
      </c>
      <c r="V52"/>
      <c r="W52">
        <v>0.15</v>
      </c>
      <c r="X52">
        <v>3</v>
      </c>
      <c r="Y52">
        <v>1773.15</v>
      </c>
      <c r="Z52" s="23">
        <f t="shared" si="0"/>
        <v>30</v>
      </c>
    </row>
    <row r="53" spans="1:26" s="27" customFormat="1" ht="15.6">
      <c r="A53" t="s">
        <v>968</v>
      </c>
      <c r="B53">
        <v>46.63</v>
      </c>
      <c r="C53">
        <v>1.97</v>
      </c>
      <c r="D53">
        <v>12.68</v>
      </c>
      <c r="E53">
        <v>10.5</v>
      </c>
      <c r="F53"/>
      <c r="G53">
        <v>15.57</v>
      </c>
      <c r="H53">
        <v>9.4</v>
      </c>
      <c r="I53">
        <v>2.75</v>
      </c>
      <c r="J53">
        <v>0.42</v>
      </c>
      <c r="K53">
        <v>0.08</v>
      </c>
      <c r="L53"/>
      <c r="M53"/>
      <c r="N53">
        <v>53.33</v>
      </c>
      <c r="O53">
        <v>0.54</v>
      </c>
      <c r="P53">
        <v>7.03</v>
      </c>
      <c r="Q53">
        <v>5.8</v>
      </c>
      <c r="R53"/>
      <c r="S53">
        <v>21.24</v>
      </c>
      <c r="T53">
        <v>10.15</v>
      </c>
      <c r="U53">
        <v>1.5</v>
      </c>
      <c r="V53"/>
      <c r="W53">
        <v>0.41</v>
      </c>
      <c r="X53">
        <v>3</v>
      </c>
      <c r="Y53">
        <v>1798.15</v>
      </c>
      <c r="Z53" s="23">
        <f t="shared" si="0"/>
        <v>30</v>
      </c>
    </row>
    <row r="54" spans="1:26" s="27" customFormat="1" ht="15.6">
      <c r="A54" t="s">
        <v>968</v>
      </c>
      <c r="B54">
        <v>46.63</v>
      </c>
      <c r="C54">
        <v>1.97</v>
      </c>
      <c r="D54">
        <v>12.68</v>
      </c>
      <c r="E54">
        <v>10.5</v>
      </c>
      <c r="F54"/>
      <c r="G54">
        <v>15.57</v>
      </c>
      <c r="H54">
        <v>9.4</v>
      </c>
      <c r="I54">
        <v>2.75</v>
      </c>
      <c r="J54">
        <v>0.42</v>
      </c>
      <c r="K54">
        <v>0.08</v>
      </c>
      <c r="L54"/>
      <c r="M54"/>
      <c r="N54">
        <v>53.33</v>
      </c>
      <c r="O54">
        <v>0.54</v>
      </c>
      <c r="P54">
        <v>7.03</v>
      </c>
      <c r="Q54">
        <v>5.8</v>
      </c>
      <c r="R54"/>
      <c r="S54">
        <v>21.24</v>
      </c>
      <c r="T54">
        <v>10.15</v>
      </c>
      <c r="U54">
        <v>1.5</v>
      </c>
      <c r="V54"/>
      <c r="W54">
        <v>0.41</v>
      </c>
      <c r="X54">
        <v>3</v>
      </c>
      <c r="Y54">
        <v>1798.15</v>
      </c>
      <c r="Z54" s="23">
        <f t="shared" si="0"/>
        <v>30</v>
      </c>
    </row>
    <row r="55" spans="1:26" s="27" customFormat="1" ht="15.6">
      <c r="A55" t="s">
        <v>969</v>
      </c>
      <c r="B55">
        <v>46.53</v>
      </c>
      <c r="C55">
        <v>1.72</v>
      </c>
      <c r="D55">
        <v>17.260000000000002</v>
      </c>
      <c r="E55">
        <v>9.2799999999999994</v>
      </c>
      <c r="F55"/>
      <c r="G55">
        <v>12.17</v>
      </c>
      <c r="H55">
        <v>9.09</v>
      </c>
      <c r="I55">
        <v>3.53</v>
      </c>
      <c r="J55">
        <v>0.37</v>
      </c>
      <c r="K55">
        <v>0.05</v>
      </c>
      <c r="L55"/>
      <c r="M55"/>
      <c r="N55">
        <v>52.2</v>
      </c>
      <c r="O55">
        <v>0.34</v>
      </c>
      <c r="P55">
        <v>7.95</v>
      </c>
      <c r="Q55">
        <v>6.1</v>
      </c>
      <c r="R55"/>
      <c r="S55">
        <v>21.97</v>
      </c>
      <c r="T55">
        <v>10.09</v>
      </c>
      <c r="U55">
        <v>0.83</v>
      </c>
      <c r="V55"/>
      <c r="W55">
        <v>0.52</v>
      </c>
      <c r="X55">
        <v>2</v>
      </c>
      <c r="Y55">
        <v>1673.15</v>
      </c>
      <c r="Z55" s="23">
        <f t="shared" si="0"/>
        <v>20</v>
      </c>
    </row>
    <row r="56" spans="1:26" s="27" customFormat="1" ht="15.6">
      <c r="A56" t="s">
        <v>970</v>
      </c>
      <c r="B56">
        <v>48.52</v>
      </c>
      <c r="C56">
        <v>1.54</v>
      </c>
      <c r="D56">
        <v>17.72</v>
      </c>
      <c r="E56">
        <v>8.67</v>
      </c>
      <c r="F56"/>
      <c r="G56">
        <v>10.37</v>
      </c>
      <c r="H56">
        <v>9.43</v>
      </c>
      <c r="I56">
        <v>3</v>
      </c>
      <c r="J56">
        <v>0.28000000000000003</v>
      </c>
      <c r="K56">
        <v>7.0000000000000007E-2</v>
      </c>
      <c r="L56"/>
      <c r="M56"/>
      <c r="N56">
        <v>53.34</v>
      </c>
      <c r="O56">
        <v>0.3</v>
      </c>
      <c r="P56">
        <v>4.96</v>
      </c>
      <c r="Q56">
        <v>6.76</v>
      </c>
      <c r="R56"/>
      <c r="S56">
        <v>23.01</v>
      </c>
      <c r="T56">
        <v>10.71</v>
      </c>
      <c r="U56">
        <v>0.49</v>
      </c>
      <c r="V56"/>
      <c r="W56">
        <v>0.43</v>
      </c>
      <c r="X56">
        <v>1.5</v>
      </c>
      <c r="Y56">
        <v>1623.15</v>
      </c>
      <c r="Z56" s="23">
        <f t="shared" si="0"/>
        <v>15</v>
      </c>
    </row>
    <row r="57" spans="1:26" s="27" customFormat="1" ht="15.6">
      <c r="A57" t="s">
        <v>971</v>
      </c>
      <c r="B57">
        <v>49.09</v>
      </c>
      <c r="C57">
        <v>2.1800000000000002</v>
      </c>
      <c r="D57">
        <v>19.3</v>
      </c>
      <c r="E57">
        <v>8.24</v>
      </c>
      <c r="F57"/>
      <c r="G57">
        <v>7.29</v>
      </c>
      <c r="H57">
        <v>5.95</v>
      </c>
      <c r="I57">
        <v>7.04</v>
      </c>
      <c r="J57">
        <v>0.88</v>
      </c>
      <c r="K57">
        <v>0.03</v>
      </c>
      <c r="L57"/>
      <c r="M57"/>
      <c r="N57">
        <v>50.96</v>
      </c>
      <c r="O57">
        <v>0.81</v>
      </c>
      <c r="P57">
        <v>8.84</v>
      </c>
      <c r="Q57">
        <v>7.31</v>
      </c>
      <c r="R57"/>
      <c r="S57">
        <v>19.05</v>
      </c>
      <c r="T57">
        <v>11.72</v>
      </c>
      <c r="U57">
        <v>1.1100000000000001</v>
      </c>
      <c r="V57"/>
      <c r="W57">
        <v>0.21</v>
      </c>
      <c r="X57">
        <v>1.5</v>
      </c>
      <c r="Y57">
        <v>1573.15</v>
      </c>
      <c r="Z57" s="23">
        <f t="shared" si="0"/>
        <v>15</v>
      </c>
    </row>
    <row r="58" spans="1:26" s="27" customFormat="1" ht="15.6">
      <c r="A58" t="s">
        <v>972</v>
      </c>
      <c r="B58">
        <v>43.32</v>
      </c>
      <c r="C58">
        <v>2.94</v>
      </c>
      <c r="D58">
        <v>14.88</v>
      </c>
      <c r="E58">
        <v>11.54</v>
      </c>
      <c r="F58"/>
      <c r="G58">
        <v>14.99</v>
      </c>
      <c r="H58">
        <v>6.64</v>
      </c>
      <c r="I58">
        <v>4.84</v>
      </c>
      <c r="J58">
        <v>0.8</v>
      </c>
      <c r="K58">
        <v>0.04</v>
      </c>
      <c r="L58"/>
      <c r="M58"/>
      <c r="N58">
        <v>53.67</v>
      </c>
      <c r="O58">
        <v>0.61</v>
      </c>
      <c r="P58">
        <v>6.46</v>
      </c>
      <c r="Q58">
        <v>5.9</v>
      </c>
      <c r="R58"/>
      <c r="S58">
        <v>20.3</v>
      </c>
      <c r="T58">
        <v>10.92</v>
      </c>
      <c r="U58">
        <v>1.87</v>
      </c>
      <c r="V58"/>
      <c r="W58">
        <v>0.25</v>
      </c>
      <c r="X58">
        <v>3</v>
      </c>
      <c r="Y58">
        <v>1773.15</v>
      </c>
      <c r="Z58" s="23">
        <f t="shared" si="0"/>
        <v>30</v>
      </c>
    </row>
    <row r="59" spans="1:26" s="27" customFormat="1" ht="15.6">
      <c r="A59" t="s">
        <v>972</v>
      </c>
      <c r="B59">
        <v>43.32</v>
      </c>
      <c r="C59">
        <v>2.94</v>
      </c>
      <c r="D59">
        <v>14.88</v>
      </c>
      <c r="E59">
        <v>11.54</v>
      </c>
      <c r="F59"/>
      <c r="G59">
        <v>14.99</v>
      </c>
      <c r="H59">
        <v>6.64</v>
      </c>
      <c r="I59">
        <v>4.84</v>
      </c>
      <c r="J59">
        <v>0.8</v>
      </c>
      <c r="K59">
        <v>0.04</v>
      </c>
      <c r="L59"/>
      <c r="M59"/>
      <c r="N59">
        <v>53.67</v>
      </c>
      <c r="O59">
        <v>0.61</v>
      </c>
      <c r="P59">
        <v>6.46</v>
      </c>
      <c r="Q59">
        <v>5.9</v>
      </c>
      <c r="R59"/>
      <c r="S59">
        <v>20.3</v>
      </c>
      <c r="T59">
        <v>10.92</v>
      </c>
      <c r="U59">
        <v>1.87</v>
      </c>
      <c r="V59"/>
      <c r="W59">
        <v>0.25</v>
      </c>
      <c r="X59">
        <v>3</v>
      </c>
      <c r="Y59">
        <v>1773.15</v>
      </c>
      <c r="Z59" s="23">
        <f t="shared" si="0"/>
        <v>30</v>
      </c>
    </row>
    <row r="60" spans="1:26" s="27" customFormat="1" ht="15.6">
      <c r="A60" t="s">
        <v>973</v>
      </c>
      <c r="B60">
        <v>45.98</v>
      </c>
      <c r="C60">
        <v>1.65</v>
      </c>
      <c r="D60">
        <v>12.27</v>
      </c>
      <c r="E60">
        <v>10.57</v>
      </c>
      <c r="F60"/>
      <c r="G60">
        <v>17.66</v>
      </c>
      <c r="H60">
        <v>8.82</v>
      </c>
      <c r="I60">
        <v>2.5499999999999998</v>
      </c>
      <c r="J60">
        <v>0.39</v>
      </c>
      <c r="K60">
        <v>0.1</v>
      </c>
      <c r="L60"/>
      <c r="M60"/>
      <c r="N60">
        <v>54.58</v>
      </c>
      <c r="O60">
        <v>0.21</v>
      </c>
      <c r="P60">
        <v>5.41</v>
      </c>
      <c r="Q60">
        <v>6.2</v>
      </c>
      <c r="R60"/>
      <c r="S60">
        <v>24.96</v>
      </c>
      <c r="T60">
        <v>7.28</v>
      </c>
      <c r="U60">
        <v>1.0900000000000001</v>
      </c>
      <c r="V60"/>
      <c r="W60">
        <v>0.27</v>
      </c>
      <c r="X60">
        <v>3</v>
      </c>
      <c r="Y60">
        <v>1798.15</v>
      </c>
      <c r="Z60" s="23">
        <f t="shared" si="0"/>
        <v>30</v>
      </c>
    </row>
    <row r="61" spans="1:26" s="27" customFormat="1" ht="15.6">
      <c r="A61" t="s">
        <v>973</v>
      </c>
      <c r="B61">
        <v>45.98</v>
      </c>
      <c r="C61">
        <v>1.65</v>
      </c>
      <c r="D61">
        <v>12.27</v>
      </c>
      <c r="E61">
        <v>10.57</v>
      </c>
      <c r="F61"/>
      <c r="G61">
        <v>17.66</v>
      </c>
      <c r="H61">
        <v>8.82</v>
      </c>
      <c r="I61">
        <v>2.5499999999999998</v>
      </c>
      <c r="J61">
        <v>0.39</v>
      </c>
      <c r="K61">
        <v>0.1</v>
      </c>
      <c r="L61"/>
      <c r="M61"/>
      <c r="N61">
        <v>54.58</v>
      </c>
      <c r="O61">
        <v>0.21</v>
      </c>
      <c r="P61">
        <v>5.41</v>
      </c>
      <c r="Q61">
        <v>6.2</v>
      </c>
      <c r="R61"/>
      <c r="S61">
        <v>24.96</v>
      </c>
      <c r="T61">
        <v>7.28</v>
      </c>
      <c r="U61">
        <v>1.0900000000000001</v>
      </c>
      <c r="V61"/>
      <c r="W61">
        <v>0.27</v>
      </c>
      <c r="X61">
        <v>3</v>
      </c>
      <c r="Y61">
        <v>1798.15</v>
      </c>
      <c r="Z61" s="23">
        <f t="shared" si="0"/>
        <v>30</v>
      </c>
    </row>
    <row r="62" spans="1:26" s="27" customFormat="1" ht="15.6">
      <c r="A62" t="s">
        <v>974</v>
      </c>
      <c r="B62">
        <v>47.38</v>
      </c>
      <c r="C62">
        <v>2.5</v>
      </c>
      <c r="D62">
        <v>17.920000000000002</v>
      </c>
      <c r="E62">
        <v>10.23</v>
      </c>
      <c r="F62"/>
      <c r="G62">
        <v>8.48</v>
      </c>
      <c r="H62">
        <v>5.63</v>
      </c>
      <c r="I62">
        <v>6.25</v>
      </c>
      <c r="J62">
        <v>1.57</v>
      </c>
      <c r="K62">
        <v>0.04</v>
      </c>
      <c r="L62"/>
      <c r="M62"/>
      <c r="N62">
        <v>51.39</v>
      </c>
      <c r="O62">
        <v>0.83</v>
      </c>
      <c r="P62">
        <v>9.3800000000000008</v>
      </c>
      <c r="Q62">
        <v>7.57</v>
      </c>
      <c r="R62"/>
      <c r="S62">
        <v>19.55</v>
      </c>
      <c r="T62">
        <v>9.49</v>
      </c>
      <c r="U62">
        <v>1.64</v>
      </c>
      <c r="V62"/>
      <c r="W62">
        <v>0.15</v>
      </c>
      <c r="X62">
        <v>2</v>
      </c>
      <c r="Y62">
        <v>1623.15</v>
      </c>
      <c r="Z62" s="23">
        <f t="shared" si="0"/>
        <v>20</v>
      </c>
    </row>
    <row r="63" spans="1:26" s="27" customFormat="1" ht="15.6">
      <c r="A63" t="s">
        <v>974</v>
      </c>
      <c r="B63">
        <v>49.03</v>
      </c>
      <c r="C63">
        <v>1.82</v>
      </c>
      <c r="D63">
        <v>19.079999999999998</v>
      </c>
      <c r="E63">
        <v>8.0500000000000007</v>
      </c>
      <c r="F63"/>
      <c r="G63">
        <v>7.99</v>
      </c>
      <c r="H63">
        <v>5.51</v>
      </c>
      <c r="I63">
        <v>5.91</v>
      </c>
      <c r="J63">
        <v>2.56</v>
      </c>
      <c r="K63">
        <v>0.05</v>
      </c>
      <c r="L63"/>
      <c r="M63"/>
      <c r="N63">
        <v>51.48</v>
      </c>
      <c r="O63">
        <v>0.82</v>
      </c>
      <c r="P63">
        <v>9.1300000000000008</v>
      </c>
      <c r="Q63">
        <v>6.56</v>
      </c>
      <c r="R63"/>
      <c r="S63">
        <v>19.940000000000001</v>
      </c>
      <c r="T63">
        <v>10.14</v>
      </c>
      <c r="U63">
        <v>1.66</v>
      </c>
      <c r="V63"/>
      <c r="W63">
        <v>0.28000000000000003</v>
      </c>
      <c r="X63">
        <v>2</v>
      </c>
      <c r="Y63">
        <v>1623.15</v>
      </c>
      <c r="Z63" s="23">
        <f t="shared" si="0"/>
        <v>20</v>
      </c>
    </row>
    <row r="64" spans="1:26" s="27" customFormat="1" ht="15.6">
      <c r="A64" t="s">
        <v>975</v>
      </c>
      <c r="B64">
        <v>45.84</v>
      </c>
      <c r="C64">
        <v>1.83</v>
      </c>
      <c r="D64">
        <v>16.3</v>
      </c>
      <c r="E64">
        <v>10.56</v>
      </c>
      <c r="F64"/>
      <c r="G64">
        <v>12.77</v>
      </c>
      <c r="H64">
        <v>8.8699999999999992</v>
      </c>
      <c r="I64">
        <v>3.38</v>
      </c>
      <c r="J64">
        <v>0.38</v>
      </c>
      <c r="K64">
        <v>0.08</v>
      </c>
      <c r="L64"/>
      <c r="M64"/>
      <c r="N64">
        <v>51.63</v>
      </c>
      <c r="O64">
        <v>0.4</v>
      </c>
      <c r="P64">
        <v>8.59</v>
      </c>
      <c r="Q64">
        <v>6.96</v>
      </c>
      <c r="R64"/>
      <c r="S64">
        <v>21.39</v>
      </c>
      <c r="T64">
        <v>9.76</v>
      </c>
      <c r="U64">
        <v>0.97</v>
      </c>
      <c r="V64"/>
      <c r="W64">
        <v>0.28999999999999998</v>
      </c>
      <c r="X64">
        <v>2</v>
      </c>
      <c r="Y64">
        <v>1673.15</v>
      </c>
      <c r="Z64" s="23">
        <f t="shared" si="0"/>
        <v>20</v>
      </c>
    </row>
    <row r="65" spans="1:26" s="27" customFormat="1" ht="15.6">
      <c r="A65" t="s">
        <v>976</v>
      </c>
      <c r="B65">
        <v>48.3</v>
      </c>
      <c r="C65">
        <v>1.29</v>
      </c>
      <c r="D65">
        <v>15.8</v>
      </c>
      <c r="E65">
        <v>8.82</v>
      </c>
      <c r="F65"/>
      <c r="G65">
        <v>12.76</v>
      </c>
      <c r="H65">
        <v>10.15</v>
      </c>
      <c r="I65">
        <v>2.5099999999999998</v>
      </c>
      <c r="J65">
        <v>0.26</v>
      </c>
      <c r="K65">
        <v>0.11</v>
      </c>
      <c r="L65"/>
      <c r="M65"/>
      <c r="N65">
        <v>51.64</v>
      </c>
      <c r="O65">
        <v>0.44</v>
      </c>
      <c r="P65">
        <v>7.66</v>
      </c>
      <c r="Q65">
        <v>5.36</v>
      </c>
      <c r="R65"/>
      <c r="S65">
        <v>20.85</v>
      </c>
      <c r="T65">
        <v>12.87</v>
      </c>
      <c r="U65">
        <v>0.62</v>
      </c>
      <c r="V65"/>
      <c r="W65">
        <v>0.55000000000000004</v>
      </c>
      <c r="X65">
        <v>1.5</v>
      </c>
      <c r="Y65">
        <v>1623.15</v>
      </c>
      <c r="Z65" s="23">
        <f t="shared" si="0"/>
        <v>15</v>
      </c>
    </row>
    <row r="66" spans="1:26" s="27" customFormat="1" ht="15.6">
      <c r="A66" t="s">
        <v>977</v>
      </c>
      <c r="B66">
        <v>50.5</v>
      </c>
      <c r="C66">
        <v>0.56000000000000005</v>
      </c>
      <c r="D66">
        <v>14.89</v>
      </c>
      <c r="E66">
        <v>3.84</v>
      </c>
      <c r="F66">
        <v>0.05</v>
      </c>
      <c r="G66">
        <v>3.55</v>
      </c>
      <c r="H66">
        <v>5.53</v>
      </c>
      <c r="I66">
        <v>2.64</v>
      </c>
      <c r="J66">
        <v>0.62</v>
      </c>
      <c r="K66">
        <v>0</v>
      </c>
      <c r="L66">
        <v>0.23</v>
      </c>
      <c r="M66">
        <v>9.81</v>
      </c>
      <c r="N66">
        <v>54.04</v>
      </c>
      <c r="O66">
        <v>0.28999999999999998</v>
      </c>
      <c r="P66">
        <v>1.85</v>
      </c>
      <c r="Q66">
        <v>5.46</v>
      </c>
      <c r="R66">
        <v>0.13</v>
      </c>
      <c r="S66">
        <v>17.84</v>
      </c>
      <c r="T66">
        <v>20.09</v>
      </c>
      <c r="U66">
        <v>0.3</v>
      </c>
      <c r="V66"/>
      <c r="W66">
        <v>0</v>
      </c>
      <c r="X66">
        <v>0.49</v>
      </c>
      <c r="Y66">
        <v>1248.1500000000001</v>
      </c>
      <c r="Z66" s="23">
        <f t="shared" si="0"/>
        <v>4.9000000000000004</v>
      </c>
    </row>
    <row r="67" spans="1:26" s="27" customFormat="1" ht="15.6">
      <c r="A67" t="s">
        <v>978</v>
      </c>
      <c r="B67">
        <v>49.69</v>
      </c>
      <c r="C67">
        <v>0.56999999999999995</v>
      </c>
      <c r="D67">
        <v>14.19</v>
      </c>
      <c r="E67">
        <v>3.94</v>
      </c>
      <c r="F67">
        <v>0.05</v>
      </c>
      <c r="G67">
        <v>4.12</v>
      </c>
      <c r="H67">
        <v>5.83</v>
      </c>
      <c r="I67">
        <v>2.52</v>
      </c>
      <c r="J67">
        <v>0.61</v>
      </c>
      <c r="K67">
        <v>0</v>
      </c>
      <c r="L67">
        <v>0.21</v>
      </c>
      <c r="M67">
        <v>9.81</v>
      </c>
      <c r="N67">
        <v>53.74</v>
      </c>
      <c r="O67">
        <v>0.24</v>
      </c>
      <c r="P67">
        <v>1.82</v>
      </c>
      <c r="Q67">
        <v>4.59</v>
      </c>
      <c r="R67">
        <v>0.11</v>
      </c>
      <c r="S67">
        <v>17.690000000000001</v>
      </c>
      <c r="T67">
        <v>21.4</v>
      </c>
      <c r="U67">
        <v>0.27</v>
      </c>
      <c r="V67"/>
      <c r="W67">
        <v>0</v>
      </c>
      <c r="X67">
        <v>0.48</v>
      </c>
      <c r="Y67">
        <v>1273.1500000000001</v>
      </c>
      <c r="Z67" s="23">
        <f t="shared" ref="Z67:Z120" si="1">X67*10</f>
        <v>4.8</v>
      </c>
    </row>
    <row r="68" spans="1:26" s="27" customFormat="1" ht="15.6">
      <c r="A68" t="s">
        <v>979</v>
      </c>
      <c r="B68">
        <v>54.23</v>
      </c>
      <c r="C68">
        <v>0.6</v>
      </c>
      <c r="D68">
        <v>14.82</v>
      </c>
      <c r="E68">
        <v>4.54</v>
      </c>
      <c r="F68">
        <v>0.11</v>
      </c>
      <c r="G68">
        <v>5.25</v>
      </c>
      <c r="H68">
        <v>7.06</v>
      </c>
      <c r="I68">
        <v>2.5099999999999998</v>
      </c>
      <c r="J68">
        <v>0.56000000000000005</v>
      </c>
      <c r="K68">
        <v>0</v>
      </c>
      <c r="L68">
        <v>0.13</v>
      </c>
      <c r="M68">
        <v>9.81</v>
      </c>
      <c r="N68">
        <v>54.09</v>
      </c>
      <c r="O68">
        <v>0.2</v>
      </c>
      <c r="P68">
        <v>1.58</v>
      </c>
      <c r="Q68">
        <v>4.45</v>
      </c>
      <c r="R68">
        <v>0.12</v>
      </c>
      <c r="S68">
        <v>18.3</v>
      </c>
      <c r="T68">
        <v>21.07</v>
      </c>
      <c r="U68">
        <v>0.26</v>
      </c>
      <c r="V68"/>
      <c r="W68">
        <v>0</v>
      </c>
      <c r="X68">
        <v>0.49</v>
      </c>
      <c r="Y68">
        <v>1298.1500000000001</v>
      </c>
      <c r="Z68" s="23">
        <f t="shared" si="1"/>
        <v>4.9000000000000004</v>
      </c>
    </row>
    <row r="69" spans="1:26" s="27" customFormat="1" ht="15.6">
      <c r="A69" t="s">
        <v>980</v>
      </c>
      <c r="B69">
        <v>51.02</v>
      </c>
      <c r="C69">
        <v>0.7</v>
      </c>
      <c r="D69">
        <v>19</v>
      </c>
      <c r="E69">
        <v>7.4</v>
      </c>
      <c r="F69">
        <v>0</v>
      </c>
      <c r="G69">
        <v>3.98</v>
      </c>
      <c r="H69">
        <v>7.1</v>
      </c>
      <c r="I69">
        <v>3</v>
      </c>
      <c r="J69">
        <v>7.8</v>
      </c>
      <c r="K69">
        <v>0</v>
      </c>
      <c r="L69">
        <v>0</v>
      </c>
      <c r="M69"/>
      <c r="N69">
        <v>48.4</v>
      </c>
      <c r="O69">
        <v>0.79</v>
      </c>
      <c r="P69">
        <v>6.09</v>
      </c>
      <c r="Q69">
        <v>6.8</v>
      </c>
      <c r="R69">
        <v>0</v>
      </c>
      <c r="S69">
        <v>14.1</v>
      </c>
      <c r="T69">
        <v>23.15</v>
      </c>
      <c r="U69">
        <v>0.17</v>
      </c>
      <c r="V69">
        <v>0.06</v>
      </c>
      <c r="W69">
        <v>0</v>
      </c>
      <c r="X69">
        <v>0.5</v>
      </c>
      <c r="Y69">
        <v>1423.15</v>
      </c>
      <c r="Z69" s="23">
        <f t="shared" si="1"/>
        <v>5</v>
      </c>
    </row>
    <row r="70" spans="1:26" s="27" customFormat="1" ht="15.6">
      <c r="A70" t="s">
        <v>980</v>
      </c>
      <c r="B70">
        <v>47.27</v>
      </c>
      <c r="C70">
        <v>0.76</v>
      </c>
      <c r="D70">
        <v>14.71</v>
      </c>
      <c r="E70">
        <v>7.1</v>
      </c>
      <c r="F70">
        <v>0</v>
      </c>
      <c r="G70">
        <v>7.2</v>
      </c>
      <c r="H70">
        <v>14</v>
      </c>
      <c r="I70">
        <v>2.57</v>
      </c>
      <c r="J70">
        <v>6.38</v>
      </c>
      <c r="K70">
        <v>0</v>
      </c>
      <c r="L70">
        <v>0</v>
      </c>
      <c r="M70"/>
      <c r="N70">
        <v>48.58</v>
      </c>
      <c r="O70">
        <v>0.71</v>
      </c>
      <c r="P70">
        <v>8.1999999999999993</v>
      </c>
      <c r="Q70">
        <v>4.18</v>
      </c>
      <c r="R70">
        <v>0</v>
      </c>
      <c r="S70">
        <v>14.57</v>
      </c>
      <c r="T70">
        <v>23.2</v>
      </c>
      <c r="U70">
        <v>0.21</v>
      </c>
      <c r="V70">
        <v>7.0000000000000007E-2</v>
      </c>
      <c r="W70">
        <v>0</v>
      </c>
      <c r="X70">
        <v>0.5</v>
      </c>
      <c r="Y70">
        <v>1473.15</v>
      </c>
      <c r="Z70" s="23">
        <f t="shared" si="1"/>
        <v>5</v>
      </c>
    </row>
    <row r="71" spans="1:26" s="27" customFormat="1" ht="15.6">
      <c r="A71" t="s">
        <v>980</v>
      </c>
      <c r="B71">
        <v>46.95</v>
      </c>
      <c r="C71">
        <v>0.67</v>
      </c>
      <c r="D71">
        <v>19.98</v>
      </c>
      <c r="E71">
        <v>7.2</v>
      </c>
      <c r="F71">
        <v>0</v>
      </c>
      <c r="G71">
        <v>5.3</v>
      </c>
      <c r="H71">
        <v>7.2</v>
      </c>
      <c r="I71">
        <v>3.06</v>
      </c>
      <c r="J71">
        <v>9.64</v>
      </c>
      <c r="K71">
        <v>0</v>
      </c>
      <c r="L71">
        <v>0</v>
      </c>
      <c r="M71"/>
      <c r="N71">
        <v>48.14</v>
      </c>
      <c r="O71">
        <v>0.73</v>
      </c>
      <c r="P71">
        <v>8.7799999999999994</v>
      </c>
      <c r="Q71">
        <v>4.8</v>
      </c>
      <c r="R71">
        <v>0</v>
      </c>
      <c r="S71">
        <v>13.45</v>
      </c>
      <c r="T71">
        <v>23.49</v>
      </c>
      <c r="U71">
        <v>0.24</v>
      </c>
      <c r="V71">
        <v>0.08</v>
      </c>
      <c r="W71">
        <v>0</v>
      </c>
      <c r="X71">
        <v>0.5</v>
      </c>
      <c r="Y71">
        <v>1423.15</v>
      </c>
      <c r="Z71" s="23">
        <f t="shared" si="1"/>
        <v>5</v>
      </c>
    </row>
    <row r="72" spans="1:26" s="27" customFormat="1" ht="15.6">
      <c r="A72" t="s">
        <v>980</v>
      </c>
      <c r="B72">
        <v>44.28</v>
      </c>
      <c r="C72">
        <v>0.69</v>
      </c>
      <c r="D72">
        <v>14</v>
      </c>
      <c r="E72">
        <v>7</v>
      </c>
      <c r="F72">
        <v>0</v>
      </c>
      <c r="G72">
        <v>6.4</v>
      </c>
      <c r="H72">
        <v>18.71</v>
      </c>
      <c r="I72">
        <v>2.3199999999999998</v>
      </c>
      <c r="J72">
        <v>6.6</v>
      </c>
      <c r="K72">
        <v>0</v>
      </c>
      <c r="L72">
        <v>0</v>
      </c>
      <c r="M72"/>
      <c r="N72">
        <v>48.21</v>
      </c>
      <c r="O72">
        <v>0.68</v>
      </c>
      <c r="P72">
        <v>8.65</v>
      </c>
      <c r="Q72">
        <v>4.5</v>
      </c>
      <c r="R72">
        <v>0</v>
      </c>
      <c r="S72">
        <v>13.68</v>
      </c>
      <c r="T72">
        <v>23.69</v>
      </c>
      <c r="U72">
        <v>0.24</v>
      </c>
      <c r="V72">
        <v>0.1</v>
      </c>
      <c r="W72">
        <v>0</v>
      </c>
      <c r="X72">
        <v>0.5</v>
      </c>
      <c r="Y72">
        <v>1473.15</v>
      </c>
      <c r="Z72" s="23">
        <f t="shared" si="1"/>
        <v>5</v>
      </c>
    </row>
    <row r="73" spans="1:26" s="27" customFormat="1" ht="15.6">
      <c r="A73" t="s">
        <v>980</v>
      </c>
      <c r="B73">
        <v>43</v>
      </c>
      <c r="C73">
        <v>0.76</v>
      </c>
      <c r="D73">
        <v>16.04</v>
      </c>
      <c r="E73">
        <v>7.1</v>
      </c>
      <c r="F73">
        <v>0</v>
      </c>
      <c r="G73">
        <v>4.9000000000000004</v>
      </c>
      <c r="H73">
        <v>15.11</v>
      </c>
      <c r="I73">
        <v>3.46</v>
      </c>
      <c r="J73">
        <v>9.64</v>
      </c>
      <c r="K73">
        <v>0</v>
      </c>
      <c r="L73">
        <v>0</v>
      </c>
      <c r="M73"/>
      <c r="N73">
        <v>47.91</v>
      </c>
      <c r="O73">
        <v>0.68</v>
      </c>
      <c r="P73">
        <v>9.17</v>
      </c>
      <c r="Q73">
        <v>4.88</v>
      </c>
      <c r="R73">
        <v>0</v>
      </c>
      <c r="S73">
        <v>13.01</v>
      </c>
      <c r="T73">
        <v>23.79</v>
      </c>
      <c r="U73">
        <v>0.22</v>
      </c>
      <c r="V73">
        <v>0.1</v>
      </c>
      <c r="W73">
        <v>0</v>
      </c>
      <c r="X73">
        <v>0.5</v>
      </c>
      <c r="Y73">
        <v>1423.15</v>
      </c>
      <c r="Z73" s="23">
        <f t="shared" si="1"/>
        <v>5</v>
      </c>
    </row>
    <row r="74" spans="1:26" s="27" customFormat="1" ht="15.6">
      <c r="A74" t="s">
        <v>980</v>
      </c>
      <c r="B74">
        <v>45.42</v>
      </c>
      <c r="C74">
        <v>0.54</v>
      </c>
      <c r="D74">
        <v>14.57</v>
      </c>
      <c r="E74">
        <v>6.15</v>
      </c>
      <c r="F74">
        <v>0</v>
      </c>
      <c r="G74">
        <v>6.5</v>
      </c>
      <c r="H74">
        <v>23.35</v>
      </c>
      <c r="I74">
        <v>1.75</v>
      </c>
      <c r="J74">
        <v>1.71</v>
      </c>
      <c r="K74">
        <v>0</v>
      </c>
      <c r="L74">
        <v>0</v>
      </c>
      <c r="M74"/>
      <c r="N74">
        <v>45.6</v>
      </c>
      <c r="O74">
        <v>0.8</v>
      </c>
      <c r="P74">
        <v>9.35</v>
      </c>
      <c r="Q74">
        <v>6.78</v>
      </c>
      <c r="R74">
        <v>0</v>
      </c>
      <c r="S74">
        <v>12.85</v>
      </c>
      <c r="T74">
        <v>23.6</v>
      </c>
      <c r="U74">
        <v>0.25</v>
      </c>
      <c r="V74">
        <v>0.08</v>
      </c>
      <c r="W74">
        <v>0</v>
      </c>
      <c r="X74">
        <v>0.5</v>
      </c>
      <c r="Y74">
        <v>1423.15</v>
      </c>
      <c r="Z74" s="23">
        <f t="shared" si="1"/>
        <v>5</v>
      </c>
    </row>
    <row r="75" spans="1:26" s="27" customFormat="1" ht="15.6">
      <c r="A75" t="s">
        <v>980</v>
      </c>
      <c r="B75">
        <v>44.69</v>
      </c>
      <c r="C75">
        <v>0.71</v>
      </c>
      <c r="D75">
        <v>18.05</v>
      </c>
      <c r="E75">
        <v>8</v>
      </c>
      <c r="F75">
        <v>0</v>
      </c>
      <c r="G75">
        <v>6.1</v>
      </c>
      <c r="H75">
        <v>10</v>
      </c>
      <c r="I75">
        <v>3.3</v>
      </c>
      <c r="J75">
        <v>9.15</v>
      </c>
      <c r="K75">
        <v>0</v>
      </c>
      <c r="L75">
        <v>0</v>
      </c>
      <c r="M75"/>
      <c r="N75">
        <v>48.5</v>
      </c>
      <c r="O75">
        <v>0.5</v>
      </c>
      <c r="P75">
        <v>8.02</v>
      </c>
      <c r="Q75">
        <v>5.0999999999999996</v>
      </c>
      <c r="R75">
        <v>0</v>
      </c>
      <c r="S75">
        <v>13.75</v>
      </c>
      <c r="T75">
        <v>23.55</v>
      </c>
      <c r="U75">
        <v>0.19</v>
      </c>
      <c r="V75">
        <v>0.09</v>
      </c>
      <c r="W75">
        <v>0</v>
      </c>
      <c r="X75">
        <v>0.5</v>
      </c>
      <c r="Y75">
        <v>1423.15</v>
      </c>
      <c r="Z75" s="23">
        <f t="shared" si="1"/>
        <v>5</v>
      </c>
    </row>
    <row r="76" spans="1:26" s="27" customFormat="1" ht="15.6">
      <c r="A76" t="s">
        <v>981</v>
      </c>
      <c r="B76">
        <v>57</v>
      </c>
      <c r="C76">
        <v>4.6399999999999997</v>
      </c>
      <c r="D76">
        <v>15.69</v>
      </c>
      <c r="E76">
        <v>8.4600000000000009</v>
      </c>
      <c r="F76">
        <v>0.09</v>
      </c>
      <c r="G76">
        <v>2.75</v>
      </c>
      <c r="H76">
        <v>7.42</v>
      </c>
      <c r="I76">
        <v>3.82</v>
      </c>
      <c r="J76">
        <v>0.13</v>
      </c>
      <c r="K76"/>
      <c r="L76"/>
      <c r="M76"/>
      <c r="N76">
        <v>49.94</v>
      </c>
      <c r="O76">
        <v>1.49</v>
      </c>
      <c r="P76">
        <v>14.78</v>
      </c>
      <c r="Q76">
        <v>7.86</v>
      </c>
      <c r="R76">
        <v>0.12</v>
      </c>
      <c r="S76">
        <v>8.84</v>
      </c>
      <c r="T76">
        <v>13.23</v>
      </c>
      <c r="U76">
        <v>3.26</v>
      </c>
      <c r="V76"/>
      <c r="W76"/>
      <c r="X76">
        <v>3</v>
      </c>
      <c r="Y76">
        <v>1648.15</v>
      </c>
      <c r="Z76" s="23">
        <f t="shared" si="1"/>
        <v>30</v>
      </c>
    </row>
    <row r="77" spans="1:26" s="27" customFormat="1" ht="15.6">
      <c r="A77" t="s">
        <v>981</v>
      </c>
      <c r="B77">
        <v>57</v>
      </c>
      <c r="C77">
        <v>4.6399999999999997</v>
      </c>
      <c r="D77">
        <v>15.69</v>
      </c>
      <c r="E77">
        <v>8.4600000000000009</v>
      </c>
      <c r="F77">
        <v>0.09</v>
      </c>
      <c r="G77">
        <v>2.75</v>
      </c>
      <c r="H77">
        <v>7.42</v>
      </c>
      <c r="I77">
        <v>3.82</v>
      </c>
      <c r="J77">
        <v>0.13</v>
      </c>
      <c r="K77"/>
      <c r="L77"/>
      <c r="M77"/>
      <c r="N77">
        <v>49.94</v>
      </c>
      <c r="O77">
        <v>1.49</v>
      </c>
      <c r="P77">
        <v>14.78</v>
      </c>
      <c r="Q77">
        <v>7.86</v>
      </c>
      <c r="R77">
        <v>0.12</v>
      </c>
      <c r="S77">
        <v>8.84</v>
      </c>
      <c r="T77">
        <v>13.23</v>
      </c>
      <c r="U77">
        <v>3.26</v>
      </c>
      <c r="V77"/>
      <c r="W77"/>
      <c r="X77">
        <v>3</v>
      </c>
      <c r="Y77">
        <v>1648.15</v>
      </c>
      <c r="Z77" s="23">
        <f t="shared" si="1"/>
        <v>30</v>
      </c>
    </row>
    <row r="78" spans="1:26" s="27" customFormat="1" ht="15.6">
      <c r="A78" t="s">
        <v>982</v>
      </c>
      <c r="B78">
        <v>56.35</v>
      </c>
      <c r="C78">
        <v>6.25</v>
      </c>
      <c r="D78">
        <v>14.94</v>
      </c>
      <c r="E78">
        <v>8.42</v>
      </c>
      <c r="F78">
        <v>0.09</v>
      </c>
      <c r="G78">
        <v>2.31</v>
      </c>
      <c r="H78">
        <v>6.92</v>
      </c>
      <c r="I78">
        <v>4.2</v>
      </c>
      <c r="J78">
        <v>0.51</v>
      </c>
      <c r="K78"/>
      <c r="L78"/>
      <c r="M78"/>
      <c r="N78">
        <v>50.02</v>
      </c>
      <c r="O78">
        <v>1.87</v>
      </c>
      <c r="P78">
        <v>15.09</v>
      </c>
      <c r="Q78">
        <v>7.79</v>
      </c>
      <c r="R78">
        <v>0.12</v>
      </c>
      <c r="S78">
        <v>8.1199999999999992</v>
      </c>
      <c r="T78">
        <v>12.81</v>
      </c>
      <c r="U78">
        <v>3.62</v>
      </c>
      <c r="V78"/>
      <c r="W78"/>
      <c r="X78">
        <v>3</v>
      </c>
      <c r="Y78">
        <v>1598.15</v>
      </c>
      <c r="Z78" s="23">
        <f t="shared" si="1"/>
        <v>30</v>
      </c>
    </row>
    <row r="79" spans="1:26" s="27" customFormat="1" ht="15.6">
      <c r="A79" t="s">
        <v>982</v>
      </c>
      <c r="B79">
        <v>56.35</v>
      </c>
      <c r="C79">
        <v>6.25</v>
      </c>
      <c r="D79">
        <v>14.94</v>
      </c>
      <c r="E79">
        <v>8.42</v>
      </c>
      <c r="F79">
        <v>0.09</v>
      </c>
      <c r="G79">
        <v>2.31</v>
      </c>
      <c r="H79">
        <v>6.92</v>
      </c>
      <c r="I79">
        <v>4.2</v>
      </c>
      <c r="J79">
        <v>0.51</v>
      </c>
      <c r="K79"/>
      <c r="L79"/>
      <c r="M79"/>
      <c r="N79">
        <v>50.02</v>
      </c>
      <c r="O79">
        <v>1.87</v>
      </c>
      <c r="P79">
        <v>15.09</v>
      </c>
      <c r="Q79">
        <v>7.79</v>
      </c>
      <c r="R79">
        <v>0.12</v>
      </c>
      <c r="S79">
        <v>8.1199999999999992</v>
      </c>
      <c r="T79">
        <v>12.81</v>
      </c>
      <c r="U79">
        <v>3.62</v>
      </c>
      <c r="V79"/>
      <c r="W79"/>
      <c r="X79">
        <v>3</v>
      </c>
      <c r="Y79">
        <v>1598.15</v>
      </c>
      <c r="Z79" s="23">
        <f t="shared" si="1"/>
        <v>30</v>
      </c>
    </row>
    <row r="80" spans="1:26" s="27" customFormat="1" ht="15.6">
      <c r="A80" t="s">
        <v>983</v>
      </c>
      <c r="B80">
        <v>55.19</v>
      </c>
      <c r="C80">
        <v>6.07</v>
      </c>
      <c r="D80">
        <v>14.71</v>
      </c>
      <c r="E80">
        <v>9.06</v>
      </c>
      <c r="F80">
        <v>0.1</v>
      </c>
      <c r="G80">
        <v>2.2200000000000002</v>
      </c>
      <c r="H80">
        <v>7.84</v>
      </c>
      <c r="I80">
        <v>3.68</v>
      </c>
      <c r="J80">
        <v>1.1399999999999999</v>
      </c>
      <c r="K80"/>
      <c r="L80"/>
      <c r="M80"/>
      <c r="N80">
        <v>51.19</v>
      </c>
      <c r="O80">
        <v>2</v>
      </c>
      <c r="P80">
        <v>15.74</v>
      </c>
      <c r="Q80">
        <v>7.51</v>
      </c>
      <c r="R80">
        <v>0.14000000000000001</v>
      </c>
      <c r="S80">
        <v>7.85</v>
      </c>
      <c r="T80">
        <v>13</v>
      </c>
      <c r="U80">
        <v>3.91</v>
      </c>
      <c r="V80"/>
      <c r="W80"/>
      <c r="X80">
        <v>3</v>
      </c>
      <c r="Y80">
        <v>1588.15</v>
      </c>
      <c r="Z80" s="23">
        <f t="shared" si="1"/>
        <v>30</v>
      </c>
    </row>
    <row r="81" spans="1:26" s="27" customFormat="1" ht="15.6">
      <c r="A81" t="s">
        <v>983</v>
      </c>
      <c r="B81">
        <v>55.19</v>
      </c>
      <c r="C81">
        <v>6.07</v>
      </c>
      <c r="D81">
        <v>14.71</v>
      </c>
      <c r="E81">
        <v>9.06</v>
      </c>
      <c r="F81">
        <v>0.1</v>
      </c>
      <c r="G81">
        <v>2.2200000000000002</v>
      </c>
      <c r="H81">
        <v>7.84</v>
      </c>
      <c r="I81">
        <v>3.68</v>
      </c>
      <c r="J81">
        <v>1.1399999999999999</v>
      </c>
      <c r="K81"/>
      <c r="L81"/>
      <c r="M81"/>
      <c r="N81">
        <v>51.19</v>
      </c>
      <c r="O81">
        <v>2</v>
      </c>
      <c r="P81">
        <v>15.74</v>
      </c>
      <c r="Q81">
        <v>7.51</v>
      </c>
      <c r="R81">
        <v>0.14000000000000001</v>
      </c>
      <c r="S81">
        <v>7.85</v>
      </c>
      <c r="T81">
        <v>13</v>
      </c>
      <c r="U81">
        <v>3.91</v>
      </c>
      <c r="V81"/>
      <c r="W81"/>
      <c r="X81">
        <v>3</v>
      </c>
      <c r="Y81">
        <v>1588.15</v>
      </c>
      <c r="Z81" s="23">
        <f t="shared" si="1"/>
        <v>30</v>
      </c>
    </row>
    <row r="82" spans="1:26" s="27" customFormat="1" ht="15.6">
      <c r="A82" t="s">
        <v>984</v>
      </c>
      <c r="B82">
        <v>56.03</v>
      </c>
      <c r="C82">
        <v>6.38</v>
      </c>
      <c r="D82">
        <v>15.31</v>
      </c>
      <c r="E82">
        <v>8.27</v>
      </c>
      <c r="F82">
        <v>0.09</v>
      </c>
      <c r="G82">
        <v>2.39</v>
      </c>
      <c r="H82">
        <v>7.44</v>
      </c>
      <c r="I82">
        <v>3.77</v>
      </c>
      <c r="J82">
        <v>0.31</v>
      </c>
      <c r="K82"/>
      <c r="L82"/>
      <c r="M82"/>
      <c r="N82">
        <v>50.08</v>
      </c>
      <c r="O82">
        <v>1.79</v>
      </c>
      <c r="P82">
        <v>14.86</v>
      </c>
      <c r="Q82">
        <v>7.79</v>
      </c>
      <c r="R82">
        <v>0.12</v>
      </c>
      <c r="S82">
        <v>8.26</v>
      </c>
      <c r="T82">
        <v>13.03</v>
      </c>
      <c r="U82">
        <v>3.5</v>
      </c>
      <c r="V82"/>
      <c r="W82"/>
      <c r="X82">
        <v>3</v>
      </c>
      <c r="Y82">
        <v>1623.15</v>
      </c>
      <c r="Z82" s="23">
        <f t="shared" si="1"/>
        <v>30</v>
      </c>
    </row>
    <row r="83" spans="1:26" s="27" customFormat="1" ht="15.6">
      <c r="A83" t="s">
        <v>984</v>
      </c>
      <c r="B83">
        <v>56.03</v>
      </c>
      <c r="C83">
        <v>6.38</v>
      </c>
      <c r="D83">
        <v>15.31</v>
      </c>
      <c r="E83">
        <v>8.27</v>
      </c>
      <c r="F83">
        <v>0.09</v>
      </c>
      <c r="G83">
        <v>2.39</v>
      </c>
      <c r="H83">
        <v>7.44</v>
      </c>
      <c r="I83">
        <v>3.77</v>
      </c>
      <c r="J83">
        <v>0.31</v>
      </c>
      <c r="K83"/>
      <c r="L83"/>
      <c r="M83"/>
      <c r="N83">
        <v>50.08</v>
      </c>
      <c r="O83">
        <v>1.79</v>
      </c>
      <c r="P83">
        <v>14.86</v>
      </c>
      <c r="Q83">
        <v>7.79</v>
      </c>
      <c r="R83">
        <v>0.12</v>
      </c>
      <c r="S83">
        <v>8.26</v>
      </c>
      <c r="T83">
        <v>13.03</v>
      </c>
      <c r="U83">
        <v>3.5</v>
      </c>
      <c r="V83"/>
      <c r="W83"/>
      <c r="X83">
        <v>3</v>
      </c>
      <c r="Y83">
        <v>1623.15</v>
      </c>
      <c r="Z83" s="23">
        <f t="shared" si="1"/>
        <v>30</v>
      </c>
    </row>
    <row r="84" spans="1:26" s="27" customFormat="1" ht="15.6">
      <c r="A84" t="s">
        <v>985</v>
      </c>
      <c r="B84">
        <v>56.07</v>
      </c>
      <c r="C84">
        <v>5.89</v>
      </c>
      <c r="D84">
        <v>15.37</v>
      </c>
      <c r="E84">
        <v>8.34</v>
      </c>
      <c r="F84">
        <v>0.1</v>
      </c>
      <c r="G84">
        <v>2.44</v>
      </c>
      <c r="H84">
        <v>7.61</v>
      </c>
      <c r="I84">
        <v>3.95</v>
      </c>
      <c r="J84">
        <v>0.24</v>
      </c>
      <c r="K84"/>
      <c r="L84"/>
      <c r="M84"/>
      <c r="N84">
        <v>50.21</v>
      </c>
      <c r="O84">
        <v>1.69</v>
      </c>
      <c r="P84">
        <v>15.22</v>
      </c>
      <c r="Q84">
        <v>7.69</v>
      </c>
      <c r="R84">
        <v>0.12</v>
      </c>
      <c r="S84">
        <v>8.27</v>
      </c>
      <c r="T84">
        <v>12.8</v>
      </c>
      <c r="U84">
        <v>3.46</v>
      </c>
      <c r="V84"/>
      <c r="W84"/>
      <c r="X84">
        <v>3</v>
      </c>
      <c r="Y84">
        <v>1638.15</v>
      </c>
      <c r="Z84" s="23">
        <f t="shared" si="1"/>
        <v>30</v>
      </c>
    </row>
    <row r="85" spans="1:26" s="27" customFormat="1" ht="15.6">
      <c r="A85" t="s">
        <v>985</v>
      </c>
      <c r="B85">
        <v>56.07</v>
      </c>
      <c r="C85">
        <v>5.89</v>
      </c>
      <c r="D85">
        <v>15.37</v>
      </c>
      <c r="E85">
        <v>8.34</v>
      </c>
      <c r="F85">
        <v>0.1</v>
      </c>
      <c r="G85">
        <v>2.44</v>
      </c>
      <c r="H85">
        <v>7.61</v>
      </c>
      <c r="I85">
        <v>3.95</v>
      </c>
      <c r="J85">
        <v>0.24</v>
      </c>
      <c r="K85"/>
      <c r="L85"/>
      <c r="M85"/>
      <c r="N85">
        <v>50.21</v>
      </c>
      <c r="O85">
        <v>1.69</v>
      </c>
      <c r="P85">
        <v>15.22</v>
      </c>
      <c r="Q85">
        <v>7.69</v>
      </c>
      <c r="R85">
        <v>0.12</v>
      </c>
      <c r="S85">
        <v>8.27</v>
      </c>
      <c r="T85">
        <v>12.8</v>
      </c>
      <c r="U85">
        <v>3.46</v>
      </c>
      <c r="V85"/>
      <c r="W85"/>
      <c r="X85">
        <v>3</v>
      </c>
      <c r="Y85">
        <v>1638.15</v>
      </c>
      <c r="Z85" s="23">
        <f t="shared" si="1"/>
        <v>30</v>
      </c>
    </row>
    <row r="86" spans="1:26" s="27" customFormat="1" ht="15.6">
      <c r="A86" t="s">
        <v>986</v>
      </c>
      <c r="B86">
        <v>56.62</v>
      </c>
      <c r="C86">
        <v>6.47</v>
      </c>
      <c r="D86">
        <v>14.93</v>
      </c>
      <c r="E86">
        <v>7.91</v>
      </c>
      <c r="F86">
        <v>0.09</v>
      </c>
      <c r="G86">
        <v>2.19</v>
      </c>
      <c r="H86">
        <v>6.83</v>
      </c>
      <c r="I86">
        <v>4.1399999999999997</v>
      </c>
      <c r="J86">
        <v>0.81</v>
      </c>
      <c r="K86"/>
      <c r="L86"/>
      <c r="M86"/>
      <c r="N86">
        <v>50.31</v>
      </c>
      <c r="O86">
        <v>2.12</v>
      </c>
      <c r="P86">
        <v>15.41</v>
      </c>
      <c r="Q86">
        <v>7.73</v>
      </c>
      <c r="R86">
        <v>0.11</v>
      </c>
      <c r="S86">
        <v>7.96</v>
      </c>
      <c r="T86">
        <v>13.1</v>
      </c>
      <c r="U86">
        <v>3.78</v>
      </c>
      <c r="V86"/>
      <c r="W86"/>
      <c r="X86">
        <v>3</v>
      </c>
      <c r="Y86">
        <v>1608.15</v>
      </c>
      <c r="Z86" s="23">
        <f t="shared" si="1"/>
        <v>30</v>
      </c>
    </row>
    <row r="87" spans="1:26" s="27" customFormat="1" ht="15.6">
      <c r="A87" t="s">
        <v>986</v>
      </c>
      <c r="B87">
        <v>56.62</v>
      </c>
      <c r="C87">
        <v>6.47</v>
      </c>
      <c r="D87">
        <v>14.93</v>
      </c>
      <c r="E87">
        <v>7.91</v>
      </c>
      <c r="F87">
        <v>0.09</v>
      </c>
      <c r="G87">
        <v>2.19</v>
      </c>
      <c r="H87">
        <v>6.83</v>
      </c>
      <c r="I87">
        <v>4.1399999999999997</v>
      </c>
      <c r="J87">
        <v>0.81</v>
      </c>
      <c r="K87"/>
      <c r="L87"/>
      <c r="M87"/>
      <c r="N87">
        <v>50.31</v>
      </c>
      <c r="O87">
        <v>2.12</v>
      </c>
      <c r="P87">
        <v>15.41</v>
      </c>
      <c r="Q87">
        <v>7.73</v>
      </c>
      <c r="R87">
        <v>0.11</v>
      </c>
      <c r="S87">
        <v>7.96</v>
      </c>
      <c r="T87">
        <v>13.1</v>
      </c>
      <c r="U87">
        <v>3.78</v>
      </c>
      <c r="V87"/>
      <c r="W87"/>
      <c r="X87">
        <v>3</v>
      </c>
      <c r="Y87">
        <v>1608.15</v>
      </c>
      <c r="Z87" s="23">
        <f t="shared" si="1"/>
        <v>30</v>
      </c>
    </row>
    <row r="88" spans="1:26" s="27" customFormat="1" ht="15.6">
      <c r="A88" t="s">
        <v>987</v>
      </c>
      <c r="B88">
        <v>57.6</v>
      </c>
      <c r="C88">
        <v>5.9</v>
      </c>
      <c r="D88">
        <v>16.41</v>
      </c>
      <c r="E88">
        <v>6.92</v>
      </c>
      <c r="F88">
        <v>0.08</v>
      </c>
      <c r="G88">
        <v>1.52</v>
      </c>
      <c r="H88">
        <v>6.73</v>
      </c>
      <c r="I88">
        <v>4.33</v>
      </c>
      <c r="J88">
        <v>0.52</v>
      </c>
      <c r="K88"/>
      <c r="L88"/>
      <c r="M88"/>
      <c r="N88">
        <v>50.3</v>
      </c>
      <c r="O88">
        <v>2.04</v>
      </c>
      <c r="P88">
        <v>15.45</v>
      </c>
      <c r="Q88">
        <v>7.77</v>
      </c>
      <c r="R88">
        <v>0.11</v>
      </c>
      <c r="S88">
        <v>8.11</v>
      </c>
      <c r="T88">
        <v>13.04</v>
      </c>
      <c r="U88">
        <v>3.77</v>
      </c>
      <c r="V88"/>
      <c r="W88"/>
      <c r="X88">
        <v>3</v>
      </c>
      <c r="Y88">
        <v>1608.15</v>
      </c>
      <c r="Z88" s="23">
        <f t="shared" si="1"/>
        <v>30</v>
      </c>
    </row>
    <row r="89" spans="1:26" s="27" customFormat="1" ht="15.6">
      <c r="A89" t="s">
        <v>987</v>
      </c>
      <c r="B89">
        <v>57.6</v>
      </c>
      <c r="C89">
        <v>5.9</v>
      </c>
      <c r="D89">
        <v>16.41</v>
      </c>
      <c r="E89">
        <v>6.92</v>
      </c>
      <c r="F89">
        <v>0.08</v>
      </c>
      <c r="G89">
        <v>1.52</v>
      </c>
      <c r="H89">
        <v>6.73</v>
      </c>
      <c r="I89">
        <v>4.33</v>
      </c>
      <c r="J89">
        <v>0.52</v>
      </c>
      <c r="K89"/>
      <c r="L89"/>
      <c r="M89"/>
      <c r="N89">
        <v>50.3</v>
      </c>
      <c r="O89">
        <v>2.04</v>
      </c>
      <c r="P89">
        <v>15.45</v>
      </c>
      <c r="Q89">
        <v>7.77</v>
      </c>
      <c r="R89">
        <v>0.11</v>
      </c>
      <c r="S89">
        <v>8.11</v>
      </c>
      <c r="T89">
        <v>13.04</v>
      </c>
      <c r="U89">
        <v>3.77</v>
      </c>
      <c r="V89"/>
      <c r="W89"/>
      <c r="X89">
        <v>3</v>
      </c>
      <c r="Y89">
        <v>1608.15</v>
      </c>
      <c r="Z89" s="23">
        <f t="shared" si="1"/>
        <v>30</v>
      </c>
    </row>
    <row r="90" spans="1:26" s="27" customFormat="1" ht="15.6">
      <c r="A90" t="s">
        <v>988</v>
      </c>
      <c r="B90">
        <v>57.22</v>
      </c>
      <c r="C90">
        <v>5.66</v>
      </c>
      <c r="D90">
        <v>15.35</v>
      </c>
      <c r="E90">
        <v>8.02</v>
      </c>
      <c r="F90">
        <v>0.1</v>
      </c>
      <c r="G90">
        <v>2.2799999999999998</v>
      </c>
      <c r="H90">
        <v>7.14</v>
      </c>
      <c r="I90">
        <v>3.94</v>
      </c>
      <c r="J90">
        <v>0.28000000000000003</v>
      </c>
      <c r="K90"/>
      <c r="L90"/>
      <c r="M90"/>
      <c r="N90">
        <v>49.93</v>
      </c>
      <c r="O90">
        <v>1.87</v>
      </c>
      <c r="P90">
        <v>14.92</v>
      </c>
      <c r="Q90">
        <v>7.73</v>
      </c>
      <c r="R90">
        <v>0.11</v>
      </c>
      <c r="S90">
        <v>8.27</v>
      </c>
      <c r="T90">
        <v>13.05</v>
      </c>
      <c r="U90">
        <v>3.55</v>
      </c>
      <c r="V90"/>
      <c r="W90"/>
      <c r="X90">
        <v>3</v>
      </c>
      <c r="Y90">
        <v>1608.15</v>
      </c>
      <c r="Z90" s="23">
        <f t="shared" si="1"/>
        <v>30</v>
      </c>
    </row>
    <row r="91" spans="1:26" s="27" customFormat="1" ht="15.6">
      <c r="A91" t="s">
        <v>988</v>
      </c>
      <c r="B91">
        <v>57.22</v>
      </c>
      <c r="C91">
        <v>5.66</v>
      </c>
      <c r="D91">
        <v>15.35</v>
      </c>
      <c r="E91">
        <v>8.02</v>
      </c>
      <c r="F91">
        <v>0.1</v>
      </c>
      <c r="G91">
        <v>2.2799999999999998</v>
      </c>
      <c r="H91">
        <v>7.14</v>
      </c>
      <c r="I91">
        <v>3.94</v>
      </c>
      <c r="J91">
        <v>0.28000000000000003</v>
      </c>
      <c r="K91"/>
      <c r="L91"/>
      <c r="M91"/>
      <c r="N91">
        <v>49.93</v>
      </c>
      <c r="O91">
        <v>1.87</v>
      </c>
      <c r="P91">
        <v>14.92</v>
      </c>
      <c r="Q91">
        <v>7.73</v>
      </c>
      <c r="R91">
        <v>0.11</v>
      </c>
      <c r="S91">
        <v>8.27</v>
      </c>
      <c r="T91">
        <v>13.05</v>
      </c>
      <c r="U91">
        <v>3.55</v>
      </c>
      <c r="V91"/>
      <c r="W91"/>
      <c r="X91">
        <v>3</v>
      </c>
      <c r="Y91">
        <v>1608.15</v>
      </c>
      <c r="Z91" s="23">
        <f t="shared" si="1"/>
        <v>30</v>
      </c>
    </row>
    <row r="92" spans="1:26" s="27" customFormat="1" ht="15.6">
      <c r="A92" t="s">
        <v>989</v>
      </c>
      <c r="B92">
        <v>57.33</v>
      </c>
      <c r="C92">
        <v>6.18</v>
      </c>
      <c r="D92">
        <v>14.93</v>
      </c>
      <c r="E92">
        <v>7.54</v>
      </c>
      <c r="F92">
        <v>0.09</v>
      </c>
      <c r="G92">
        <v>2.2400000000000002</v>
      </c>
      <c r="H92">
        <v>7.12</v>
      </c>
      <c r="I92">
        <v>4.09</v>
      </c>
      <c r="J92">
        <v>0.49</v>
      </c>
      <c r="K92"/>
      <c r="L92"/>
      <c r="M92"/>
      <c r="N92">
        <v>50.77</v>
      </c>
      <c r="O92">
        <v>2.02</v>
      </c>
      <c r="P92">
        <v>15.46</v>
      </c>
      <c r="Q92">
        <v>7.76</v>
      </c>
      <c r="R92">
        <v>0.13</v>
      </c>
      <c r="S92">
        <v>7.99</v>
      </c>
      <c r="T92">
        <v>13.15</v>
      </c>
      <c r="U92">
        <v>3.85</v>
      </c>
      <c r="V92"/>
      <c r="W92"/>
      <c r="X92">
        <v>3</v>
      </c>
      <c r="Y92">
        <v>1608.15</v>
      </c>
      <c r="Z92" s="23">
        <f t="shared" si="1"/>
        <v>30</v>
      </c>
    </row>
    <row r="93" spans="1:26" s="27" customFormat="1" ht="15.6">
      <c r="A93" t="s">
        <v>989</v>
      </c>
      <c r="B93">
        <v>57.33</v>
      </c>
      <c r="C93">
        <v>6.18</v>
      </c>
      <c r="D93">
        <v>14.93</v>
      </c>
      <c r="E93">
        <v>7.54</v>
      </c>
      <c r="F93">
        <v>0.09</v>
      </c>
      <c r="G93">
        <v>2.2400000000000002</v>
      </c>
      <c r="H93">
        <v>7.12</v>
      </c>
      <c r="I93">
        <v>4.09</v>
      </c>
      <c r="J93">
        <v>0.49</v>
      </c>
      <c r="K93"/>
      <c r="L93"/>
      <c r="M93"/>
      <c r="N93">
        <v>50.77</v>
      </c>
      <c r="O93">
        <v>2.02</v>
      </c>
      <c r="P93">
        <v>15.46</v>
      </c>
      <c r="Q93">
        <v>7.76</v>
      </c>
      <c r="R93">
        <v>0.13</v>
      </c>
      <c r="S93">
        <v>7.99</v>
      </c>
      <c r="T93">
        <v>13.15</v>
      </c>
      <c r="U93">
        <v>3.85</v>
      </c>
      <c r="V93"/>
      <c r="W93"/>
      <c r="X93">
        <v>3</v>
      </c>
      <c r="Y93">
        <v>1608.15</v>
      </c>
      <c r="Z93" s="23">
        <f t="shared" si="1"/>
        <v>30</v>
      </c>
    </row>
    <row r="94" spans="1:26" s="27" customFormat="1" ht="15.6">
      <c r="A94" t="s">
        <v>990</v>
      </c>
      <c r="B94">
        <v>52.55</v>
      </c>
      <c r="C94">
        <v>2.96</v>
      </c>
      <c r="D94">
        <v>17.52</v>
      </c>
      <c r="E94">
        <v>9.98</v>
      </c>
      <c r="F94">
        <v>0.14000000000000001</v>
      </c>
      <c r="G94">
        <v>4.17</v>
      </c>
      <c r="H94">
        <v>8.25</v>
      </c>
      <c r="I94">
        <v>4.3600000000000003</v>
      </c>
      <c r="J94">
        <v>0.05</v>
      </c>
      <c r="K94"/>
      <c r="L94"/>
      <c r="M94"/>
      <c r="N94">
        <v>48.59</v>
      </c>
      <c r="O94">
        <v>1.23</v>
      </c>
      <c r="P94">
        <v>14.1</v>
      </c>
      <c r="Q94">
        <v>7.76</v>
      </c>
      <c r="R94">
        <v>0.17</v>
      </c>
      <c r="S94">
        <v>11.51</v>
      </c>
      <c r="T94">
        <v>15.57</v>
      </c>
      <c r="U94">
        <v>2.02</v>
      </c>
      <c r="V94"/>
      <c r="W94"/>
      <c r="X94">
        <v>2</v>
      </c>
      <c r="Y94">
        <v>1598.15</v>
      </c>
      <c r="Z94" s="23">
        <f t="shared" si="1"/>
        <v>20</v>
      </c>
    </row>
    <row r="95" spans="1:26" s="27" customFormat="1" ht="15.6">
      <c r="A95" t="s">
        <v>991</v>
      </c>
      <c r="B95">
        <v>61.49</v>
      </c>
      <c r="C95">
        <v>4.12</v>
      </c>
      <c r="D95">
        <v>14.52</v>
      </c>
      <c r="E95">
        <v>6.2</v>
      </c>
      <c r="F95">
        <v>0.06</v>
      </c>
      <c r="G95">
        <v>1.98</v>
      </c>
      <c r="H95">
        <v>6.19</v>
      </c>
      <c r="I95">
        <v>4.01</v>
      </c>
      <c r="J95">
        <v>1.44</v>
      </c>
      <c r="K95"/>
      <c r="L95"/>
      <c r="M95"/>
      <c r="N95">
        <v>51.62</v>
      </c>
      <c r="O95">
        <v>1.74</v>
      </c>
      <c r="P95">
        <v>14.17</v>
      </c>
      <c r="Q95">
        <v>7.34</v>
      </c>
      <c r="R95">
        <v>0.1</v>
      </c>
      <c r="S95">
        <v>8.7100000000000009</v>
      </c>
      <c r="T95">
        <v>13.65</v>
      </c>
      <c r="U95">
        <v>3.49</v>
      </c>
      <c r="V95"/>
      <c r="W95"/>
      <c r="X95">
        <v>3</v>
      </c>
      <c r="Y95">
        <v>1588.15</v>
      </c>
      <c r="Z95" s="23">
        <f t="shared" si="1"/>
        <v>30</v>
      </c>
    </row>
    <row r="96" spans="1:26" s="27" customFormat="1" ht="15.6">
      <c r="A96" t="s">
        <v>991</v>
      </c>
      <c r="B96">
        <v>61.49</v>
      </c>
      <c r="C96">
        <v>4.12</v>
      </c>
      <c r="D96">
        <v>14.52</v>
      </c>
      <c r="E96">
        <v>6.2</v>
      </c>
      <c r="F96">
        <v>0.06</v>
      </c>
      <c r="G96">
        <v>1.98</v>
      </c>
      <c r="H96">
        <v>6.19</v>
      </c>
      <c r="I96">
        <v>4.01</v>
      </c>
      <c r="J96">
        <v>1.44</v>
      </c>
      <c r="K96"/>
      <c r="L96"/>
      <c r="M96"/>
      <c r="N96">
        <v>51.62</v>
      </c>
      <c r="O96">
        <v>1.74</v>
      </c>
      <c r="P96">
        <v>14.17</v>
      </c>
      <c r="Q96">
        <v>7.34</v>
      </c>
      <c r="R96">
        <v>0.1</v>
      </c>
      <c r="S96">
        <v>8.7100000000000009</v>
      </c>
      <c r="T96">
        <v>13.65</v>
      </c>
      <c r="U96">
        <v>3.49</v>
      </c>
      <c r="V96"/>
      <c r="W96"/>
      <c r="X96">
        <v>3</v>
      </c>
      <c r="Y96">
        <v>1588.15</v>
      </c>
      <c r="Z96" s="23">
        <f t="shared" si="1"/>
        <v>30</v>
      </c>
    </row>
    <row r="97" spans="1:26" s="27" customFormat="1" ht="15.6">
      <c r="A97" t="s">
        <v>992</v>
      </c>
      <c r="B97">
        <v>53.47</v>
      </c>
      <c r="C97">
        <v>3.77</v>
      </c>
      <c r="D97">
        <v>15.79</v>
      </c>
      <c r="E97">
        <v>9.8699999999999992</v>
      </c>
      <c r="F97">
        <v>0.17</v>
      </c>
      <c r="G97">
        <v>4</v>
      </c>
      <c r="H97">
        <v>8.98</v>
      </c>
      <c r="I97">
        <v>3.35</v>
      </c>
      <c r="J97">
        <v>7.0000000000000007E-2</v>
      </c>
      <c r="K97"/>
      <c r="L97"/>
      <c r="M97"/>
      <c r="N97">
        <v>49.93</v>
      </c>
      <c r="O97">
        <v>0.96</v>
      </c>
      <c r="P97">
        <v>14.6</v>
      </c>
      <c r="Q97">
        <v>7.08</v>
      </c>
      <c r="R97">
        <v>0.14000000000000001</v>
      </c>
      <c r="S97">
        <v>9.76</v>
      </c>
      <c r="T97">
        <v>14.09</v>
      </c>
      <c r="U97">
        <v>3.07</v>
      </c>
      <c r="V97"/>
      <c r="W97"/>
      <c r="X97">
        <v>3</v>
      </c>
      <c r="Y97">
        <v>1698.15</v>
      </c>
      <c r="Z97" s="23">
        <f t="shared" si="1"/>
        <v>30</v>
      </c>
    </row>
    <row r="98" spans="1:26" s="27" customFormat="1" ht="15.6">
      <c r="A98" t="s">
        <v>992</v>
      </c>
      <c r="B98">
        <v>53.47</v>
      </c>
      <c r="C98">
        <v>3.77</v>
      </c>
      <c r="D98">
        <v>15.79</v>
      </c>
      <c r="E98">
        <v>9.8699999999999992</v>
      </c>
      <c r="F98">
        <v>0.17</v>
      </c>
      <c r="G98">
        <v>4</v>
      </c>
      <c r="H98">
        <v>8.98</v>
      </c>
      <c r="I98">
        <v>3.35</v>
      </c>
      <c r="J98">
        <v>7.0000000000000007E-2</v>
      </c>
      <c r="K98"/>
      <c r="L98"/>
      <c r="M98"/>
      <c r="N98">
        <v>49.93</v>
      </c>
      <c r="O98">
        <v>0.96</v>
      </c>
      <c r="P98">
        <v>14.6</v>
      </c>
      <c r="Q98">
        <v>7.08</v>
      </c>
      <c r="R98">
        <v>0.14000000000000001</v>
      </c>
      <c r="S98">
        <v>9.76</v>
      </c>
      <c r="T98">
        <v>14.09</v>
      </c>
      <c r="U98">
        <v>3.07</v>
      </c>
      <c r="V98"/>
      <c r="W98"/>
      <c r="X98">
        <v>3</v>
      </c>
      <c r="Y98">
        <v>1698.15</v>
      </c>
      <c r="Z98" s="23">
        <f t="shared" si="1"/>
        <v>30</v>
      </c>
    </row>
    <row r="99" spans="1:26" s="27" customFormat="1" ht="15.6">
      <c r="A99" t="s">
        <v>993</v>
      </c>
      <c r="B99">
        <v>51.89</v>
      </c>
      <c r="C99">
        <v>3.19</v>
      </c>
      <c r="D99">
        <v>16.489999999999998</v>
      </c>
      <c r="E99">
        <v>10.15</v>
      </c>
      <c r="F99">
        <v>0.15</v>
      </c>
      <c r="G99">
        <v>4.6100000000000003</v>
      </c>
      <c r="H99">
        <v>9.42</v>
      </c>
      <c r="I99">
        <v>3.5</v>
      </c>
      <c r="J99">
        <v>7.0000000000000007E-2</v>
      </c>
      <c r="K99"/>
      <c r="L99"/>
      <c r="M99"/>
      <c r="N99">
        <v>49.66</v>
      </c>
      <c r="O99">
        <v>0.85</v>
      </c>
      <c r="P99">
        <v>14.49</v>
      </c>
      <c r="Q99">
        <v>6.76</v>
      </c>
      <c r="R99">
        <v>0.15</v>
      </c>
      <c r="S99">
        <v>10.34</v>
      </c>
      <c r="T99">
        <v>14.45</v>
      </c>
      <c r="U99">
        <v>2.9</v>
      </c>
      <c r="V99"/>
      <c r="W99"/>
      <c r="X99">
        <v>3</v>
      </c>
      <c r="Y99">
        <v>1723.15</v>
      </c>
      <c r="Z99" s="23">
        <f t="shared" si="1"/>
        <v>30</v>
      </c>
    </row>
    <row r="100" spans="1:26" s="27" customFormat="1" ht="15.6">
      <c r="A100" t="s">
        <v>993</v>
      </c>
      <c r="B100">
        <v>51.89</v>
      </c>
      <c r="C100">
        <v>3.19</v>
      </c>
      <c r="D100">
        <v>16.489999999999998</v>
      </c>
      <c r="E100">
        <v>10.15</v>
      </c>
      <c r="F100">
        <v>0.15</v>
      </c>
      <c r="G100">
        <v>4.6100000000000003</v>
      </c>
      <c r="H100">
        <v>9.42</v>
      </c>
      <c r="I100">
        <v>3.5</v>
      </c>
      <c r="J100">
        <v>7.0000000000000007E-2</v>
      </c>
      <c r="K100"/>
      <c r="L100"/>
      <c r="M100"/>
      <c r="N100">
        <v>49.66</v>
      </c>
      <c r="O100">
        <v>0.85</v>
      </c>
      <c r="P100">
        <v>14.49</v>
      </c>
      <c r="Q100">
        <v>6.76</v>
      </c>
      <c r="R100">
        <v>0.15</v>
      </c>
      <c r="S100">
        <v>10.34</v>
      </c>
      <c r="T100">
        <v>14.45</v>
      </c>
      <c r="U100">
        <v>2.9</v>
      </c>
      <c r="V100"/>
      <c r="W100"/>
      <c r="X100">
        <v>3</v>
      </c>
      <c r="Y100">
        <v>1723.15</v>
      </c>
      <c r="Z100" s="23">
        <f t="shared" si="1"/>
        <v>30</v>
      </c>
    </row>
    <row r="101" spans="1:26" s="27" customFormat="1" ht="15.6">
      <c r="A101" t="s">
        <v>994</v>
      </c>
      <c r="B101">
        <v>50.91</v>
      </c>
      <c r="C101">
        <v>2.77</v>
      </c>
      <c r="D101">
        <v>16.329999999999998</v>
      </c>
      <c r="E101">
        <v>10.02</v>
      </c>
      <c r="F101">
        <v>0.16</v>
      </c>
      <c r="G101">
        <v>5.48</v>
      </c>
      <c r="H101">
        <v>9.6999999999999993</v>
      </c>
      <c r="I101">
        <v>3.2</v>
      </c>
      <c r="J101">
        <v>0.05</v>
      </c>
      <c r="K101"/>
      <c r="L101"/>
      <c r="M101"/>
      <c r="N101">
        <v>50.31</v>
      </c>
      <c r="O101">
        <v>0.71</v>
      </c>
      <c r="P101">
        <v>14.64</v>
      </c>
      <c r="Q101">
        <v>6.24</v>
      </c>
      <c r="R101">
        <v>0.14000000000000001</v>
      </c>
      <c r="S101">
        <v>11.12</v>
      </c>
      <c r="T101">
        <v>14.88</v>
      </c>
      <c r="U101">
        <v>2.67</v>
      </c>
      <c r="V101"/>
      <c r="W101"/>
      <c r="X101">
        <v>3</v>
      </c>
      <c r="Y101">
        <v>1748.15</v>
      </c>
      <c r="Z101" s="23">
        <f t="shared" si="1"/>
        <v>30</v>
      </c>
    </row>
    <row r="102" spans="1:26" s="27" customFormat="1" ht="15.6">
      <c r="A102" t="s">
        <v>994</v>
      </c>
      <c r="B102">
        <v>50.91</v>
      </c>
      <c r="C102">
        <v>2.77</v>
      </c>
      <c r="D102">
        <v>16.329999999999998</v>
      </c>
      <c r="E102">
        <v>10.02</v>
      </c>
      <c r="F102">
        <v>0.16</v>
      </c>
      <c r="G102">
        <v>5.48</v>
      </c>
      <c r="H102">
        <v>9.6999999999999993</v>
      </c>
      <c r="I102">
        <v>3.2</v>
      </c>
      <c r="J102">
        <v>0.05</v>
      </c>
      <c r="K102"/>
      <c r="L102"/>
      <c r="M102"/>
      <c r="N102">
        <v>50.31</v>
      </c>
      <c r="O102">
        <v>0.71</v>
      </c>
      <c r="P102">
        <v>14.64</v>
      </c>
      <c r="Q102">
        <v>6.24</v>
      </c>
      <c r="R102">
        <v>0.14000000000000001</v>
      </c>
      <c r="S102">
        <v>11.12</v>
      </c>
      <c r="T102">
        <v>14.88</v>
      </c>
      <c r="U102">
        <v>2.67</v>
      </c>
      <c r="V102"/>
      <c r="W102"/>
      <c r="X102">
        <v>3</v>
      </c>
      <c r="Y102">
        <v>1748.15</v>
      </c>
      <c r="Z102" s="23">
        <f t="shared" si="1"/>
        <v>30</v>
      </c>
    </row>
    <row r="103" spans="1:26" s="27" customFormat="1" ht="15.6">
      <c r="A103" t="s">
        <v>995</v>
      </c>
      <c r="B103">
        <v>54.64</v>
      </c>
      <c r="C103">
        <v>4.54</v>
      </c>
      <c r="D103">
        <v>16.03</v>
      </c>
      <c r="E103">
        <v>9.44</v>
      </c>
      <c r="F103">
        <v>0.12</v>
      </c>
      <c r="G103">
        <v>3.1</v>
      </c>
      <c r="H103">
        <v>8.2200000000000006</v>
      </c>
      <c r="I103">
        <v>3.79</v>
      </c>
      <c r="J103">
        <v>0.12</v>
      </c>
      <c r="K103"/>
      <c r="L103"/>
      <c r="M103"/>
      <c r="N103">
        <v>50.55</v>
      </c>
      <c r="O103">
        <v>1.28</v>
      </c>
      <c r="P103">
        <v>15.06</v>
      </c>
      <c r="Q103">
        <v>7.63</v>
      </c>
      <c r="R103">
        <v>0.13</v>
      </c>
      <c r="S103">
        <v>9.31</v>
      </c>
      <c r="T103">
        <v>13.7</v>
      </c>
      <c r="U103">
        <v>3.23</v>
      </c>
      <c r="V103"/>
      <c r="W103"/>
      <c r="X103">
        <v>3</v>
      </c>
      <c r="Y103">
        <v>1673.15</v>
      </c>
      <c r="Z103" s="23">
        <f t="shared" si="1"/>
        <v>30</v>
      </c>
    </row>
    <row r="104" spans="1:26" s="27" customFormat="1" ht="15.6">
      <c r="A104" t="s">
        <v>995</v>
      </c>
      <c r="B104">
        <v>54.64</v>
      </c>
      <c r="C104">
        <v>4.54</v>
      </c>
      <c r="D104">
        <v>16.03</v>
      </c>
      <c r="E104">
        <v>9.44</v>
      </c>
      <c r="F104">
        <v>0.12</v>
      </c>
      <c r="G104">
        <v>3.1</v>
      </c>
      <c r="H104">
        <v>8.2200000000000006</v>
      </c>
      <c r="I104">
        <v>3.79</v>
      </c>
      <c r="J104">
        <v>0.12</v>
      </c>
      <c r="K104"/>
      <c r="L104"/>
      <c r="M104"/>
      <c r="N104">
        <v>50.55</v>
      </c>
      <c r="O104">
        <v>1.28</v>
      </c>
      <c r="P104">
        <v>15.06</v>
      </c>
      <c r="Q104">
        <v>7.63</v>
      </c>
      <c r="R104">
        <v>0.13</v>
      </c>
      <c r="S104">
        <v>9.31</v>
      </c>
      <c r="T104">
        <v>13.7</v>
      </c>
      <c r="U104">
        <v>3.23</v>
      </c>
      <c r="V104"/>
      <c r="W104"/>
      <c r="X104">
        <v>3</v>
      </c>
      <c r="Y104">
        <v>1673.15</v>
      </c>
      <c r="Z104" s="23">
        <f t="shared" si="1"/>
        <v>30</v>
      </c>
    </row>
    <row r="105" spans="1:26" s="27" customFormat="1" ht="15.6">
      <c r="A105" t="s">
        <v>996</v>
      </c>
      <c r="B105">
        <v>49.46</v>
      </c>
      <c r="C105">
        <v>2.02</v>
      </c>
      <c r="D105">
        <v>16.53</v>
      </c>
      <c r="E105">
        <v>9.7200000000000006</v>
      </c>
      <c r="F105">
        <v>0.16</v>
      </c>
      <c r="G105">
        <v>7.25</v>
      </c>
      <c r="H105">
        <v>10.93</v>
      </c>
      <c r="I105">
        <v>3.13</v>
      </c>
      <c r="J105">
        <v>0.03</v>
      </c>
      <c r="K105"/>
      <c r="L105"/>
      <c r="M105"/>
      <c r="N105">
        <v>49.69</v>
      </c>
      <c r="O105">
        <v>0.69</v>
      </c>
      <c r="P105">
        <v>13.79</v>
      </c>
      <c r="Q105">
        <v>5.7</v>
      </c>
      <c r="R105">
        <v>0.14000000000000001</v>
      </c>
      <c r="S105">
        <v>12.39</v>
      </c>
      <c r="T105">
        <v>15.45</v>
      </c>
      <c r="U105">
        <v>2.2000000000000002</v>
      </c>
      <c r="V105"/>
      <c r="W105"/>
      <c r="X105">
        <v>3</v>
      </c>
      <c r="Y105">
        <v>1773.15</v>
      </c>
      <c r="Z105" s="23">
        <f t="shared" si="1"/>
        <v>30</v>
      </c>
    </row>
    <row r="106" spans="1:26" s="27" customFormat="1" ht="15.6">
      <c r="A106" t="s">
        <v>996</v>
      </c>
      <c r="B106">
        <v>49.46</v>
      </c>
      <c r="C106">
        <v>2.02</v>
      </c>
      <c r="D106">
        <v>16.53</v>
      </c>
      <c r="E106">
        <v>9.7200000000000006</v>
      </c>
      <c r="F106">
        <v>0.16</v>
      </c>
      <c r="G106">
        <v>7.25</v>
      </c>
      <c r="H106">
        <v>10.93</v>
      </c>
      <c r="I106">
        <v>3.13</v>
      </c>
      <c r="J106">
        <v>0.03</v>
      </c>
      <c r="K106"/>
      <c r="L106"/>
      <c r="M106"/>
      <c r="N106">
        <v>49.69</v>
      </c>
      <c r="O106">
        <v>0.69</v>
      </c>
      <c r="P106">
        <v>13.79</v>
      </c>
      <c r="Q106">
        <v>5.7</v>
      </c>
      <c r="R106">
        <v>0.14000000000000001</v>
      </c>
      <c r="S106">
        <v>12.39</v>
      </c>
      <c r="T106">
        <v>15.45</v>
      </c>
      <c r="U106">
        <v>2.2000000000000002</v>
      </c>
      <c r="V106"/>
      <c r="W106"/>
      <c r="X106">
        <v>3</v>
      </c>
      <c r="Y106">
        <v>1773.15</v>
      </c>
      <c r="Z106" s="23">
        <f t="shared" si="1"/>
        <v>30</v>
      </c>
    </row>
    <row r="107" spans="1:26" s="27" customFormat="1" ht="15.6">
      <c r="A107" t="s">
        <v>997</v>
      </c>
      <c r="B107">
        <v>63.64</v>
      </c>
      <c r="C107">
        <v>3.33</v>
      </c>
      <c r="D107">
        <v>15.35</v>
      </c>
      <c r="E107">
        <v>5.18</v>
      </c>
      <c r="F107">
        <v>0.06</v>
      </c>
      <c r="G107">
        <v>1.53</v>
      </c>
      <c r="H107">
        <v>4.93</v>
      </c>
      <c r="I107">
        <v>4.34</v>
      </c>
      <c r="J107">
        <v>1.63</v>
      </c>
      <c r="K107"/>
      <c r="L107"/>
      <c r="M107"/>
      <c r="N107">
        <v>50.91</v>
      </c>
      <c r="O107">
        <v>1.87</v>
      </c>
      <c r="P107">
        <v>14.29</v>
      </c>
      <c r="Q107">
        <v>7.54</v>
      </c>
      <c r="R107">
        <v>0.11</v>
      </c>
      <c r="S107">
        <v>8.9</v>
      </c>
      <c r="T107">
        <v>14.17</v>
      </c>
      <c r="U107">
        <v>3.42</v>
      </c>
      <c r="V107"/>
      <c r="W107"/>
      <c r="X107">
        <v>3</v>
      </c>
      <c r="Y107">
        <v>1548.15</v>
      </c>
      <c r="Z107" s="23">
        <f t="shared" si="1"/>
        <v>30</v>
      </c>
    </row>
    <row r="108" spans="1:26" s="27" customFormat="1" ht="15.6">
      <c r="A108" t="s">
        <v>997</v>
      </c>
      <c r="B108">
        <v>63.64</v>
      </c>
      <c r="C108">
        <v>3.33</v>
      </c>
      <c r="D108">
        <v>15.35</v>
      </c>
      <c r="E108">
        <v>5.18</v>
      </c>
      <c r="F108">
        <v>0.06</v>
      </c>
      <c r="G108">
        <v>1.53</v>
      </c>
      <c r="H108">
        <v>4.93</v>
      </c>
      <c r="I108">
        <v>4.34</v>
      </c>
      <c r="J108">
        <v>1.63</v>
      </c>
      <c r="K108"/>
      <c r="L108"/>
      <c r="M108"/>
      <c r="N108">
        <v>50.91</v>
      </c>
      <c r="O108">
        <v>1.87</v>
      </c>
      <c r="P108">
        <v>14.29</v>
      </c>
      <c r="Q108">
        <v>7.54</v>
      </c>
      <c r="R108">
        <v>0.11</v>
      </c>
      <c r="S108">
        <v>8.9</v>
      </c>
      <c r="T108">
        <v>14.17</v>
      </c>
      <c r="U108">
        <v>3.42</v>
      </c>
      <c r="V108"/>
      <c r="W108"/>
      <c r="X108">
        <v>3</v>
      </c>
      <c r="Y108">
        <v>1548.15</v>
      </c>
      <c r="Z108" s="23">
        <f t="shared" si="1"/>
        <v>30</v>
      </c>
    </row>
    <row r="109" spans="1:26" s="27" customFormat="1" ht="15.6">
      <c r="A109" t="s">
        <v>998</v>
      </c>
      <c r="B109">
        <v>58.42</v>
      </c>
      <c r="C109">
        <v>4.2300000000000004</v>
      </c>
      <c r="D109">
        <v>15.51</v>
      </c>
      <c r="E109">
        <v>8.25</v>
      </c>
      <c r="F109">
        <v>0.1</v>
      </c>
      <c r="G109">
        <v>2.5299999999999998</v>
      </c>
      <c r="H109">
        <v>7.06</v>
      </c>
      <c r="I109">
        <v>3.78</v>
      </c>
      <c r="J109">
        <v>0.13</v>
      </c>
      <c r="K109"/>
      <c r="L109"/>
      <c r="M109"/>
      <c r="N109">
        <v>50.09</v>
      </c>
      <c r="O109">
        <v>1.75</v>
      </c>
      <c r="P109">
        <v>14.86</v>
      </c>
      <c r="Q109">
        <v>8.0299999999999994</v>
      </c>
      <c r="R109">
        <v>0.13</v>
      </c>
      <c r="S109">
        <v>9.34</v>
      </c>
      <c r="T109">
        <v>13.94</v>
      </c>
      <c r="U109">
        <v>2.97</v>
      </c>
      <c r="V109"/>
      <c r="W109"/>
      <c r="X109">
        <v>2.5</v>
      </c>
      <c r="Y109">
        <v>1598.15</v>
      </c>
      <c r="Z109" s="23">
        <f t="shared" si="1"/>
        <v>25</v>
      </c>
    </row>
    <row r="110" spans="1:26" s="27" customFormat="1" ht="15.6">
      <c r="A110" t="s">
        <v>999</v>
      </c>
      <c r="B110">
        <v>52.81</v>
      </c>
      <c r="C110">
        <v>2.74</v>
      </c>
      <c r="D110">
        <v>17.100000000000001</v>
      </c>
      <c r="E110">
        <v>9.36</v>
      </c>
      <c r="F110">
        <v>0.13</v>
      </c>
      <c r="G110">
        <v>4.0199999999999996</v>
      </c>
      <c r="H110">
        <v>8.0500000000000007</v>
      </c>
      <c r="I110">
        <v>4.21</v>
      </c>
      <c r="J110">
        <v>0.52</v>
      </c>
      <c r="K110"/>
      <c r="L110"/>
      <c r="M110"/>
      <c r="N110">
        <v>48.39</v>
      </c>
      <c r="O110">
        <v>1.0900000000000001</v>
      </c>
      <c r="P110">
        <v>12.77</v>
      </c>
      <c r="Q110">
        <v>7.9</v>
      </c>
      <c r="R110">
        <v>0.16</v>
      </c>
      <c r="S110">
        <v>11.94</v>
      </c>
      <c r="T110">
        <v>15.81</v>
      </c>
      <c r="U110">
        <v>1.81</v>
      </c>
      <c r="V110"/>
      <c r="W110"/>
      <c r="X110">
        <v>2</v>
      </c>
      <c r="Y110">
        <v>1598.15</v>
      </c>
      <c r="Z110" s="23">
        <f t="shared" si="1"/>
        <v>20</v>
      </c>
    </row>
    <row r="111" spans="1:26" s="27" customFormat="1" ht="15.6">
      <c r="A111" t="s">
        <v>1000</v>
      </c>
      <c r="B111">
        <v>50.41</v>
      </c>
      <c r="C111">
        <v>2.34</v>
      </c>
      <c r="D111">
        <v>17.079999999999998</v>
      </c>
      <c r="E111">
        <v>9.81</v>
      </c>
      <c r="F111">
        <v>0.17</v>
      </c>
      <c r="G111">
        <v>6.22</v>
      </c>
      <c r="H111">
        <v>10.02</v>
      </c>
      <c r="I111">
        <v>3.41</v>
      </c>
      <c r="J111">
        <v>0.03</v>
      </c>
      <c r="K111"/>
      <c r="L111"/>
      <c r="M111"/>
      <c r="N111">
        <v>50.08</v>
      </c>
      <c r="O111">
        <v>0.74</v>
      </c>
      <c r="P111">
        <v>11.46</v>
      </c>
      <c r="Q111">
        <v>6.45</v>
      </c>
      <c r="R111">
        <v>0.17</v>
      </c>
      <c r="S111">
        <v>13.94</v>
      </c>
      <c r="T111">
        <v>16.440000000000001</v>
      </c>
      <c r="U111">
        <v>1.58</v>
      </c>
      <c r="V111"/>
      <c r="W111"/>
      <c r="X111">
        <v>2</v>
      </c>
      <c r="Y111">
        <v>1648.15</v>
      </c>
      <c r="Z111" s="23">
        <f t="shared" si="1"/>
        <v>20</v>
      </c>
    </row>
    <row r="112" spans="1:26" s="27" customFormat="1" ht="15.6">
      <c r="A112" t="s">
        <v>1001</v>
      </c>
      <c r="B112">
        <v>52.42</v>
      </c>
      <c r="C112">
        <v>6.66</v>
      </c>
      <c r="D112">
        <v>14.49</v>
      </c>
      <c r="E112">
        <v>11.41</v>
      </c>
      <c r="F112">
        <v>0.12</v>
      </c>
      <c r="G112">
        <v>3.25</v>
      </c>
      <c r="H112">
        <v>7.74</v>
      </c>
      <c r="I112">
        <v>3.74</v>
      </c>
      <c r="J112">
        <v>0.16</v>
      </c>
      <c r="K112"/>
      <c r="L112"/>
      <c r="M112"/>
      <c r="N112">
        <v>48.9</v>
      </c>
      <c r="O112">
        <v>2.12</v>
      </c>
      <c r="P112">
        <v>10.98</v>
      </c>
      <c r="Q112">
        <v>9.99</v>
      </c>
      <c r="R112">
        <v>0.17</v>
      </c>
      <c r="S112">
        <v>10.99</v>
      </c>
      <c r="T112">
        <v>15.1</v>
      </c>
      <c r="U112">
        <v>1.99</v>
      </c>
      <c r="V112"/>
      <c r="W112"/>
      <c r="X112">
        <v>2</v>
      </c>
      <c r="Y112">
        <v>1523.15</v>
      </c>
      <c r="Z112" s="23">
        <f t="shared" si="1"/>
        <v>20</v>
      </c>
    </row>
    <row r="113" spans="1:33" s="27" customFormat="1" ht="15.6">
      <c r="A113" t="s">
        <v>1002</v>
      </c>
      <c r="B113">
        <v>63.8</v>
      </c>
      <c r="C113">
        <v>1.08</v>
      </c>
      <c r="D113">
        <v>13.4</v>
      </c>
      <c r="E113">
        <v>7.01</v>
      </c>
      <c r="F113"/>
      <c r="G113">
        <v>1.95</v>
      </c>
      <c r="H113">
        <v>4.97</v>
      </c>
      <c r="I113">
        <v>3.57</v>
      </c>
      <c r="J113">
        <v>1.54</v>
      </c>
      <c r="K113"/>
      <c r="L113"/>
      <c r="M113"/>
      <c r="N113">
        <v>54.1</v>
      </c>
      <c r="O113">
        <v>0.4</v>
      </c>
      <c r="P113">
        <v>2.29</v>
      </c>
      <c r="Q113">
        <v>11.6</v>
      </c>
      <c r="R113"/>
      <c r="S113">
        <v>15.9</v>
      </c>
      <c r="T113">
        <v>17.2</v>
      </c>
      <c r="U113">
        <v>0.33</v>
      </c>
      <c r="V113"/>
      <c r="W113"/>
      <c r="X113">
        <v>0.5</v>
      </c>
      <c r="Y113">
        <v>1423.15</v>
      </c>
      <c r="Z113" s="23">
        <f t="shared" si="1"/>
        <v>5</v>
      </c>
    </row>
    <row r="114" spans="1:33" s="27" customFormat="1" ht="15.6">
      <c r="A114" t="s">
        <v>1003</v>
      </c>
      <c r="B114">
        <v>56.4</v>
      </c>
      <c r="C114">
        <v>0.89</v>
      </c>
      <c r="D114">
        <v>15.3</v>
      </c>
      <c r="E114">
        <v>9.3000000000000007</v>
      </c>
      <c r="F114"/>
      <c r="G114">
        <v>4.66</v>
      </c>
      <c r="H114">
        <v>7.83</v>
      </c>
      <c r="I114">
        <v>2.88</v>
      </c>
      <c r="J114">
        <v>0.87</v>
      </c>
      <c r="K114"/>
      <c r="L114"/>
      <c r="M114"/>
      <c r="N114">
        <v>55.1</v>
      </c>
      <c r="O114">
        <v>0.12</v>
      </c>
      <c r="P114">
        <v>1.17</v>
      </c>
      <c r="Q114">
        <v>13.7</v>
      </c>
      <c r="R114"/>
      <c r="S114">
        <v>25.5</v>
      </c>
      <c r="T114">
        <v>5.18</v>
      </c>
      <c r="U114">
        <v>0.09</v>
      </c>
      <c r="V114"/>
      <c r="W114"/>
      <c r="X114">
        <v>0.5</v>
      </c>
      <c r="Y114">
        <v>1473.15</v>
      </c>
      <c r="Z114" s="23">
        <f t="shared" si="1"/>
        <v>5</v>
      </c>
    </row>
    <row r="115" spans="1:33" s="27" customFormat="1" ht="15.6">
      <c r="A115" t="s">
        <v>1004</v>
      </c>
      <c r="B115">
        <v>72.2</v>
      </c>
      <c r="C115">
        <v>0.7</v>
      </c>
      <c r="D115">
        <v>12.9</v>
      </c>
      <c r="E115">
        <v>3.87</v>
      </c>
      <c r="F115"/>
      <c r="G115">
        <v>0.57999999999999996</v>
      </c>
      <c r="H115">
        <v>1.73</v>
      </c>
      <c r="I115">
        <v>4.5999999999999996</v>
      </c>
      <c r="J115">
        <v>2.44</v>
      </c>
      <c r="K115"/>
      <c r="L115"/>
      <c r="M115"/>
      <c r="N115">
        <v>54.7</v>
      </c>
      <c r="O115">
        <v>0.22</v>
      </c>
      <c r="P115">
        <v>0.91</v>
      </c>
      <c r="Q115">
        <v>11.8</v>
      </c>
      <c r="R115"/>
      <c r="S115">
        <v>13.7</v>
      </c>
      <c r="T115">
        <v>19.600000000000001</v>
      </c>
      <c r="U115">
        <v>0.8</v>
      </c>
      <c r="V115"/>
      <c r="W115"/>
      <c r="X115">
        <v>0.5</v>
      </c>
      <c r="Y115">
        <v>1373.15</v>
      </c>
      <c r="Z115" s="23">
        <f t="shared" si="1"/>
        <v>5</v>
      </c>
    </row>
    <row r="116" spans="1:33" s="27" customFormat="1" ht="15.6">
      <c r="A116" t="s">
        <v>1005</v>
      </c>
      <c r="B116">
        <v>68.2</v>
      </c>
      <c r="C116">
        <v>1.21</v>
      </c>
      <c r="D116">
        <v>13</v>
      </c>
      <c r="E116">
        <v>5.97</v>
      </c>
      <c r="F116"/>
      <c r="G116">
        <v>1.22</v>
      </c>
      <c r="H116">
        <v>3.8</v>
      </c>
      <c r="I116">
        <v>3.66</v>
      </c>
      <c r="J116">
        <v>1.83</v>
      </c>
      <c r="K116"/>
      <c r="L116"/>
      <c r="M116"/>
      <c r="N116">
        <v>54.2</v>
      </c>
      <c r="O116">
        <v>0.31</v>
      </c>
      <c r="P116">
        <v>1.98</v>
      </c>
      <c r="Q116">
        <v>11.4</v>
      </c>
      <c r="R116"/>
      <c r="S116">
        <v>16.600000000000001</v>
      </c>
      <c r="T116">
        <v>16.899999999999999</v>
      </c>
      <c r="U116">
        <v>0.33</v>
      </c>
      <c r="V116"/>
      <c r="W116"/>
      <c r="X116">
        <v>0.5</v>
      </c>
      <c r="Y116">
        <v>1423.15</v>
      </c>
      <c r="Z116" s="23">
        <f t="shared" si="1"/>
        <v>5</v>
      </c>
    </row>
    <row r="117" spans="1:33" s="27" customFormat="1" ht="15.6">
      <c r="A117" t="s">
        <v>1006</v>
      </c>
      <c r="B117">
        <v>57.4</v>
      </c>
      <c r="C117">
        <v>1.04</v>
      </c>
      <c r="D117">
        <v>15.3</v>
      </c>
      <c r="E117">
        <v>9.8699999999999992</v>
      </c>
      <c r="F117"/>
      <c r="G117">
        <v>4.5999999999999996</v>
      </c>
      <c r="H117">
        <v>7.93</v>
      </c>
      <c r="I117">
        <v>2.88</v>
      </c>
      <c r="J117">
        <v>0.87</v>
      </c>
      <c r="K117"/>
      <c r="L117"/>
      <c r="M117"/>
      <c r="N117">
        <v>55.6</v>
      </c>
      <c r="O117">
        <v>0.19</v>
      </c>
      <c r="P117">
        <v>2.13</v>
      </c>
      <c r="Q117">
        <v>13.8</v>
      </c>
      <c r="R117"/>
      <c r="S117">
        <v>26.3</v>
      </c>
      <c r="T117">
        <v>4.2300000000000004</v>
      </c>
      <c r="U117">
        <v>7.0000000000000007E-2</v>
      </c>
      <c r="V117"/>
      <c r="W117"/>
      <c r="X117">
        <v>0.5</v>
      </c>
      <c r="Y117">
        <v>1473.15</v>
      </c>
      <c r="Z117" s="23">
        <f t="shared" si="1"/>
        <v>5</v>
      </c>
    </row>
    <row r="118" spans="1:33" s="27" customFormat="1" ht="15.6">
      <c r="A118" t="s">
        <v>1007</v>
      </c>
      <c r="B118">
        <v>57.4</v>
      </c>
      <c r="C118">
        <v>0.9</v>
      </c>
      <c r="D118">
        <v>16.8</v>
      </c>
      <c r="E118">
        <v>8.8000000000000007</v>
      </c>
      <c r="F118"/>
      <c r="G118">
        <v>4.2</v>
      </c>
      <c r="H118">
        <v>8</v>
      </c>
      <c r="I118">
        <v>2.8</v>
      </c>
      <c r="J118">
        <v>1.1000000000000001</v>
      </c>
      <c r="K118"/>
      <c r="L118"/>
      <c r="M118">
        <v>1.9</v>
      </c>
      <c r="N118">
        <v>50.8</v>
      </c>
      <c r="O118">
        <v>0.1</v>
      </c>
      <c r="P118">
        <v>2.6</v>
      </c>
      <c r="Q118">
        <v>12.3</v>
      </c>
      <c r="R118"/>
      <c r="S118">
        <v>11.7</v>
      </c>
      <c r="T118">
        <v>21.7</v>
      </c>
      <c r="U118">
        <v>0.8</v>
      </c>
      <c r="V118"/>
      <c r="W118"/>
      <c r="X118">
        <v>0.5</v>
      </c>
      <c r="Y118">
        <v>1423.15</v>
      </c>
      <c r="Z118" s="23">
        <f t="shared" si="1"/>
        <v>5</v>
      </c>
    </row>
    <row r="119" spans="1:33" s="27" customFormat="1" ht="15.6">
      <c r="A119" t="s">
        <v>1008</v>
      </c>
      <c r="B119">
        <v>50.78</v>
      </c>
      <c r="C119">
        <v>1.93</v>
      </c>
      <c r="D119">
        <v>16.440000000000001</v>
      </c>
      <c r="E119">
        <v>9.7899999999999991</v>
      </c>
      <c r="F119"/>
      <c r="G119">
        <v>6.87</v>
      </c>
      <c r="H119">
        <v>10.59</v>
      </c>
      <c r="I119">
        <v>2.98</v>
      </c>
      <c r="J119"/>
      <c r="K119"/>
      <c r="L119"/>
      <c r="M119"/>
      <c r="N119">
        <v>49.53</v>
      </c>
      <c r="O119">
        <v>0.53</v>
      </c>
      <c r="P119">
        <v>11.83</v>
      </c>
      <c r="Q119">
        <v>6.01</v>
      </c>
      <c r="R119"/>
      <c r="S119">
        <v>12.89</v>
      </c>
      <c r="T119">
        <v>16.670000000000002</v>
      </c>
      <c r="U119">
        <v>2.02</v>
      </c>
      <c r="V119"/>
      <c r="W119"/>
      <c r="X119">
        <v>3</v>
      </c>
      <c r="Y119">
        <v>1673.15</v>
      </c>
      <c r="Z119" s="23">
        <f t="shared" si="1"/>
        <v>30</v>
      </c>
    </row>
    <row r="120" spans="1:33" s="27" customFormat="1" ht="15.6">
      <c r="A120" t="s">
        <v>1008</v>
      </c>
      <c r="B120">
        <v>50.78</v>
      </c>
      <c r="C120">
        <v>1.93</v>
      </c>
      <c r="D120">
        <v>16.440000000000001</v>
      </c>
      <c r="E120">
        <v>9.7899999999999991</v>
      </c>
      <c r="F120"/>
      <c r="G120">
        <v>6.87</v>
      </c>
      <c r="H120">
        <v>10.59</v>
      </c>
      <c r="I120">
        <v>2.98</v>
      </c>
      <c r="J120"/>
      <c r="K120"/>
      <c r="L120"/>
      <c r="M120"/>
      <c r="N120">
        <v>49.53</v>
      </c>
      <c r="O120">
        <v>0.53</v>
      </c>
      <c r="P120">
        <v>11.83</v>
      </c>
      <c r="Q120">
        <v>6.01</v>
      </c>
      <c r="R120"/>
      <c r="S120">
        <v>12.89</v>
      </c>
      <c r="T120">
        <v>16.670000000000002</v>
      </c>
      <c r="U120">
        <v>2.02</v>
      </c>
      <c r="V120"/>
      <c r="W120"/>
      <c r="X120">
        <v>3</v>
      </c>
      <c r="Y120">
        <v>1673.15</v>
      </c>
      <c r="Z120" s="23">
        <f t="shared" si="1"/>
        <v>30</v>
      </c>
    </row>
    <row r="121" spans="1:33" s="27" customFormat="1" ht="15.6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</row>
    <row r="122" spans="1:33" s="27" customFormat="1" ht="15.6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</row>
    <row r="123" spans="1:33" s="27" customFormat="1" ht="15.6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</row>
    <row r="124" spans="1:33" s="27" customFormat="1" ht="15.6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</row>
    <row r="125" spans="1:33" s="27" customFormat="1" ht="15.6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</row>
    <row r="126" spans="1:33" s="27" customFormat="1" ht="15.6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 s="23"/>
      <c r="AC126" s="24"/>
      <c r="AD126" s="25"/>
      <c r="AE126" s="23"/>
      <c r="AF126" s="23"/>
      <c r="AG126" s="26"/>
    </row>
    <row r="127" spans="1:33" s="27" customFormat="1" ht="15.6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</row>
    <row r="128" spans="1:33" s="27" customFormat="1" ht="15.6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</row>
    <row r="129" spans="1:27" s="27" customFormat="1" ht="15.6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</row>
    <row r="130" spans="1:27" s="27" customFormat="1" ht="15.6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</row>
    <row r="131" spans="1:27" s="27" customFormat="1" ht="15.6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</row>
    <row r="132" spans="1:27" s="27" customFormat="1" ht="15.6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</row>
    <row r="133" spans="1:27" s="27" customFormat="1" ht="15.6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</row>
    <row r="134" spans="1:27" s="27" customFormat="1" ht="15.6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</row>
    <row r="135" spans="1:27" s="27" customFormat="1" ht="15.6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</row>
    <row r="136" spans="1:27" s="27" customFormat="1" ht="15.6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</row>
    <row r="137" spans="1:27" s="27" customFormat="1" ht="15.6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</row>
    <row r="138" spans="1:27" s="27" customFormat="1" ht="15.6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</row>
    <row r="139" spans="1:27" s="27" customFormat="1" ht="15.6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</row>
    <row r="140" spans="1:27" s="27" customFormat="1" ht="15.6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</row>
    <row r="141" spans="1:27" s="27" customFormat="1" ht="15.6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</row>
    <row r="142" spans="1:27" s="27" customFormat="1" ht="15.6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</row>
    <row r="143" spans="1:27" s="27" customFormat="1" ht="15.6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</row>
    <row r="144" spans="1:27" s="27" customFormat="1" ht="15.6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</row>
    <row r="145" spans="1:27" s="27" customFormat="1" ht="15.6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</row>
    <row r="146" spans="1:27" s="27" customFormat="1" ht="15.6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</row>
    <row r="147" spans="1:27" s="27" customFormat="1" ht="15.6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</row>
    <row r="148" spans="1:27" s="27" customFormat="1" ht="15.6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</row>
    <row r="149" spans="1:27" s="27" customFormat="1" ht="15.6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</row>
    <row r="150" spans="1:27" s="27" customFormat="1" ht="15.6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</row>
    <row r="151" spans="1:27" s="27" customFormat="1" ht="15.6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</row>
    <row r="152" spans="1:27" s="27" customFormat="1" ht="15.6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</row>
    <row r="153" spans="1:27" s="27" customFormat="1" ht="15.6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</row>
    <row r="154" spans="1:27" s="27" customFormat="1" ht="15.6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</row>
    <row r="155" spans="1:27" s="27" customFormat="1" ht="15.6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</row>
    <row r="156" spans="1:27" s="27" customFormat="1" ht="15.6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</row>
    <row r="157" spans="1:27" s="27" customFormat="1" ht="15.6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</row>
    <row r="158" spans="1:27" s="27" customFormat="1" ht="15.6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</row>
    <row r="159" spans="1:27" s="27" customFormat="1" ht="15.6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</row>
    <row r="160" spans="1:27" s="27" customFormat="1" ht="15.6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</row>
    <row r="161" spans="1:27" s="27" customFormat="1" ht="15.6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</row>
    <row r="162" spans="1:27" s="27" customFormat="1" ht="15.6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</row>
    <row r="163" spans="1:27" s="27" customFormat="1" ht="15.6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</row>
    <row r="164" spans="1:27" s="27" customFormat="1" ht="15.6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</row>
    <row r="165" spans="1:27" s="27" customFormat="1" ht="15.6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</row>
    <row r="166" spans="1:27" s="27" customFormat="1" ht="15.6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</row>
    <row r="167" spans="1:27" s="27" customFormat="1" ht="15.6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</row>
    <row r="168" spans="1:27" s="27" customFormat="1" ht="15.6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</row>
    <row r="169" spans="1:27" s="27" customFormat="1" ht="15.6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</row>
    <row r="170" spans="1:27" s="27" customFormat="1" ht="15.6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</row>
    <row r="171" spans="1:27" s="27" customFormat="1" ht="15.6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</row>
    <row r="172" spans="1:27" s="27" customFormat="1" ht="15.6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</row>
    <row r="173" spans="1:27" s="27" customFormat="1" ht="15.6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</row>
    <row r="174" spans="1:27" s="27" customFormat="1" ht="15.6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</row>
    <row r="175" spans="1:27" s="27" customFormat="1" ht="15.6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</row>
    <row r="176" spans="1:27" s="27" customFormat="1" ht="15.6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</row>
    <row r="177" spans="1:33" s="27" customFormat="1" ht="15.6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</row>
    <row r="178" spans="1:33" s="27" customFormat="1" ht="15.6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 s="23"/>
      <c r="AC178" s="24"/>
      <c r="AD178" s="25"/>
      <c r="AE178" s="23"/>
      <c r="AF178" s="23"/>
      <c r="AG178" s="26"/>
    </row>
    <row r="179" spans="1:33" s="27" customFormat="1" ht="15.6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 s="23"/>
      <c r="AC179" s="24"/>
      <c r="AD179" s="25"/>
      <c r="AE179" s="23"/>
      <c r="AF179" s="23"/>
      <c r="AG179" s="26"/>
    </row>
    <row r="180" spans="1:33" s="27" customFormat="1" ht="15.6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</row>
    <row r="181" spans="1:33" s="27" customFormat="1" ht="15.6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</row>
    <row r="182" spans="1:33" s="27" customFormat="1" ht="15.6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</row>
    <row r="183" spans="1:33" s="27" customFormat="1" ht="15.6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</row>
    <row r="184" spans="1:33" s="27" customFormat="1" ht="15.6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</row>
    <row r="185" spans="1:33" s="27" customFormat="1" ht="15.6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</row>
    <row r="186" spans="1:33" s="27" customFormat="1" ht="15.6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</row>
    <row r="187" spans="1:33" s="27" customFormat="1" ht="15.6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</row>
    <row r="188" spans="1:33" s="27" customFormat="1" ht="15.6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</row>
    <row r="189" spans="1:33" s="27" customFormat="1" ht="15.6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</row>
    <row r="190" spans="1:33" s="27" customFormat="1" ht="15.6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</row>
    <row r="191" spans="1:33" s="27" customFormat="1" ht="15.6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</row>
    <row r="192" spans="1:33" s="27" customFormat="1" ht="15.6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</row>
    <row r="193" spans="1:33" s="27" customFormat="1" ht="15.6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</row>
    <row r="194" spans="1:33" s="27" customFormat="1" ht="15.6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</row>
    <row r="195" spans="1:33" s="27" customFormat="1" ht="15.6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</row>
    <row r="196" spans="1:33" s="27" customFormat="1" ht="15.6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</row>
    <row r="197" spans="1:33" s="27" customFormat="1" ht="15.6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</row>
    <row r="198" spans="1:33" s="27" customFormat="1" ht="15.6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</row>
    <row r="199" spans="1:33" s="27" customFormat="1" ht="15.6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</row>
    <row r="200" spans="1:33" s="27" customFormat="1" ht="15.6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</row>
    <row r="201" spans="1:33" s="27" customFormat="1" ht="15.6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</row>
    <row r="202" spans="1:33" s="27" customFormat="1" ht="15.6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</row>
    <row r="203" spans="1:33" s="27" customFormat="1" ht="15.6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</row>
    <row r="204" spans="1:33" s="27" customFormat="1" ht="15.6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</row>
    <row r="205" spans="1:33" s="27" customFormat="1" ht="15.6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 s="23"/>
      <c r="AC205" s="24"/>
      <c r="AD205" s="25"/>
      <c r="AE205" s="23"/>
      <c r="AF205" s="23"/>
      <c r="AG205" s="26"/>
    </row>
    <row r="206" spans="1:33" s="27" customFormat="1" ht="15.6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</row>
    <row r="207" spans="1:33" s="27" customFormat="1" ht="15.6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</row>
    <row r="208" spans="1:33" s="27" customFormat="1" ht="15.6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</row>
    <row r="209" spans="1:27" s="27" customFormat="1" ht="15.6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</row>
    <row r="210" spans="1:27" s="27" customFormat="1" ht="15.6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</row>
    <row r="211" spans="1:27" s="27" customFormat="1" ht="15.6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</row>
    <row r="212" spans="1:27" s="27" customFormat="1" ht="15.6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</row>
    <row r="213" spans="1:27" s="27" customFormat="1" ht="15.6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</row>
    <row r="214" spans="1:27" s="27" customFormat="1" ht="15.6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</row>
    <row r="215" spans="1:27" s="27" customFormat="1" ht="15.6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</row>
    <row r="216" spans="1:27" s="27" customFormat="1" ht="15.6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</row>
    <row r="217" spans="1:27" s="27" customFormat="1" ht="15.6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</row>
    <row r="218" spans="1:27" s="27" customFormat="1" ht="15.6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</row>
    <row r="219" spans="1:27" s="27" customFormat="1" ht="15.6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</row>
    <row r="220" spans="1:27" s="27" customFormat="1" ht="15.6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</row>
    <row r="221" spans="1:27" s="27" customFormat="1" ht="15.6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</row>
    <row r="222" spans="1:27" s="27" customFormat="1" ht="15.6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</row>
    <row r="223" spans="1:27" s="27" customFormat="1" ht="15.6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</row>
    <row r="224" spans="1:27" s="27" customFormat="1" ht="15.6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</row>
    <row r="225" spans="1:27" s="27" customFormat="1" ht="15.6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</row>
    <row r="226" spans="1:27" s="27" customFormat="1" ht="15.6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</row>
    <row r="227" spans="1:27" s="27" customFormat="1" ht="15.6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</row>
    <row r="228" spans="1:27" s="27" customFormat="1" ht="15.6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</row>
    <row r="229" spans="1:27" s="27" customFormat="1" ht="15.6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</row>
    <row r="230" spans="1:27" s="27" customFormat="1" ht="15.6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</row>
    <row r="231" spans="1:27" s="27" customFormat="1" ht="15.6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</row>
    <row r="232" spans="1:27" s="27" customFormat="1" ht="15.6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</row>
    <row r="233" spans="1:27" s="27" customFormat="1" ht="15.6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</row>
    <row r="234" spans="1:27" s="27" customFormat="1" ht="15.6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</row>
    <row r="235" spans="1:27" s="27" customFormat="1" ht="15.6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</row>
    <row r="236" spans="1:27" s="27" customFormat="1" ht="15.6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</row>
    <row r="237" spans="1:27" s="27" customFormat="1" ht="15.6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</row>
    <row r="238" spans="1:27" s="27" customFormat="1" ht="15.6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</row>
    <row r="239" spans="1:27" s="27" customFormat="1" ht="15.6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</row>
    <row r="240" spans="1:27" s="27" customFormat="1" ht="15.6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</row>
    <row r="241" spans="1:27" s="27" customFormat="1" ht="15.6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</row>
    <row r="242" spans="1:27" s="27" customFormat="1" ht="15.6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</row>
    <row r="243" spans="1:27" s="27" customFormat="1" ht="15.6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</row>
    <row r="244" spans="1:27" s="27" customFormat="1" ht="15.6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</row>
    <row r="245" spans="1:27" s="27" customFormat="1" ht="15.6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</row>
    <row r="246" spans="1:27" s="27" customFormat="1" ht="15.6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</row>
    <row r="247" spans="1:27" s="27" customFormat="1" ht="15.6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</row>
    <row r="248" spans="1:27" s="27" customFormat="1" ht="15.6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</row>
    <row r="249" spans="1:27" s="27" customFormat="1" ht="15.6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</row>
    <row r="250" spans="1:27" s="27" customFormat="1" ht="15.6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</row>
    <row r="251" spans="1:27" s="27" customFormat="1" ht="15.6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</row>
    <row r="252" spans="1:27" s="27" customFormat="1" ht="15.6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</row>
    <row r="253" spans="1:27" s="27" customFormat="1" ht="15.6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</row>
    <row r="254" spans="1:27" s="27" customFormat="1" ht="15.6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</row>
    <row r="255" spans="1:27" s="27" customFormat="1" ht="15.6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</row>
    <row r="256" spans="1:27" s="27" customFormat="1" ht="15.6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</row>
    <row r="257" spans="1:33" s="27" customFormat="1" ht="15.6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</row>
    <row r="258" spans="1:33" s="27" customFormat="1" ht="15.6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</row>
    <row r="259" spans="1:33" s="27" customFormat="1" ht="15.6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 s="23"/>
      <c r="AC259" s="24"/>
      <c r="AD259" s="25"/>
      <c r="AE259" s="23"/>
      <c r="AF259" s="23"/>
      <c r="AG259" s="26"/>
    </row>
    <row r="260" spans="1:33" s="27" customFormat="1" ht="15.6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</row>
    <row r="261" spans="1:33" s="27" customFormat="1" ht="15.6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</row>
    <row r="262" spans="1:33" s="27" customFormat="1" ht="15.6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</row>
    <row r="263" spans="1:33" s="27" customFormat="1" ht="15.6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</row>
    <row r="264" spans="1:33" s="27" customFormat="1" ht="15.6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</row>
    <row r="265" spans="1:33" s="27" customFormat="1" ht="15.6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</row>
    <row r="266" spans="1:33" s="27" customFormat="1" ht="15.6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</row>
    <row r="267" spans="1:33" s="27" customFormat="1" ht="15.6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</row>
    <row r="268" spans="1:33" s="27" customFormat="1" ht="15.6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</row>
    <row r="269" spans="1:33" s="27" customFormat="1" ht="15.6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</row>
    <row r="270" spans="1:33" s="27" customFormat="1" ht="15.6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</row>
    <row r="271" spans="1:33" s="27" customFormat="1" ht="15.6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</row>
    <row r="272" spans="1:33" s="27" customFormat="1" ht="15.6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</row>
    <row r="273" spans="1:27" s="27" customFormat="1" ht="15.6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</row>
    <row r="274" spans="1:27" s="27" customFormat="1" ht="15.6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</row>
    <row r="275" spans="1:27" s="27" customFormat="1" ht="15.6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</row>
    <row r="276" spans="1:27" s="27" customFormat="1" ht="15.6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</row>
    <row r="277" spans="1:27" s="27" customFormat="1" ht="15.6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</row>
    <row r="278" spans="1:27" s="27" customFormat="1" ht="15.6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</row>
    <row r="279" spans="1:27" s="27" customFormat="1" ht="15.6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</row>
    <row r="280" spans="1:27" s="27" customFormat="1" ht="15.6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</row>
    <row r="281" spans="1:27" s="27" customFormat="1" ht="15.6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</row>
    <row r="282" spans="1:27" s="27" customFormat="1" ht="15.6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</row>
    <row r="283" spans="1:27" s="27" customFormat="1" ht="15.6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</row>
    <row r="284" spans="1:27" s="27" customFormat="1" ht="15.6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</row>
    <row r="285" spans="1:27" s="27" customFormat="1" ht="15.6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</row>
    <row r="286" spans="1:27" s="27" customFormat="1" ht="15.6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</row>
    <row r="287" spans="1:27" s="27" customFormat="1" ht="15.6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</row>
    <row r="288" spans="1:27" s="27" customFormat="1" ht="15.6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</row>
    <row r="289" spans="1:27" s="27" customFormat="1" ht="15.6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</row>
    <row r="290" spans="1:27" s="27" customFormat="1" ht="15.6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</row>
    <row r="291" spans="1:27" s="27" customFormat="1" ht="15.6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</row>
    <row r="292" spans="1:27" s="27" customFormat="1" ht="15.6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</row>
    <row r="293" spans="1:27" s="27" customFormat="1" ht="15.6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</row>
    <row r="294" spans="1:27" s="27" customFormat="1" ht="15.6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</row>
    <row r="295" spans="1:27" s="27" customFormat="1" ht="15.6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</row>
    <row r="296" spans="1:27" s="27" customFormat="1" ht="15.6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</row>
    <row r="297" spans="1:27" s="27" customFormat="1" ht="15.6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</row>
    <row r="298" spans="1:27" s="27" customFormat="1" ht="15.6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</row>
    <row r="299" spans="1:27" s="27" customFormat="1" ht="15.6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</row>
    <row r="300" spans="1:27" s="27" customFormat="1" ht="15.6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</row>
    <row r="301" spans="1:27" s="27" customFormat="1" ht="15.6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</row>
    <row r="302" spans="1:27" s="27" customFormat="1" ht="15.6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</row>
    <row r="303" spans="1:27" s="27" customFormat="1" ht="15.6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</row>
    <row r="304" spans="1:27" s="27" customFormat="1" ht="15.6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</row>
    <row r="305" spans="1:27" s="27" customFormat="1" ht="15.6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</row>
    <row r="306" spans="1:27" s="27" customFormat="1" ht="15.6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</row>
    <row r="307" spans="1:27" s="27" customFormat="1" ht="15.6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</row>
    <row r="308" spans="1:27" s="27" customFormat="1" ht="15.6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</row>
    <row r="309" spans="1:27" s="27" customFormat="1" ht="15.6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</row>
    <row r="310" spans="1:27" s="27" customFormat="1" ht="15.6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</row>
    <row r="311" spans="1:27" s="27" customFormat="1" ht="15.6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</row>
    <row r="312" spans="1:27" s="27" customFormat="1" ht="15.6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</row>
    <row r="313" spans="1:27" s="27" customFormat="1" ht="15.6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</row>
    <row r="314" spans="1:27" s="27" customFormat="1" ht="15.6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</row>
    <row r="315" spans="1:27" s="27" customFormat="1" ht="15.6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</row>
    <row r="316" spans="1:27" s="27" customFormat="1" ht="15.6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</row>
    <row r="317" spans="1:27" s="27" customFormat="1" ht="15.6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</row>
    <row r="318" spans="1:27" s="27" customFormat="1" ht="15.6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</row>
    <row r="319" spans="1:27" s="27" customFormat="1" ht="15.6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</row>
    <row r="320" spans="1:27" s="27" customFormat="1" ht="15.6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</row>
    <row r="321" spans="1:33" s="27" customFormat="1" ht="15.6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</row>
    <row r="322" spans="1:33" s="27" customFormat="1" ht="15.6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</row>
    <row r="323" spans="1:33" s="27" customFormat="1" ht="15.6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</row>
    <row r="324" spans="1:33" s="27" customFormat="1" ht="15.6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</row>
    <row r="325" spans="1:33" s="27" customFormat="1" ht="15.6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</row>
    <row r="326" spans="1:33" s="27" customFormat="1" ht="15.6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</row>
    <row r="327" spans="1:33" s="27" customFormat="1" ht="15.6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 s="23"/>
      <c r="AC327" s="24"/>
      <c r="AD327" s="25"/>
      <c r="AE327" s="23"/>
      <c r="AF327" s="23"/>
      <c r="AG327" s="26"/>
    </row>
    <row r="328" spans="1:33" s="27" customFormat="1" ht="15.6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</row>
    <row r="329" spans="1:33" s="27" customFormat="1" ht="15.6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</row>
    <row r="330" spans="1:33" s="27" customFormat="1" ht="15.6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</row>
    <row r="331" spans="1:33" s="27" customFormat="1" ht="15.6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</row>
    <row r="332" spans="1:33" s="27" customFormat="1" ht="15.6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</row>
    <row r="333" spans="1:33" s="27" customFormat="1" ht="15.6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</row>
    <row r="334" spans="1:33" s="27" customFormat="1" ht="15.6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</row>
    <row r="335" spans="1:33" s="27" customFormat="1" ht="15.6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</row>
    <row r="336" spans="1:33" s="27" customFormat="1" ht="15.6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</row>
    <row r="337" spans="1:27" s="27" customFormat="1" ht="15.6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</row>
    <row r="338" spans="1:27" s="27" customFormat="1" ht="15.6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</row>
    <row r="339" spans="1:27" s="27" customFormat="1" ht="15.6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</row>
    <row r="340" spans="1:27" s="27" customFormat="1" ht="15.6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</row>
    <row r="341" spans="1:27" s="27" customFormat="1" ht="15.6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</row>
    <row r="342" spans="1:27" s="27" customFormat="1" ht="15.6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</row>
    <row r="343" spans="1:27" s="27" customFormat="1" ht="15.6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</row>
    <row r="344" spans="1:27" s="27" customFormat="1" ht="15.6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</row>
    <row r="345" spans="1:27" s="27" customFormat="1" ht="15.6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</row>
    <row r="346" spans="1:27" s="27" customFormat="1" ht="15.6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</row>
    <row r="347" spans="1:27" s="27" customFormat="1" ht="15.6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</row>
    <row r="348" spans="1:27" s="27" customFormat="1" ht="15.6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</row>
    <row r="349" spans="1:27" s="27" customFormat="1" ht="15.6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</row>
    <row r="350" spans="1:27" s="27" customFormat="1" ht="15.6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</row>
    <row r="351" spans="1:27" s="27" customFormat="1" ht="15.6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</row>
    <row r="352" spans="1:27" s="27" customFormat="1" ht="15.6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</row>
    <row r="353" spans="1:27" s="27" customFormat="1" ht="15.6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</row>
    <row r="354" spans="1:27" s="27" customFormat="1" ht="15.6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</row>
    <row r="355" spans="1:27" s="27" customFormat="1" ht="15.6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</row>
    <row r="356" spans="1:27" s="27" customFormat="1" ht="15.6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</row>
    <row r="357" spans="1:27" s="27" customFormat="1" ht="15.6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</row>
    <row r="358" spans="1:27" s="27" customFormat="1" ht="15.6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</row>
    <row r="359" spans="1:27" s="27" customFormat="1" ht="15.6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</row>
    <row r="360" spans="1:27" s="27" customFormat="1" ht="15.6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</row>
    <row r="361" spans="1:27" s="27" customFormat="1" ht="15.6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</row>
    <row r="362" spans="1:27" s="27" customFormat="1" ht="15.6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</row>
    <row r="363" spans="1:27" s="27" customFormat="1" ht="15.6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</row>
    <row r="364" spans="1:27" s="27" customFormat="1" ht="15.6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</row>
    <row r="365" spans="1:27" s="27" customFormat="1" ht="15.6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</row>
    <row r="366" spans="1:27" s="27" customFormat="1" ht="15.6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</row>
    <row r="367" spans="1:27" s="27" customFormat="1" ht="15.6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</row>
    <row r="368" spans="1:27" s="27" customFormat="1" ht="15.6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</row>
    <row r="369" spans="1:27" s="27" customFormat="1" ht="15.6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</row>
    <row r="370" spans="1:27" s="27" customFormat="1" ht="15.6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</row>
    <row r="371" spans="1:27" s="27" customFormat="1" ht="15.6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</row>
    <row r="372" spans="1:27" s="27" customFormat="1" ht="15.6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</row>
    <row r="373" spans="1:27" s="27" customFormat="1" ht="15.6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</row>
    <row r="374" spans="1:27" s="27" customFormat="1" ht="15.6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</row>
    <row r="375" spans="1:27" s="27" customFormat="1" ht="15.6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</row>
    <row r="376" spans="1:27" s="27" customFormat="1" ht="15.6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</row>
    <row r="377" spans="1:27" s="27" customFormat="1" ht="15.6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</row>
    <row r="378" spans="1:27" s="27" customFormat="1" ht="15.6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</row>
    <row r="379" spans="1:27" s="27" customFormat="1" ht="15.6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</row>
    <row r="380" spans="1:27" s="27" customFormat="1" ht="15.6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</row>
    <row r="381" spans="1:27" s="27" customFormat="1" ht="15.6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</row>
    <row r="382" spans="1:27" s="27" customFormat="1" ht="15.6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</row>
    <row r="383" spans="1:27" s="27" customFormat="1" ht="15.6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</row>
    <row r="384" spans="1:27" s="27" customFormat="1" ht="15.6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</row>
    <row r="385" spans="1:27" s="27" customFormat="1" ht="15.6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</row>
    <row r="386" spans="1:27" s="27" customFormat="1" ht="15.6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</row>
    <row r="387" spans="1:27" s="27" customFormat="1" ht="15.6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</row>
    <row r="388" spans="1:27" s="27" customFormat="1" ht="15.6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</row>
    <row r="389" spans="1:27" s="27" customFormat="1" ht="15.6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</row>
    <row r="390" spans="1:27" s="27" customFormat="1" ht="15.6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</row>
    <row r="391" spans="1:27" s="27" customFormat="1" ht="15.6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</row>
    <row r="392" spans="1:27" s="27" customFormat="1" ht="15.6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</row>
    <row r="393" spans="1:27" s="27" customFormat="1" ht="15.6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</row>
    <row r="394" spans="1:27" s="27" customFormat="1" ht="15.6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</row>
    <row r="395" spans="1:27" s="27" customFormat="1" ht="15.6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</row>
    <row r="396" spans="1:27" s="27" customFormat="1" ht="15.6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</row>
    <row r="397" spans="1:27" s="27" customFormat="1" ht="15.6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</row>
    <row r="398" spans="1:27" s="27" customFormat="1" ht="15.6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</row>
    <row r="399" spans="1:27" s="27" customFormat="1" ht="15.6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</row>
    <row r="400" spans="1:27" s="27" customFormat="1" ht="15.6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</row>
    <row r="401" spans="1:27" s="27" customFormat="1" ht="15.6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</row>
    <row r="402" spans="1:27" s="27" customFormat="1" ht="15.6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</row>
    <row r="403" spans="1:27" s="27" customFormat="1" ht="15.6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</row>
    <row r="404" spans="1:27" s="27" customFormat="1" ht="15.6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</row>
    <row r="405" spans="1:27" s="27" customFormat="1" ht="15.6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</row>
    <row r="406" spans="1:27" s="27" customFormat="1" ht="15.6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</row>
    <row r="407" spans="1:27" s="27" customFormat="1" ht="15.6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</row>
    <row r="408" spans="1:27" s="27" customFormat="1" ht="15.6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</row>
    <row r="409" spans="1:27" s="27" customFormat="1" ht="15.6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</row>
    <row r="410" spans="1:27" s="27" customFormat="1" ht="15.6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</row>
    <row r="411" spans="1:27" s="27" customFormat="1" ht="15.6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</row>
    <row r="412" spans="1:27" s="27" customFormat="1" ht="15.6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</row>
    <row r="413" spans="1:27" s="27" customFormat="1" ht="15.6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</row>
    <row r="414" spans="1:27" s="27" customFormat="1" ht="15.6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</row>
    <row r="415" spans="1:27" s="27" customFormat="1" ht="15.6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</row>
    <row r="416" spans="1:27" s="27" customFormat="1" ht="15.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</row>
    <row r="417" spans="1:27" s="27" customFormat="1" ht="15.6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</row>
    <row r="418" spans="1:27" s="27" customFormat="1" ht="15.6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</row>
    <row r="419" spans="1:27" s="27" customFormat="1" ht="15.6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</row>
    <row r="420" spans="1:27" s="27" customFormat="1" ht="15.6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</row>
    <row r="421" spans="1:27" s="27" customFormat="1" ht="15.6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</row>
    <row r="422" spans="1:27" s="27" customFormat="1" ht="15.6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</row>
    <row r="423" spans="1:27" s="27" customFormat="1" ht="15.6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</row>
    <row r="424" spans="1:27" s="27" customFormat="1" ht="15.6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</row>
    <row r="425" spans="1:27" s="27" customFormat="1" ht="15.6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</row>
    <row r="426" spans="1:27" s="27" customFormat="1" ht="15.6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</row>
    <row r="427" spans="1:27" s="27" customFormat="1" ht="15.6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</row>
    <row r="428" spans="1:27" s="27" customFormat="1" ht="15.6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</row>
    <row r="429" spans="1:27" s="27" customFormat="1" ht="15.6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</row>
    <row r="430" spans="1:27" s="27" customFormat="1" ht="15.6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</row>
    <row r="431" spans="1:27" s="27" customFormat="1" ht="15.6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</row>
    <row r="432" spans="1:27" s="27" customFormat="1" ht="15.6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</row>
    <row r="433" spans="1:27" s="27" customFormat="1" ht="15.6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</row>
    <row r="434" spans="1:27" s="27" customFormat="1" ht="15.6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</row>
    <row r="435" spans="1:27" s="27" customFormat="1" ht="15.6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</row>
    <row r="436" spans="1:27" s="27" customFormat="1" ht="15.6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</row>
    <row r="437" spans="1:27" s="27" customFormat="1" ht="15.6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</row>
    <row r="438" spans="1:27" s="27" customFormat="1" ht="15.6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</row>
    <row r="439" spans="1:27" s="27" customFormat="1" ht="15.6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</row>
    <row r="440" spans="1:27" s="27" customFormat="1" ht="15.6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</row>
    <row r="441" spans="1:27" s="27" customFormat="1" ht="15.6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</row>
    <row r="442" spans="1:27" s="27" customFormat="1" ht="15.6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</row>
    <row r="443" spans="1:27" s="27" customFormat="1" ht="15.6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</row>
    <row r="444" spans="1:27" s="27" customFormat="1" ht="15.6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</row>
    <row r="445" spans="1:27" s="27" customFormat="1" ht="15.6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</row>
    <row r="446" spans="1:27" s="27" customFormat="1" ht="15.6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</row>
    <row r="447" spans="1:27" s="27" customFormat="1" ht="15.6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</row>
    <row r="448" spans="1:27" s="27" customFormat="1" ht="15.6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</row>
    <row r="449" spans="1:27" s="27" customFormat="1" ht="15.6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</row>
    <row r="450" spans="1:27" s="27" customFormat="1" ht="15.6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</row>
    <row r="451" spans="1:27" s="27" customFormat="1" ht="15.6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</row>
    <row r="452" spans="1:27" s="27" customFormat="1" ht="15.6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</row>
    <row r="453" spans="1:27" s="27" customFormat="1" ht="15.6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</row>
    <row r="454" spans="1:27" s="27" customFormat="1" ht="15.6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</row>
    <row r="455" spans="1:27" s="27" customFormat="1" ht="15.6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</row>
    <row r="456" spans="1:27" s="27" customFormat="1" ht="15.6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</row>
    <row r="457" spans="1:27" s="27" customFormat="1" ht="15.6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</row>
    <row r="458" spans="1:27" s="27" customFormat="1" ht="15.6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</row>
    <row r="459" spans="1:27" s="27" customFormat="1" ht="15.6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</row>
    <row r="460" spans="1:27" s="27" customFormat="1" ht="15.6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</row>
    <row r="461" spans="1:27" s="27" customFormat="1" ht="15.6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</row>
    <row r="462" spans="1:27" s="27" customFormat="1" ht="15.6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</row>
    <row r="463" spans="1:27" s="27" customFormat="1" ht="15.6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</row>
    <row r="464" spans="1:27" s="27" customFormat="1" ht="15.6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</row>
    <row r="465" spans="1:33" s="27" customFormat="1" ht="15.6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</row>
    <row r="466" spans="1:33" s="27" customFormat="1" ht="15.6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 s="23"/>
      <c r="AC466" s="24"/>
      <c r="AD466" s="25"/>
      <c r="AE466" s="23"/>
      <c r="AF466" s="23"/>
      <c r="AG466" s="26"/>
    </row>
    <row r="467" spans="1:33" s="27" customFormat="1" ht="15.6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</row>
    <row r="468" spans="1:33" s="27" customFormat="1" ht="15.6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</row>
    <row r="469" spans="1:33" s="27" customFormat="1" ht="15.6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</row>
    <row r="470" spans="1:33" s="27" customFormat="1" ht="15.6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</row>
    <row r="471" spans="1:33" s="27" customFormat="1" ht="15.6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</row>
    <row r="472" spans="1:33" s="27" customFormat="1" ht="15.6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</row>
    <row r="473" spans="1:33" s="27" customFormat="1" ht="15.6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</row>
    <row r="474" spans="1:33" s="27" customFormat="1" ht="15.6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</row>
    <row r="475" spans="1:33" s="27" customFormat="1" ht="15.6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 s="23"/>
      <c r="AC475" s="24"/>
      <c r="AD475" s="25"/>
      <c r="AE475" s="23"/>
      <c r="AF475" s="23"/>
      <c r="AG475" s="26"/>
    </row>
    <row r="476" spans="1:33" s="27" customFormat="1" ht="15.6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</row>
    <row r="477" spans="1:33" s="27" customFormat="1" ht="15.6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</row>
    <row r="478" spans="1:33" s="27" customFormat="1" ht="15.6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</row>
    <row r="479" spans="1:33" s="27" customFormat="1" ht="15.6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</row>
    <row r="480" spans="1:33" s="27" customFormat="1" ht="15.6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</row>
    <row r="481" spans="1:27" s="27" customFormat="1" ht="15.6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</row>
    <row r="482" spans="1:27" s="27" customFormat="1" ht="15.6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</row>
    <row r="483" spans="1:27" s="27" customFormat="1" ht="15.6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</row>
    <row r="484" spans="1:27" s="27" customFormat="1" ht="15.6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</row>
    <row r="485" spans="1:27" s="27" customFormat="1" ht="15.6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</row>
    <row r="486" spans="1:27" s="27" customFormat="1" ht="15.6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</row>
    <row r="487" spans="1:27" s="27" customFormat="1" ht="15.6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</row>
    <row r="488" spans="1:27" s="27" customFormat="1" ht="15.6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</row>
    <row r="489" spans="1:27" s="27" customFormat="1" ht="15.6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</row>
    <row r="490" spans="1:27" s="27" customFormat="1" ht="15.6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</row>
    <row r="491" spans="1:27" s="27" customFormat="1" ht="15.6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</row>
    <row r="492" spans="1:27" s="27" customFormat="1" ht="15.6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</row>
    <row r="493" spans="1:27" s="27" customFormat="1" ht="15.6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</row>
    <row r="494" spans="1:27" s="27" customFormat="1" ht="15.6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</row>
    <row r="495" spans="1:27" s="27" customFormat="1" ht="15.6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</row>
    <row r="496" spans="1:27" s="27" customFormat="1" ht="15.6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</row>
    <row r="497" spans="1:27" s="27" customFormat="1" ht="15.6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</row>
    <row r="498" spans="1:27" s="27" customFormat="1" ht="15.6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</row>
    <row r="499" spans="1:27" s="27" customFormat="1" ht="15.6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</row>
    <row r="500" spans="1:27" s="27" customFormat="1" ht="15.6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</row>
    <row r="501" spans="1:27" s="27" customFormat="1" ht="15.6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</row>
    <row r="502" spans="1:27" s="27" customFormat="1" ht="15.6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</row>
    <row r="503" spans="1:27" s="27" customFormat="1" ht="15.6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</row>
    <row r="504" spans="1:27" s="27" customFormat="1" ht="15.6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</row>
    <row r="505" spans="1:27" s="27" customFormat="1" ht="15.6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</row>
    <row r="506" spans="1:27" s="27" customFormat="1" ht="15.6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</row>
    <row r="507" spans="1:27" s="27" customFormat="1" ht="15.6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</row>
    <row r="508" spans="1:27" s="27" customFormat="1" ht="15.6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</row>
    <row r="509" spans="1:27" s="27" customFormat="1" ht="15.6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</row>
    <row r="510" spans="1:27" s="27" customFormat="1" ht="15.6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</row>
    <row r="511" spans="1:27" s="27" customFormat="1" ht="15.6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</row>
    <row r="512" spans="1:27" s="27" customFormat="1" ht="15.6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</row>
    <row r="513" spans="1:27" s="27" customFormat="1" ht="15.6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</row>
    <row r="514" spans="1:27" s="27" customFormat="1" ht="15.6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</row>
    <row r="515" spans="1:27" s="27" customFormat="1" ht="15.6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</row>
    <row r="516" spans="1:27" s="27" customFormat="1" ht="15.6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</row>
    <row r="517" spans="1:27" s="27" customFormat="1" ht="15.6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</row>
    <row r="518" spans="1:27" s="27" customFormat="1" ht="15.6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</row>
    <row r="519" spans="1:27" s="27" customFormat="1" ht="15.6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</row>
    <row r="520" spans="1:27" s="27" customFormat="1" ht="15.6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</row>
    <row r="521" spans="1:27" s="27" customFormat="1" ht="15.6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</row>
    <row r="522" spans="1:27" s="27" customFormat="1" ht="15.6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</row>
    <row r="523" spans="1:27" s="27" customFormat="1" ht="15.6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</row>
    <row r="524" spans="1:27" s="27" customFormat="1" ht="15.6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</row>
    <row r="525" spans="1:27" s="27" customFormat="1" ht="15.6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</row>
    <row r="526" spans="1:27" s="27" customFormat="1" ht="15.6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</row>
    <row r="527" spans="1:27" s="27" customFormat="1" ht="15.6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</row>
    <row r="528" spans="1:27" s="27" customFormat="1" ht="15.6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</row>
    <row r="529" spans="1:27" s="27" customFormat="1" ht="15.6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</row>
    <row r="530" spans="1:27" s="27" customFormat="1" ht="15.6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</row>
    <row r="531" spans="1:27" s="27" customFormat="1" ht="15.6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</row>
    <row r="532" spans="1:27" s="27" customFormat="1" ht="15.6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</row>
    <row r="533" spans="1:27" s="27" customFormat="1" ht="15.6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</row>
    <row r="534" spans="1:27" s="27" customFormat="1" ht="15.6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</row>
    <row r="535" spans="1:27" s="27" customFormat="1" ht="15.6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</row>
    <row r="536" spans="1:27" s="27" customFormat="1" ht="15.6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</row>
    <row r="537" spans="1:27" s="27" customFormat="1" ht="15.6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</row>
    <row r="538" spans="1:27" s="27" customFormat="1" ht="15.6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</row>
    <row r="539" spans="1:27" s="27" customFormat="1" ht="15.6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</row>
    <row r="540" spans="1:27" s="27" customFormat="1" ht="15.6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</row>
    <row r="541" spans="1:27" s="27" customFormat="1" ht="15.6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</row>
    <row r="542" spans="1:27" s="27" customFormat="1" ht="15.6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</row>
    <row r="543" spans="1:27" s="27" customFormat="1" ht="15.6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</row>
    <row r="544" spans="1:27" s="27" customFormat="1" ht="15.6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</row>
    <row r="545" spans="1:27" s="27" customFormat="1" ht="15.6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</row>
    <row r="546" spans="1:27" s="27" customFormat="1" ht="15.6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</row>
    <row r="547" spans="1:27" s="27" customFormat="1" ht="15.6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</row>
    <row r="548" spans="1:27" s="27" customFormat="1" ht="15.6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</row>
    <row r="549" spans="1:27" s="27" customFormat="1" ht="15.6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</row>
    <row r="550" spans="1:27" s="27" customFormat="1" ht="15.6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</row>
    <row r="551" spans="1:27" s="27" customFormat="1" ht="15.6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</row>
    <row r="552" spans="1:27" s="27" customFormat="1" ht="15.6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</row>
    <row r="553" spans="1:27" s="27" customFormat="1" ht="15.6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</row>
    <row r="554" spans="1:27" s="27" customFormat="1" ht="15.6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</row>
    <row r="555" spans="1:27" s="27" customFormat="1" ht="15.6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</row>
    <row r="556" spans="1:27" s="27" customFormat="1" ht="15.6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</row>
    <row r="557" spans="1:27" s="27" customFormat="1" ht="15.6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</row>
    <row r="558" spans="1:27" s="27" customFormat="1" ht="15.6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</row>
    <row r="559" spans="1:27" s="27" customFormat="1" ht="15.6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</row>
    <row r="560" spans="1:27" s="27" customFormat="1" ht="15.6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</row>
    <row r="561" spans="1:33" s="27" customFormat="1" ht="15.6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</row>
    <row r="562" spans="1:33" s="27" customFormat="1" ht="15.6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</row>
    <row r="563" spans="1:33" s="27" customFormat="1" ht="15.6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</row>
    <row r="564" spans="1:33" s="27" customFormat="1" ht="15.6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</row>
    <row r="565" spans="1:33" s="27" customFormat="1" ht="15.6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 s="23"/>
      <c r="AC565" s="24"/>
      <c r="AD565" s="25"/>
      <c r="AE565" s="23"/>
      <c r="AF565" s="23"/>
      <c r="AG565" s="26"/>
    </row>
    <row r="566" spans="1:33" s="27" customFormat="1" ht="15.6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</row>
    <row r="567" spans="1:33" s="27" customFormat="1" ht="15.6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</row>
    <row r="568" spans="1:33" s="27" customFormat="1" ht="15.6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</row>
    <row r="569" spans="1:33" s="27" customFormat="1" ht="15.6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</row>
    <row r="570" spans="1:33" s="27" customFormat="1" ht="15.6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</row>
    <row r="571" spans="1:33" s="27" customFormat="1" ht="15.6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</row>
    <row r="572" spans="1:33" s="27" customFormat="1" ht="15.6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</row>
    <row r="573" spans="1:33" s="27" customFormat="1" ht="15.6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</row>
    <row r="574" spans="1:33" s="27" customFormat="1" ht="15.6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</row>
    <row r="575" spans="1:33" s="27" customFormat="1" ht="15.6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</row>
    <row r="576" spans="1:33" s="27" customFormat="1" ht="15.6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</row>
    <row r="577" spans="1:27" s="27" customFormat="1" ht="15.6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</row>
    <row r="578" spans="1:27" s="27" customFormat="1" ht="15.6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</row>
    <row r="579" spans="1:27" s="27" customFormat="1" ht="15.6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</row>
    <row r="580" spans="1:27" s="27" customFormat="1" ht="15.6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</row>
    <row r="581" spans="1:27" s="27" customFormat="1" ht="15.6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</row>
    <row r="582" spans="1:27" s="27" customFormat="1" ht="15.6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</row>
    <row r="583" spans="1:27" s="27" customFormat="1" ht="15.6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</row>
    <row r="584" spans="1:27" s="27" customFormat="1" ht="15.6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</row>
    <row r="585" spans="1:27" s="27" customFormat="1" ht="15.6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</row>
    <row r="586" spans="1:27" s="27" customFormat="1" ht="15.6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</row>
    <row r="587" spans="1:27" s="27" customFormat="1" ht="15.6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</row>
    <row r="588" spans="1:27" s="27" customFormat="1" ht="15.6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</row>
    <row r="589" spans="1:27" s="27" customFormat="1" ht="15.6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</row>
    <row r="590" spans="1:27" s="27" customFormat="1" ht="15.6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</row>
    <row r="591" spans="1:27" s="27" customFormat="1" ht="15.6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</row>
    <row r="592" spans="1:27" s="27" customFormat="1" ht="15.6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</row>
    <row r="593" spans="1:27" s="27" customFormat="1" ht="15.6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</row>
    <row r="594" spans="1:27" s="27" customFormat="1" ht="15.6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</row>
    <row r="595" spans="1:27" s="27" customFormat="1" ht="15.6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</row>
    <row r="596" spans="1:27" s="27" customFormat="1" ht="15.6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</row>
    <row r="597" spans="1:27" s="27" customFormat="1" ht="15.6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</row>
    <row r="598" spans="1:27" s="27" customFormat="1" ht="15.6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</row>
    <row r="599" spans="1:27" s="27" customFormat="1" ht="15.6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</row>
    <row r="600" spans="1:27" s="27" customFormat="1" ht="15.6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</row>
    <row r="601" spans="1:27" s="27" customFormat="1" ht="15.6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</row>
    <row r="602" spans="1:27" s="27" customFormat="1" ht="15.6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</row>
    <row r="603" spans="1:27" s="27" customFormat="1" ht="15.6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</row>
    <row r="604" spans="1:27" s="27" customFormat="1" ht="15.6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</row>
    <row r="605" spans="1:27" s="27" customFormat="1" ht="15.6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</row>
    <row r="606" spans="1:27" s="27" customFormat="1" ht="15.6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</row>
    <row r="607" spans="1:27" s="27" customFormat="1" ht="15.6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</row>
    <row r="608" spans="1:27" s="27" customFormat="1" ht="15.6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</row>
    <row r="609" spans="1:27" s="27" customFormat="1" ht="15.6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</row>
    <row r="610" spans="1:27" s="27" customFormat="1" ht="15.6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</row>
    <row r="611" spans="1:27" s="27" customFormat="1" ht="15.6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</row>
    <row r="612" spans="1:27" s="27" customFormat="1" ht="15.6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</row>
    <row r="613" spans="1:27" s="27" customFormat="1" ht="15.6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</row>
    <row r="614" spans="1:27" s="27" customFormat="1" ht="15.6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</row>
    <row r="615" spans="1:27" s="27" customFormat="1" ht="15.6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</row>
    <row r="616" spans="1:27" s="27" customFormat="1" ht="15.6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</row>
    <row r="617" spans="1:27" s="27" customFormat="1" ht="15.6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</row>
    <row r="618" spans="1:27" s="27" customFormat="1" ht="15.6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</row>
    <row r="619" spans="1:27" s="27" customFormat="1" ht="15.6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</row>
    <row r="620" spans="1:27" s="27" customFormat="1" ht="15.6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</row>
    <row r="621" spans="1:27" s="27" customFormat="1" ht="15.6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</row>
    <row r="622" spans="1:27" s="27" customFormat="1" ht="15.6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</row>
    <row r="623" spans="1:27" s="27" customFormat="1" ht="15.6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</row>
    <row r="624" spans="1:27" s="27" customFormat="1" ht="15.6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</row>
    <row r="625" spans="1:27" s="27" customFormat="1" ht="15.6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</row>
    <row r="626" spans="1:27" s="27" customFormat="1" ht="15.6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</row>
    <row r="627" spans="1:27" s="27" customFormat="1" ht="15.6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</row>
    <row r="628" spans="1:27" s="27" customFormat="1" ht="15.6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</row>
    <row r="629" spans="1:27" s="27" customFormat="1" ht="15.6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</row>
    <row r="630" spans="1:27" s="27" customFormat="1" ht="15.6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</row>
    <row r="631" spans="1:27" s="27" customFormat="1" ht="15.6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</row>
    <row r="632" spans="1:27" s="27" customFormat="1" ht="15.6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</row>
    <row r="633" spans="1:27" s="27" customFormat="1" ht="15.6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</row>
    <row r="634" spans="1:27" s="27" customFormat="1" ht="15.6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</row>
    <row r="635" spans="1:27" s="27" customFormat="1" ht="15.6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</row>
    <row r="636" spans="1:27" s="27" customFormat="1" ht="15.6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</row>
    <row r="637" spans="1:27" s="27" customFormat="1" ht="15.6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</row>
    <row r="638" spans="1:27" s="27" customFormat="1" ht="15.6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</row>
    <row r="639" spans="1:27" s="27" customFormat="1" ht="15.6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</row>
    <row r="640" spans="1:27" s="27" customFormat="1" ht="15.6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</row>
    <row r="641" spans="1:27" s="27" customFormat="1" ht="15.6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</row>
    <row r="642" spans="1:27" s="27" customFormat="1" ht="15.6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</row>
    <row r="643" spans="1:27" s="27" customFormat="1" ht="15.6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</row>
    <row r="644" spans="1:27" s="27" customFormat="1" ht="15.6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</row>
    <row r="645" spans="1:27" s="27" customFormat="1" ht="15.6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</row>
    <row r="646" spans="1:27" s="27" customFormat="1" ht="15.6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</row>
    <row r="647" spans="1:27" s="27" customFormat="1" ht="15.6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</row>
    <row r="648" spans="1:27" s="27" customFormat="1" ht="15.6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</row>
    <row r="649" spans="1:27" s="27" customFormat="1" ht="15.6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</row>
    <row r="650" spans="1:27" s="27" customFormat="1" ht="15.6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</row>
    <row r="651" spans="1:27" s="27" customFormat="1" ht="15.6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</row>
    <row r="652" spans="1:27" s="27" customFormat="1" ht="15.6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</row>
    <row r="653" spans="1:27" s="27" customFormat="1" ht="15.6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</row>
    <row r="654" spans="1:27" s="27" customFormat="1" ht="15.6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</row>
    <row r="655" spans="1:27" s="27" customFormat="1" ht="15.6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</row>
    <row r="656" spans="1:27" s="27" customFormat="1" ht="15.6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</row>
    <row r="657" spans="1:33" s="27" customFormat="1" ht="15.6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</row>
    <row r="658" spans="1:33" s="27" customFormat="1" ht="15.6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</row>
    <row r="659" spans="1:33" s="27" customFormat="1" ht="15.6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</row>
    <row r="660" spans="1:33" s="27" customFormat="1" ht="15.6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</row>
    <row r="661" spans="1:33" s="27" customFormat="1" ht="15.6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</row>
    <row r="662" spans="1:33" s="27" customFormat="1" ht="15.6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</row>
    <row r="663" spans="1:33" s="27" customFormat="1" ht="15.6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</row>
    <row r="664" spans="1:33" s="27" customFormat="1" ht="15.6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</row>
    <row r="665" spans="1:33" s="27" customFormat="1" ht="15.6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</row>
    <row r="666" spans="1:33" s="27" customFormat="1" ht="15.6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</row>
    <row r="667" spans="1:33" s="27" customFormat="1" ht="15.6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</row>
    <row r="668" spans="1:33" s="27" customFormat="1" ht="15.6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</row>
    <row r="669" spans="1:33" s="27" customFormat="1" ht="15.6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 s="23"/>
      <c r="AC669" s="24"/>
      <c r="AD669" s="25"/>
      <c r="AE669" s="23"/>
      <c r="AF669" s="23"/>
      <c r="AG669" s="26"/>
    </row>
    <row r="670" spans="1:33" s="27" customFormat="1" ht="15.6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</row>
    <row r="671" spans="1:33" s="27" customFormat="1" ht="15.6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</row>
    <row r="672" spans="1:33" s="27" customFormat="1" ht="15.6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</row>
    <row r="673" spans="1:33" s="27" customFormat="1" ht="15.6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</row>
    <row r="674" spans="1:33" s="27" customFormat="1" ht="15.6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</row>
    <row r="675" spans="1:33" s="27" customFormat="1" ht="15.6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</row>
    <row r="676" spans="1:33" s="27" customFormat="1" ht="15.6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</row>
    <row r="677" spans="1:33" s="27" customFormat="1" ht="15.6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</row>
    <row r="678" spans="1:33" s="27" customFormat="1" ht="15.6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</row>
    <row r="679" spans="1:33" s="27" customFormat="1" ht="15.6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</row>
    <row r="680" spans="1:33" s="27" customFormat="1" ht="15.6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</row>
    <row r="681" spans="1:33" s="27" customFormat="1" ht="15.6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</row>
    <row r="682" spans="1:33" s="27" customFormat="1" ht="15.6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</row>
    <row r="683" spans="1:33" s="27" customFormat="1" ht="15.6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</row>
    <row r="684" spans="1:33" s="27" customFormat="1" ht="15.6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</row>
    <row r="685" spans="1:33" s="27" customFormat="1" ht="15.6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</row>
    <row r="686" spans="1:33" s="27" customFormat="1" ht="15.6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 s="23"/>
      <c r="AC686" s="24"/>
      <c r="AD686" s="25"/>
      <c r="AE686" s="23"/>
      <c r="AF686" s="23"/>
      <c r="AG686" s="26"/>
    </row>
    <row r="687" spans="1:33" s="27" customFormat="1" ht="15.6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</row>
    <row r="688" spans="1:33" s="27" customFormat="1" ht="15.6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</row>
    <row r="689" spans="1:33" s="27" customFormat="1" ht="15.6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</row>
    <row r="690" spans="1:33" s="27" customFormat="1" ht="15.6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</row>
    <row r="691" spans="1:33" s="27" customFormat="1" ht="15.6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</row>
    <row r="692" spans="1:33" s="27" customFormat="1" ht="15.6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</row>
    <row r="693" spans="1:33" s="27" customFormat="1" ht="15.6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</row>
    <row r="694" spans="1:33" s="27" customFormat="1" ht="15.6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</row>
    <row r="695" spans="1:33" s="23" customFormat="1" ht="19.05" customHeight="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 s="27"/>
      <c r="AC695" s="27"/>
      <c r="AD695" s="27"/>
      <c r="AE695" s="27"/>
      <c r="AF695" s="27"/>
      <c r="AG695" s="27"/>
    </row>
    <row r="696" spans="1:33" s="23" customFormat="1" ht="19.05" customHeight="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 s="27"/>
      <c r="AC696" s="27"/>
      <c r="AD696" s="27"/>
      <c r="AE696" s="27"/>
      <c r="AF696" s="27"/>
      <c r="AG696" s="27"/>
    </row>
    <row r="697" spans="1:33" s="23" customFormat="1" ht="19.05" customHeight="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 s="27"/>
      <c r="AC697" s="27"/>
      <c r="AD697" s="27"/>
      <c r="AE697" s="27"/>
      <c r="AF697" s="27"/>
      <c r="AG697" s="27"/>
    </row>
    <row r="698" spans="1:33" s="23" customFormat="1" ht="19.05" customHeight="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 s="27"/>
      <c r="AC698" s="27"/>
      <c r="AD698" s="27"/>
      <c r="AE698" s="27"/>
      <c r="AF698" s="27"/>
      <c r="AG698" s="27"/>
    </row>
    <row r="699" spans="1:33" s="23" customFormat="1" ht="19.05" customHeight="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 s="27"/>
      <c r="AC699" s="27"/>
      <c r="AD699" s="27"/>
      <c r="AE699" s="27"/>
      <c r="AF699" s="27"/>
      <c r="AG699" s="27"/>
    </row>
    <row r="700" spans="1:33" s="23" customFormat="1" ht="19.05" customHeight="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 s="27"/>
      <c r="AC700" s="27"/>
      <c r="AD700" s="27"/>
      <c r="AE700" s="27"/>
      <c r="AF700" s="27"/>
      <c r="AG700" s="27"/>
    </row>
    <row r="701" spans="1:33" s="23" customFormat="1" ht="19.05" customHeight="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 s="27"/>
      <c r="AC701" s="27"/>
      <c r="AD701" s="27"/>
      <c r="AE701" s="27"/>
      <c r="AF701" s="27"/>
      <c r="AG701" s="27"/>
    </row>
    <row r="702" spans="1:33" s="23" customFormat="1" ht="19.05" customHeight="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 s="27"/>
      <c r="AC702" s="27"/>
      <c r="AD702" s="27"/>
      <c r="AE702" s="27"/>
      <c r="AF702" s="27"/>
      <c r="AG702" s="27"/>
    </row>
    <row r="703" spans="1:33" s="23" customFormat="1" ht="19.05" customHeight="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 s="27"/>
      <c r="AC703" s="27"/>
      <c r="AD703" s="27"/>
      <c r="AE703" s="27"/>
      <c r="AF703" s="27"/>
      <c r="AG703" s="27"/>
    </row>
    <row r="704" spans="1:33" s="27" customFormat="1" ht="15.6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</row>
    <row r="705" spans="1:33" s="27" customFormat="1" ht="15.6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</row>
    <row r="706" spans="1:33" s="27" customFormat="1" ht="15.6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</row>
    <row r="707" spans="1:33" s="27" customFormat="1" ht="15.6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</row>
    <row r="708" spans="1:33" s="27" customFormat="1" ht="15.6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</row>
    <row r="709" spans="1:33" s="27" customFormat="1" ht="15.6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</row>
    <row r="710" spans="1:33" s="27" customFormat="1" ht="15.6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</row>
    <row r="711" spans="1:33" s="27" customFormat="1" ht="15.6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</row>
    <row r="712" spans="1:33" s="27" customFormat="1" ht="15.6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</row>
    <row r="713" spans="1:33" s="27" customFormat="1" ht="15.6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</row>
    <row r="714" spans="1:33" s="27" customFormat="1" ht="15.6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</row>
    <row r="715" spans="1:33" s="27" customFormat="1" ht="15.6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</row>
    <row r="716" spans="1:33" s="27" customFormat="1" ht="15.6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</row>
    <row r="717" spans="1:33" s="27" customFormat="1" ht="15.6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</row>
    <row r="718" spans="1:33" s="27" customFormat="1" ht="15.6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</row>
    <row r="719" spans="1:33" s="27" customFormat="1" ht="15.6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 s="23"/>
      <c r="AC719" s="24"/>
      <c r="AD719" s="25"/>
      <c r="AE719" s="23"/>
      <c r="AF719" s="23"/>
      <c r="AG719" s="26"/>
    </row>
    <row r="720" spans="1:33" s="27" customFormat="1" ht="15.6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 s="23"/>
      <c r="AC720" s="24"/>
      <c r="AD720" s="25"/>
      <c r="AE720" s="23"/>
      <c r="AF720" s="23"/>
      <c r="AG720" s="26"/>
    </row>
    <row r="721" spans="1:33" s="27" customFormat="1" ht="15.6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</row>
    <row r="722" spans="1:33" s="27" customFormat="1" ht="15.6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</row>
    <row r="723" spans="1:33" s="27" customFormat="1" ht="15.6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s="23"/>
      <c r="AC723" s="24"/>
      <c r="AD723" s="25"/>
      <c r="AE723" s="23"/>
      <c r="AF723" s="23"/>
      <c r="AG723" s="26"/>
    </row>
    <row r="724" spans="1:33" s="27" customFormat="1" ht="15.6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</row>
    <row r="725" spans="1:33" s="27" customFormat="1" ht="15.6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</row>
    <row r="726" spans="1:33" s="27" customFormat="1" ht="15.6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</row>
    <row r="727" spans="1:33" s="27" customFormat="1" ht="15.6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</row>
    <row r="728" spans="1:33" s="27" customFormat="1" ht="15.6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 s="23"/>
      <c r="AC728" s="24"/>
      <c r="AD728" s="25"/>
      <c r="AE728" s="23"/>
      <c r="AF728" s="23"/>
      <c r="AG728" s="26"/>
    </row>
    <row r="729" spans="1:33" s="27" customFormat="1" ht="15.6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</row>
    <row r="730" spans="1:33" s="27" customFormat="1" ht="15.6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</row>
    <row r="731" spans="1:33" s="27" customFormat="1" ht="15.6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</row>
    <row r="732" spans="1:33" s="27" customFormat="1" ht="15.6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</row>
    <row r="733" spans="1:33" s="27" customFormat="1" ht="15.6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</row>
    <row r="734" spans="1:33" s="27" customFormat="1" ht="15.6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</row>
    <row r="735" spans="1:33" s="27" customFormat="1" ht="15.6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</row>
    <row r="736" spans="1:33" s="27" customFormat="1" ht="15.6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</row>
    <row r="737" spans="1:27" s="27" customFormat="1" ht="15.6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</row>
    <row r="738" spans="1:27" s="27" customFormat="1" ht="15.6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</row>
    <row r="739" spans="1:27" s="27" customFormat="1" ht="15.6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</row>
    <row r="740" spans="1:27" s="27" customFormat="1" ht="15.6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</row>
    <row r="741" spans="1:27" s="27" customFormat="1" ht="15.6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</row>
    <row r="742" spans="1:27" s="27" customFormat="1" ht="15.6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</row>
    <row r="743" spans="1:27" s="27" customFormat="1" ht="15.6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</row>
    <row r="744" spans="1:27" s="27" customFormat="1" ht="15.6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</row>
    <row r="745" spans="1:27" s="27" customFormat="1" ht="15.6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</row>
    <row r="746" spans="1:27" s="27" customFormat="1" ht="15.6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</row>
    <row r="747" spans="1:27" s="27" customFormat="1" ht="15.6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</row>
    <row r="748" spans="1:27" s="27" customFormat="1" ht="15.6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</row>
    <row r="749" spans="1:27" s="27" customFormat="1" ht="15.6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</row>
    <row r="750" spans="1:27" s="27" customFormat="1" ht="15.6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</row>
    <row r="751" spans="1:27" s="27" customFormat="1" ht="15.6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</row>
    <row r="752" spans="1:27" s="27" customFormat="1" ht="15.6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</row>
    <row r="753" spans="1:27" s="27" customFormat="1" ht="15.6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</row>
    <row r="754" spans="1:27" s="27" customFormat="1" ht="15.6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</row>
    <row r="755" spans="1:27" s="27" customFormat="1" ht="15.6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</row>
    <row r="756" spans="1:27" s="27" customFormat="1" ht="15.6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</row>
    <row r="757" spans="1:27" s="27" customFormat="1" ht="15.6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</row>
    <row r="758" spans="1:27" s="27" customFormat="1" ht="15.6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</row>
    <row r="759" spans="1:27" s="27" customFormat="1" ht="15.6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</row>
    <row r="760" spans="1:27" s="27" customFormat="1" ht="15.6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</row>
    <row r="761" spans="1:27" s="27" customFormat="1" ht="15.6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</row>
    <row r="762" spans="1:27" s="27" customFormat="1" ht="15.6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</row>
    <row r="763" spans="1:27" s="27" customFormat="1" ht="15.6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</row>
    <row r="764" spans="1:27" s="27" customFormat="1" ht="15.6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</row>
    <row r="765" spans="1:27" s="27" customFormat="1" ht="15.6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</row>
    <row r="766" spans="1:27" s="27" customFormat="1" ht="15.6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</row>
    <row r="767" spans="1:27" s="27" customFormat="1" ht="15.6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</row>
    <row r="768" spans="1:27" s="27" customFormat="1" ht="15.6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</row>
    <row r="769" spans="1:27" s="27" customFormat="1" ht="15.6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</row>
    <row r="770" spans="1:27" s="27" customFormat="1" ht="15.6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</row>
    <row r="771" spans="1:27" s="27" customFormat="1" ht="15.6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</row>
    <row r="772" spans="1:27" s="27" customFormat="1" ht="15.6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</row>
    <row r="773" spans="1:27" s="27" customFormat="1" ht="15.6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</row>
    <row r="774" spans="1:27" s="27" customFormat="1" ht="15.6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</row>
    <row r="775" spans="1:27" s="27" customFormat="1" ht="15.6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</row>
    <row r="776" spans="1:27" s="27" customFormat="1" ht="15.6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</row>
    <row r="777" spans="1:27" s="27" customFormat="1" ht="15.6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</row>
    <row r="778" spans="1:27" s="27" customFormat="1" ht="15.6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</row>
    <row r="779" spans="1:27" s="27" customFormat="1" ht="15.6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</row>
    <row r="780" spans="1:27" s="27" customFormat="1" ht="15.6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</row>
    <row r="781" spans="1:27" s="27" customFormat="1" ht="15.6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</row>
    <row r="782" spans="1:27" s="27" customFormat="1" ht="15.6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</row>
    <row r="783" spans="1:27" s="27" customFormat="1" ht="15.6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</row>
    <row r="784" spans="1:27" s="27" customFormat="1" ht="15.6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</row>
    <row r="785" spans="1:33" s="27" customFormat="1" ht="15.6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</row>
    <row r="786" spans="1:33" s="27" customFormat="1" ht="15.6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</row>
    <row r="787" spans="1:33" s="27" customFormat="1" ht="15.6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</row>
    <row r="788" spans="1:33" s="27" customFormat="1" ht="15.6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</row>
    <row r="789" spans="1:33" s="27" customFormat="1" ht="15.6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</row>
    <row r="790" spans="1:33" s="27" customFormat="1" ht="15.6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</row>
    <row r="791" spans="1:33" s="27" customFormat="1" ht="15.6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</row>
    <row r="792" spans="1:33" s="27" customFormat="1" ht="15.6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</row>
    <row r="793" spans="1:33" s="27" customFormat="1" ht="15.6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</row>
    <row r="794" spans="1:33" s="27" customFormat="1" ht="15.6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</row>
    <row r="795" spans="1:33" s="27" customFormat="1" ht="15.6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</row>
    <row r="796" spans="1:33" s="27" customFormat="1" ht="15.6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 s="23"/>
      <c r="AC796" s="24"/>
      <c r="AD796" s="25"/>
      <c r="AE796" s="23"/>
      <c r="AF796" s="23"/>
      <c r="AG796" s="26"/>
    </row>
    <row r="797" spans="1:33" s="27" customFormat="1" ht="15.6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</row>
    <row r="798" spans="1:33" s="27" customFormat="1" ht="15.6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</row>
    <row r="799" spans="1:33" s="27" customFormat="1" ht="15.6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</row>
    <row r="800" spans="1:33" s="27" customFormat="1" ht="15.6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</row>
    <row r="801" spans="1:27" s="27" customFormat="1" ht="15.6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</row>
    <row r="802" spans="1:27" s="27" customFormat="1" ht="15.6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</row>
    <row r="803" spans="1:27" s="27" customFormat="1" ht="15.6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</row>
    <row r="804" spans="1:27" s="27" customFormat="1" ht="15.6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</row>
    <row r="805" spans="1:27" s="27" customFormat="1" ht="15.6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</row>
    <row r="806" spans="1:27" s="27" customFormat="1" ht="15.6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</row>
    <row r="807" spans="1:27" s="27" customFormat="1" ht="15.6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</row>
    <row r="808" spans="1:27" s="27" customFormat="1" ht="15.6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</row>
    <row r="809" spans="1:27" s="27" customFormat="1" ht="15.6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</row>
    <row r="810" spans="1:27" s="27" customFormat="1" ht="15.6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</row>
    <row r="811" spans="1:27" s="27" customFormat="1" ht="15.6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</row>
    <row r="812" spans="1:27" s="27" customFormat="1" ht="15.6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</row>
    <row r="813" spans="1:27" s="27" customFormat="1" ht="15.6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</row>
    <row r="814" spans="1:27" s="27" customFormat="1" ht="15.6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</row>
    <row r="815" spans="1:27" s="27" customFormat="1" ht="15.6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</row>
    <row r="816" spans="1:27" s="27" customFormat="1" ht="15.6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</row>
    <row r="817" spans="1:33" s="27" customFormat="1" ht="15.6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</row>
    <row r="818" spans="1:33" s="27" customFormat="1" ht="15.6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</row>
    <row r="819" spans="1:33" s="27" customFormat="1" ht="15.6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</row>
    <row r="820" spans="1:33" s="27" customFormat="1" ht="15.6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</row>
    <row r="821" spans="1:33" s="27" customFormat="1" ht="15.6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 s="23"/>
      <c r="AC821" s="24"/>
      <c r="AD821" s="25"/>
      <c r="AE821" s="23"/>
      <c r="AF821" s="23"/>
      <c r="AG821" s="26"/>
    </row>
    <row r="822" spans="1:33" s="27" customFormat="1" ht="15.6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</row>
    <row r="823" spans="1:33" s="27" customFormat="1" ht="15.6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</row>
    <row r="824" spans="1:33" s="27" customFormat="1" ht="15.6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</row>
    <row r="825" spans="1:33" s="27" customFormat="1" ht="15.6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</row>
    <row r="826" spans="1:33" s="27" customFormat="1" ht="15.6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</row>
    <row r="827" spans="1:33" s="27" customFormat="1" ht="15.6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</row>
    <row r="828" spans="1:33" s="27" customFormat="1" ht="15.6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</row>
    <row r="829" spans="1:33" s="27" customFormat="1" ht="15.6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</row>
    <row r="830" spans="1:33" s="27" customFormat="1" ht="15.6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</row>
    <row r="831" spans="1:33" s="27" customFormat="1" ht="15.6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</row>
    <row r="832" spans="1:33" s="27" customFormat="1" ht="15.6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</row>
    <row r="833" spans="1:33" s="27" customFormat="1" ht="15.6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</row>
    <row r="834" spans="1:33" s="27" customFormat="1" ht="15.6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</row>
    <row r="835" spans="1:33" s="27" customFormat="1" ht="15.6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</row>
    <row r="836" spans="1:33" s="27" customFormat="1" ht="15.6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</row>
    <row r="837" spans="1:33" s="27" customFormat="1" ht="15.6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</row>
    <row r="838" spans="1:33" s="27" customFormat="1" ht="15.6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</row>
    <row r="839" spans="1:33" s="27" customFormat="1" ht="15.6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</row>
    <row r="840" spans="1:33" s="27" customFormat="1" ht="15.6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</row>
    <row r="841" spans="1:33" s="27" customFormat="1" ht="15.6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</row>
    <row r="842" spans="1:33" s="27" customFormat="1" ht="15.6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</row>
    <row r="843" spans="1:33" s="27" customFormat="1" ht="15.6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 s="23"/>
      <c r="AC843" s="24"/>
      <c r="AD843" s="25"/>
      <c r="AE843" s="23"/>
      <c r="AF843" s="23"/>
      <c r="AG843" s="26"/>
    </row>
    <row r="844" spans="1:33" s="27" customFormat="1" ht="15.6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</row>
    <row r="845" spans="1:33" s="27" customFormat="1" ht="15.6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</row>
    <row r="846" spans="1:33" s="27" customFormat="1" ht="15.6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</row>
    <row r="847" spans="1:33" s="27" customFormat="1" ht="15.6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</row>
    <row r="848" spans="1:33" s="27" customFormat="1" ht="15.6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</row>
    <row r="849" spans="1:27" s="27" customFormat="1" ht="15.6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</row>
    <row r="850" spans="1:27" s="27" customFormat="1" ht="15.6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3F49E-A56C-40D2-962F-9EEB69684A10}">
  <dimension ref="A1:AE65"/>
  <sheetViews>
    <sheetView topLeftCell="J1" workbookViewId="0">
      <selection activeCell="U9" sqref="U9"/>
    </sheetView>
  </sheetViews>
  <sheetFormatPr defaultRowHeight="14.4"/>
  <sheetData>
    <row r="1" spans="1:31">
      <c r="A1" s="231" t="s">
        <v>1467</v>
      </c>
      <c r="B1" s="232" t="s">
        <v>2</v>
      </c>
      <c r="C1" s="232" t="s">
        <v>2821</v>
      </c>
      <c r="D1" s="266" t="s">
        <v>2883</v>
      </c>
      <c r="E1" s="267" t="s">
        <v>111</v>
      </c>
      <c r="F1" s="267" t="s">
        <v>2884</v>
      </c>
      <c r="G1" s="267" t="s">
        <v>1337</v>
      </c>
      <c r="H1" s="257" t="s">
        <v>2885</v>
      </c>
      <c r="I1" s="285"/>
      <c r="J1" s="253" t="s">
        <v>100</v>
      </c>
      <c r="K1" s="253" t="s">
        <v>101</v>
      </c>
      <c r="L1" s="253" t="s">
        <v>102</v>
      </c>
      <c r="M1" s="253" t="s">
        <v>109</v>
      </c>
      <c r="N1" s="253" t="s">
        <v>103</v>
      </c>
      <c r="O1" s="253" t="s">
        <v>104</v>
      </c>
      <c r="P1" s="253" t="s">
        <v>105</v>
      </c>
      <c r="Q1" s="253" t="s">
        <v>106</v>
      </c>
      <c r="R1" s="253" t="s">
        <v>107</v>
      </c>
      <c r="S1" s="253" t="s">
        <v>108</v>
      </c>
      <c r="T1" s="254" t="s">
        <v>2886</v>
      </c>
      <c r="U1" s="255" t="s">
        <v>88</v>
      </c>
      <c r="V1" s="255" t="s">
        <v>89</v>
      </c>
      <c r="W1" s="255" t="s">
        <v>90</v>
      </c>
      <c r="X1" s="255" t="s">
        <v>97</v>
      </c>
      <c r="Y1" s="255" t="s">
        <v>91</v>
      </c>
      <c r="Z1" s="255" t="s">
        <v>92</v>
      </c>
      <c r="AA1" s="255" t="s">
        <v>93</v>
      </c>
      <c r="AB1" s="255" t="s">
        <v>94</v>
      </c>
      <c r="AC1" s="255" t="s">
        <v>95</v>
      </c>
      <c r="AD1" s="255" t="s">
        <v>96</v>
      </c>
      <c r="AE1" s="256" t="s">
        <v>2886</v>
      </c>
    </row>
    <row r="2" spans="1:31">
      <c r="A2" s="216" t="s">
        <v>2822</v>
      </c>
      <c r="B2" s="216" t="s">
        <v>2887</v>
      </c>
      <c r="C2" s="216" t="s">
        <v>2888</v>
      </c>
      <c r="D2" s="234">
        <v>975</v>
      </c>
      <c r="E2" s="268">
        <f>D2+273.15</f>
        <v>1248.1500000000001</v>
      </c>
      <c r="F2" s="272">
        <v>204</v>
      </c>
      <c r="G2" s="268">
        <f>F2/100</f>
        <v>2.04</v>
      </c>
      <c r="H2" s="241">
        <v>240</v>
      </c>
      <c r="I2" s="258" t="s">
        <v>2889</v>
      </c>
      <c r="J2" s="217">
        <v>51.182386788104218</v>
      </c>
      <c r="K2" s="217">
        <v>0.48241222004991019</v>
      </c>
      <c r="L2" s="217">
        <v>2.7497297855769083</v>
      </c>
      <c r="M2" s="217">
        <v>0</v>
      </c>
      <c r="N2" s="217">
        <v>20.859758714415143</v>
      </c>
      <c r="O2" s="217">
        <v>0.643944812677825</v>
      </c>
      <c r="P2" s="217">
        <v>8.5369875860315059</v>
      </c>
      <c r="Q2" s="217">
        <v>14.493526775070336</v>
      </c>
      <c r="R2" s="217">
        <v>0.45429799882377253</v>
      </c>
      <c r="S2" s="217">
        <v>0.59695531925039347</v>
      </c>
      <c r="T2" s="246">
        <v>100</v>
      </c>
      <c r="U2" s="217">
        <v>74.209342812817411</v>
      </c>
      <c r="V2" s="217">
        <v>0.39062820484544192</v>
      </c>
      <c r="W2" s="217">
        <v>11.708830037546706</v>
      </c>
      <c r="X2" s="217">
        <v>0</v>
      </c>
      <c r="Y2" s="217">
        <v>3.8155837338807896</v>
      </c>
      <c r="Z2" s="217">
        <v>7.7958705838812536E-2</v>
      </c>
      <c r="AA2" s="217">
        <v>0.18583218702305379</v>
      </c>
      <c r="AB2" s="217">
        <v>1.0991676717881744</v>
      </c>
      <c r="AC2" s="217">
        <v>2.4297074341386486</v>
      </c>
      <c r="AD2" s="217">
        <v>6.0829492121209645</v>
      </c>
      <c r="AE2" s="246">
        <v>100</v>
      </c>
    </row>
    <row r="3" spans="1:31">
      <c r="A3" s="216" t="s">
        <v>2823</v>
      </c>
      <c r="B3" s="216" t="s">
        <v>2887</v>
      </c>
      <c r="C3" s="216" t="s">
        <v>2888</v>
      </c>
      <c r="D3" s="234">
        <v>950</v>
      </c>
      <c r="E3" s="268">
        <f t="shared" ref="E3:E65" si="0">D3+273.15</f>
        <v>1223.1500000000001</v>
      </c>
      <c r="F3" s="268">
        <v>204</v>
      </c>
      <c r="G3" s="268">
        <f t="shared" ref="G3:G65" si="1">F3/100</f>
        <v>2.04</v>
      </c>
      <c r="H3" s="241">
        <v>336</v>
      </c>
      <c r="I3" s="259" t="s">
        <v>2890</v>
      </c>
      <c r="J3" s="217">
        <v>50.337208472722082</v>
      </c>
      <c r="K3" s="217">
        <v>0.50715044472278159</v>
      </c>
      <c r="L3" s="217">
        <v>3.7236614716281138</v>
      </c>
      <c r="M3" s="217">
        <v>0</v>
      </c>
      <c r="N3" s="217">
        <v>19.603673521158026</v>
      </c>
      <c r="O3" s="217">
        <v>0.66847145371236505</v>
      </c>
      <c r="P3" s="217">
        <v>7.9986682098520765</v>
      </c>
      <c r="Q3" s="217">
        <v>16.337319455234415</v>
      </c>
      <c r="R3" s="217">
        <v>0.37803418261379673</v>
      </c>
      <c r="S3" s="217">
        <v>0.44581278835634908</v>
      </c>
      <c r="T3" s="246">
        <v>99.999999999999986</v>
      </c>
      <c r="U3" s="217">
        <v>74.572551009659847</v>
      </c>
      <c r="V3" s="217">
        <v>0.39216562528519233</v>
      </c>
      <c r="W3" s="217">
        <v>12.358204351711453</v>
      </c>
      <c r="X3" s="217">
        <v>0</v>
      </c>
      <c r="Y3" s="217">
        <v>3.0399743843532936</v>
      </c>
      <c r="Z3" s="217">
        <v>9.2666735653400834E-3</v>
      </c>
      <c r="AA3" s="217">
        <v>0.10816735325360606</v>
      </c>
      <c r="AB3" s="217">
        <v>0.99230910237139913</v>
      </c>
      <c r="AC3" s="217">
        <v>2.2804778189380204</v>
      </c>
      <c r="AD3" s="217">
        <v>6.2468836808618402</v>
      </c>
      <c r="AE3" s="246">
        <v>99.999999999999986</v>
      </c>
    </row>
    <row r="4" spans="1:31">
      <c r="A4" s="216" t="s">
        <v>2824</v>
      </c>
      <c r="B4" s="216" t="s">
        <v>2887</v>
      </c>
      <c r="C4" s="216" t="s">
        <v>2888</v>
      </c>
      <c r="D4" s="234">
        <v>950</v>
      </c>
      <c r="E4" s="268">
        <f t="shared" si="0"/>
        <v>1223.1500000000001</v>
      </c>
      <c r="F4" s="268">
        <v>204</v>
      </c>
      <c r="G4" s="268">
        <f t="shared" si="1"/>
        <v>2.04</v>
      </c>
      <c r="H4" s="241">
        <v>336</v>
      </c>
      <c r="I4" s="259" t="s">
        <v>2891</v>
      </c>
      <c r="J4" s="217">
        <v>50.411923148167837</v>
      </c>
      <c r="K4" s="217">
        <v>0.16509316983947198</v>
      </c>
      <c r="L4" s="217">
        <v>1.6813995366054375</v>
      </c>
      <c r="M4" s="217">
        <v>0</v>
      </c>
      <c r="N4" s="217">
        <v>20.185803202058455</v>
      </c>
      <c r="O4" s="217">
        <v>0.68851241032991317</v>
      </c>
      <c r="P4" s="217">
        <v>6.4064450106131332</v>
      </c>
      <c r="Q4" s="217">
        <v>19.891753135606173</v>
      </c>
      <c r="R4" s="217">
        <v>0.3729020464062629</v>
      </c>
      <c r="S4" s="217">
        <v>0.19616834037332723</v>
      </c>
      <c r="T4" s="246">
        <v>100</v>
      </c>
      <c r="U4" s="217">
        <v>75.540043172755205</v>
      </c>
      <c r="V4" s="217">
        <v>0.25382136008599177</v>
      </c>
      <c r="W4" s="217">
        <v>12.32850965492749</v>
      </c>
      <c r="X4" s="217">
        <v>0</v>
      </c>
      <c r="Y4" s="217">
        <v>2.1383245919293552</v>
      </c>
      <c r="Z4" s="217">
        <v>0</v>
      </c>
      <c r="AA4" s="217">
        <v>0.21625335755122299</v>
      </c>
      <c r="AB4" s="217">
        <v>0.99104255062162061</v>
      </c>
      <c r="AC4" s="217">
        <v>2.3947567247546764</v>
      </c>
      <c r="AD4" s="217">
        <v>6.1372485873744456</v>
      </c>
      <c r="AE4" s="246">
        <v>100</v>
      </c>
    </row>
    <row r="5" spans="1:31">
      <c r="A5" s="216" t="s">
        <v>2825</v>
      </c>
      <c r="B5" s="216" t="s">
        <v>2887</v>
      </c>
      <c r="C5" s="216" t="s">
        <v>2888</v>
      </c>
      <c r="D5" s="234">
        <v>925</v>
      </c>
      <c r="E5" s="268">
        <f t="shared" si="0"/>
        <v>1198.1500000000001</v>
      </c>
      <c r="F5" s="268">
        <v>200</v>
      </c>
      <c r="G5" s="268">
        <f t="shared" si="1"/>
        <v>2</v>
      </c>
      <c r="H5" s="241">
        <v>504</v>
      </c>
      <c r="I5" s="259" t="s">
        <v>2892</v>
      </c>
      <c r="J5" s="217">
        <v>53.672478565455876</v>
      </c>
      <c r="K5" s="217">
        <v>0.38668197657903475</v>
      </c>
      <c r="L5" s="217">
        <v>4.5314606696619677</v>
      </c>
      <c r="M5" s="217">
        <v>0</v>
      </c>
      <c r="N5" s="217">
        <v>18.048726329981953</v>
      </c>
      <c r="O5" s="217">
        <v>0.44159361784698348</v>
      </c>
      <c r="P5" s="217">
        <v>4.715099601115436</v>
      </c>
      <c r="Q5" s="217">
        <v>15.860562439237119</v>
      </c>
      <c r="R5" s="217">
        <v>0.70324908880682702</v>
      </c>
      <c r="S5" s="217">
        <v>1.6401477113147984</v>
      </c>
      <c r="T5" s="246">
        <v>99.999999999999972</v>
      </c>
      <c r="U5" s="217">
        <v>74.334878945785022</v>
      </c>
      <c r="V5" s="217">
        <v>0.45327049749672244</v>
      </c>
      <c r="W5" s="217">
        <v>12.174027929969808</v>
      </c>
      <c r="X5" s="217">
        <v>0</v>
      </c>
      <c r="Y5" s="217">
        <v>3.5412459864969095</v>
      </c>
      <c r="Z5" s="217">
        <v>7.1111516957569273E-2</v>
      </c>
      <c r="AA5" s="217">
        <v>0.10865757842171794</v>
      </c>
      <c r="AB5" s="217">
        <v>0.8837233356775227</v>
      </c>
      <c r="AC5" s="217">
        <v>2.3302822678144599</v>
      </c>
      <c r="AD5" s="217">
        <v>6.1028019413802657</v>
      </c>
      <c r="AE5" s="246">
        <v>99.999999999999972</v>
      </c>
    </row>
    <row r="6" spans="1:31">
      <c r="A6" s="216" t="s">
        <v>2826</v>
      </c>
      <c r="B6" s="216" t="s">
        <v>2887</v>
      </c>
      <c r="C6" s="216" t="s">
        <v>2888</v>
      </c>
      <c r="D6" s="234">
        <v>925</v>
      </c>
      <c r="E6" s="268">
        <f t="shared" si="0"/>
        <v>1198.1500000000001</v>
      </c>
      <c r="F6" s="268">
        <v>200</v>
      </c>
      <c r="G6" s="268">
        <f t="shared" si="1"/>
        <v>2</v>
      </c>
      <c r="H6" s="241">
        <v>504</v>
      </c>
      <c r="I6" s="259" t="s">
        <v>2892</v>
      </c>
      <c r="J6" s="217">
        <v>47.452259106622584</v>
      </c>
      <c r="K6" s="217">
        <v>0.53761655319555768</v>
      </c>
      <c r="L6" s="217">
        <v>1.9519043521579638</v>
      </c>
      <c r="M6" s="217">
        <v>0</v>
      </c>
      <c r="N6" s="217">
        <v>24.462861484735495</v>
      </c>
      <c r="O6" s="217">
        <v>0.56800970165401121</v>
      </c>
      <c r="P6" s="217">
        <v>3.7566736611163942</v>
      </c>
      <c r="Q6" s="217">
        <v>21.089624564104888</v>
      </c>
      <c r="R6" s="217">
        <v>2.4354774592535561E-2</v>
      </c>
      <c r="S6" s="217">
        <v>0.15669580182056972</v>
      </c>
      <c r="T6" s="246">
        <v>100.00000000000001</v>
      </c>
      <c r="U6" s="217">
        <v>74.73129773737503</v>
      </c>
      <c r="V6" s="217">
        <v>0.37497277288194181</v>
      </c>
      <c r="W6" s="217">
        <v>12.359954744229208</v>
      </c>
      <c r="X6" s="217">
        <v>0</v>
      </c>
      <c r="Y6" s="217">
        <v>2.9551011605287534</v>
      </c>
      <c r="Z6" s="217">
        <v>5.111440873164471E-2</v>
      </c>
      <c r="AA6" s="217">
        <v>0.12307347522347004</v>
      </c>
      <c r="AB6" s="217">
        <v>0.88750022065359357</v>
      </c>
      <c r="AC6" s="217">
        <v>2.401839067968464</v>
      </c>
      <c r="AD6" s="217">
        <v>6.1151464124078938</v>
      </c>
      <c r="AE6" s="246">
        <v>100.00000000000001</v>
      </c>
    </row>
    <row r="7" spans="1:31">
      <c r="A7" s="216" t="s">
        <v>2827</v>
      </c>
      <c r="B7" s="216" t="s">
        <v>2887</v>
      </c>
      <c r="C7" s="216" t="s">
        <v>2888</v>
      </c>
      <c r="D7" s="234">
        <v>925</v>
      </c>
      <c r="E7" s="268">
        <f t="shared" si="0"/>
        <v>1198.1500000000001</v>
      </c>
      <c r="F7" s="268">
        <v>200</v>
      </c>
      <c r="G7" s="268">
        <f t="shared" si="1"/>
        <v>2</v>
      </c>
      <c r="H7" s="241">
        <v>504</v>
      </c>
      <c r="I7" s="259" t="s">
        <v>2889</v>
      </c>
      <c r="J7" s="217">
        <v>49.425094892881745</v>
      </c>
      <c r="K7" s="217">
        <v>0.71647530061600939</v>
      </c>
      <c r="L7" s="217">
        <v>2.2455544336637474</v>
      </c>
      <c r="M7" s="217">
        <v>0</v>
      </c>
      <c r="N7" s="217">
        <v>15.399831144635613</v>
      </c>
      <c r="O7" s="217">
        <v>0.44100098751136035</v>
      </c>
      <c r="P7" s="217">
        <v>11.090993271002771</v>
      </c>
      <c r="Q7" s="217">
        <v>20.151082177286025</v>
      </c>
      <c r="R7" s="217">
        <v>0.335995949085165</v>
      </c>
      <c r="S7" s="217">
        <v>0.19397184331755396</v>
      </c>
      <c r="T7" s="246">
        <v>100.00000000000001</v>
      </c>
      <c r="U7" s="217">
        <v>75.813943986196264</v>
      </c>
      <c r="V7" s="217">
        <v>0.24172836946872489</v>
      </c>
      <c r="W7" s="217">
        <v>12.409436213937537</v>
      </c>
      <c r="X7" s="217">
        <v>0</v>
      </c>
      <c r="Y7" s="217">
        <v>1.7334777933359351</v>
      </c>
      <c r="Z7" s="217">
        <v>2.7709912071511581E-2</v>
      </c>
      <c r="AA7" s="217">
        <v>0.14672328818970726</v>
      </c>
      <c r="AB7" s="217">
        <v>1.0332896248729986</v>
      </c>
      <c r="AC7" s="217">
        <v>2.3506592260315564</v>
      </c>
      <c r="AD7" s="217">
        <v>6.2430315858957819</v>
      </c>
      <c r="AE7" s="246">
        <v>100.00000000000001</v>
      </c>
    </row>
    <row r="8" spans="1:31">
      <c r="A8" s="216" t="s">
        <v>2828</v>
      </c>
      <c r="B8" s="216" t="s">
        <v>2887</v>
      </c>
      <c r="C8" s="216" t="s">
        <v>2888</v>
      </c>
      <c r="D8" s="234">
        <v>900</v>
      </c>
      <c r="E8" s="268">
        <f t="shared" si="0"/>
        <v>1173.1500000000001</v>
      </c>
      <c r="F8" s="268">
        <v>200</v>
      </c>
      <c r="G8" s="268">
        <f t="shared" si="1"/>
        <v>2</v>
      </c>
      <c r="H8" s="241">
        <v>168</v>
      </c>
      <c r="I8" s="259" t="s">
        <v>2893</v>
      </c>
      <c r="J8" s="217">
        <v>48.311456633050121</v>
      </c>
      <c r="K8" s="217">
        <v>0.50953621927517567</v>
      </c>
      <c r="L8" s="217">
        <v>4.9072917456529295</v>
      </c>
      <c r="M8" s="217">
        <v>0</v>
      </c>
      <c r="N8" s="217">
        <v>26.185691879746663</v>
      </c>
      <c r="O8" s="217">
        <v>0.67725315379672835</v>
      </c>
      <c r="P8" s="217">
        <v>5.1290851694729245</v>
      </c>
      <c r="Q8" s="217">
        <v>13.280467412430013</v>
      </c>
      <c r="R8" s="217">
        <v>0.41585019814743135</v>
      </c>
      <c r="S8" s="217">
        <v>0.58336758842803049</v>
      </c>
      <c r="T8" s="246">
        <v>100</v>
      </c>
      <c r="U8" s="217">
        <v>75.290310188215742</v>
      </c>
      <c r="V8" s="217">
        <v>0.3179978921455886</v>
      </c>
      <c r="W8" s="217">
        <v>12.208571435792583</v>
      </c>
      <c r="X8" s="217">
        <v>0</v>
      </c>
      <c r="Y8" s="217">
        <v>2.9467501383753349</v>
      </c>
      <c r="Z8" s="217">
        <v>8.059889350280415E-2</v>
      </c>
      <c r="AA8" s="217">
        <v>6.5889405883289578E-2</v>
      </c>
      <c r="AB8" s="217">
        <v>0.85969625666286742</v>
      </c>
      <c r="AC8" s="217">
        <v>2.2936438332621449</v>
      </c>
      <c r="AD8" s="217">
        <v>5.9365419561596617</v>
      </c>
      <c r="AE8" s="246">
        <v>100</v>
      </c>
    </row>
    <row r="9" spans="1:31">
      <c r="A9" s="216" t="s">
        <v>2829</v>
      </c>
      <c r="B9" s="216" t="s">
        <v>2887</v>
      </c>
      <c r="C9" s="216" t="s">
        <v>2888</v>
      </c>
      <c r="D9" s="234">
        <v>875</v>
      </c>
      <c r="E9" s="268">
        <f t="shared" si="0"/>
        <v>1148.1500000000001</v>
      </c>
      <c r="F9" s="268">
        <v>200</v>
      </c>
      <c r="G9" s="268">
        <f t="shared" si="1"/>
        <v>2</v>
      </c>
      <c r="H9" s="241">
        <v>504</v>
      </c>
      <c r="I9" s="259" t="s">
        <v>2890</v>
      </c>
      <c r="J9" s="217">
        <v>49.222366876448632</v>
      </c>
      <c r="K9" s="217">
        <v>0.5571520849206969</v>
      </c>
      <c r="L9" s="217">
        <v>4.6626990078853225</v>
      </c>
      <c r="M9" s="217">
        <v>0</v>
      </c>
      <c r="N9" s="217">
        <v>27.5570300954118</v>
      </c>
      <c r="O9" s="217">
        <v>0.73313695022228087</v>
      </c>
      <c r="P9" s="217">
        <v>4.0253538195715173</v>
      </c>
      <c r="Q9" s="217">
        <v>12.229248284647522</v>
      </c>
      <c r="R9" s="217">
        <v>0.40096551696554106</v>
      </c>
      <c r="S9" s="217">
        <v>0.61204736392670234</v>
      </c>
      <c r="T9" s="246">
        <v>100.00000000000001</v>
      </c>
      <c r="U9" s="217">
        <v>76.936237561199334</v>
      </c>
      <c r="V9" s="217">
        <v>0.40958142865333913</v>
      </c>
      <c r="W9" s="217">
        <v>12.251975378798404</v>
      </c>
      <c r="X9" s="217">
        <v>0</v>
      </c>
      <c r="Y9" s="217">
        <v>1.6240134817561975</v>
      </c>
      <c r="Z9" s="217">
        <v>0</v>
      </c>
      <c r="AA9" s="217">
        <v>1.1592568656273958E-2</v>
      </c>
      <c r="AB9" s="217">
        <v>0.68895893368929029</v>
      </c>
      <c r="AC9" s="217">
        <v>2.333539875964683</v>
      </c>
      <c r="AD9" s="217">
        <v>5.7441007712824907</v>
      </c>
      <c r="AE9" s="246">
        <v>100.00000000000001</v>
      </c>
    </row>
    <row r="10" spans="1:31">
      <c r="A10" s="216" t="s">
        <v>2830</v>
      </c>
      <c r="B10" s="216" t="s">
        <v>2887</v>
      </c>
      <c r="C10" s="216" t="s">
        <v>2888</v>
      </c>
      <c r="D10" s="235">
        <v>875</v>
      </c>
      <c r="E10" s="268">
        <f t="shared" si="0"/>
        <v>1148.1500000000001</v>
      </c>
      <c r="F10" s="269">
        <v>200</v>
      </c>
      <c r="G10" s="268">
        <f t="shared" si="1"/>
        <v>2</v>
      </c>
      <c r="H10" s="242">
        <v>504</v>
      </c>
      <c r="I10" s="260" t="s">
        <v>2892</v>
      </c>
      <c r="J10" s="217">
        <v>50.432036617278186</v>
      </c>
      <c r="K10" s="217">
        <v>0.87557624847034843</v>
      </c>
      <c r="L10" s="217">
        <v>5.4198052292726722</v>
      </c>
      <c r="M10" s="217">
        <v>0</v>
      </c>
      <c r="N10" s="217">
        <v>20.223236403364616</v>
      </c>
      <c r="O10" s="217">
        <v>0.5454361266049772</v>
      </c>
      <c r="P10" s="217">
        <v>5.8069650147125298</v>
      </c>
      <c r="Q10" s="217">
        <v>15.209453591761513</v>
      </c>
      <c r="R10" s="217">
        <v>0.55023353644228534</v>
      </c>
      <c r="S10" s="217">
        <v>0.93725723209288225</v>
      </c>
      <c r="T10" s="246">
        <v>100.00000000000003</v>
      </c>
      <c r="U10" s="217">
        <v>76.853966355904433</v>
      </c>
      <c r="V10" s="217">
        <v>0.23416686407045526</v>
      </c>
      <c r="W10" s="217">
        <v>12.19756657916</v>
      </c>
      <c r="X10" s="217">
        <v>0</v>
      </c>
      <c r="Y10" s="217">
        <v>1.6901144509308266</v>
      </c>
      <c r="Z10" s="217">
        <v>0.161113941466802</v>
      </c>
      <c r="AA10" s="217">
        <v>6.0924758329087801E-2</v>
      </c>
      <c r="AB10" s="217">
        <v>0.83698530342314392</v>
      </c>
      <c r="AC10" s="217">
        <v>2.2427571738700118</v>
      </c>
      <c r="AD10" s="217">
        <v>5.7224045728452433</v>
      </c>
      <c r="AE10" s="246">
        <v>100.00000000000003</v>
      </c>
    </row>
    <row r="11" spans="1:31">
      <c r="A11" s="216" t="s">
        <v>2831</v>
      </c>
      <c r="B11" s="216" t="s">
        <v>2887</v>
      </c>
      <c r="C11" s="216" t="s">
        <v>2888</v>
      </c>
      <c r="D11" s="235">
        <v>875</v>
      </c>
      <c r="E11" s="268">
        <f t="shared" si="0"/>
        <v>1148.1500000000001</v>
      </c>
      <c r="F11" s="269">
        <v>200</v>
      </c>
      <c r="G11" s="268">
        <f t="shared" si="1"/>
        <v>2</v>
      </c>
      <c r="H11" s="242">
        <v>504</v>
      </c>
      <c r="I11" s="260" t="s">
        <v>2891</v>
      </c>
      <c r="J11" s="217">
        <v>54.53308791723471</v>
      </c>
      <c r="K11" s="217">
        <v>0.41853985376462133</v>
      </c>
      <c r="L11" s="217">
        <v>3.9545005712785604</v>
      </c>
      <c r="M11" s="217">
        <v>0</v>
      </c>
      <c r="N11" s="217">
        <v>12.961211727071046</v>
      </c>
      <c r="O11" s="217">
        <v>0.44747667900707905</v>
      </c>
      <c r="P11" s="217">
        <v>7.390524830480917</v>
      </c>
      <c r="Q11" s="217">
        <v>18.67061639415337</v>
      </c>
      <c r="R11" s="217">
        <v>0.55427444639676859</v>
      </c>
      <c r="S11" s="217">
        <v>1.0697675806129239</v>
      </c>
      <c r="T11" s="246">
        <v>99.999999999999986</v>
      </c>
      <c r="U11" s="217">
        <v>77.117012083471067</v>
      </c>
      <c r="V11" s="217">
        <v>0.17037547403159856</v>
      </c>
      <c r="W11" s="217">
        <v>12.163887486882025</v>
      </c>
      <c r="X11" s="217">
        <v>0</v>
      </c>
      <c r="Y11" s="217">
        <v>1.6025571255219979</v>
      </c>
      <c r="Z11" s="217">
        <v>0.12990149052594921</v>
      </c>
      <c r="AA11" s="217">
        <v>0.10947465832516175</v>
      </c>
      <c r="AB11" s="217">
        <v>0.77411872267246751</v>
      </c>
      <c r="AC11" s="217">
        <v>2.1983270753484332</v>
      </c>
      <c r="AD11" s="217">
        <v>5.7343458832212946</v>
      </c>
      <c r="AE11" s="246">
        <v>99.999999999999986</v>
      </c>
    </row>
    <row r="12" spans="1:31">
      <c r="A12" s="216" t="s">
        <v>2832</v>
      </c>
      <c r="B12" s="216" t="s">
        <v>2887</v>
      </c>
      <c r="C12" s="216" t="s">
        <v>2888</v>
      </c>
      <c r="D12" s="235">
        <v>825</v>
      </c>
      <c r="E12" s="268">
        <f t="shared" si="0"/>
        <v>1098.1500000000001</v>
      </c>
      <c r="F12" s="269">
        <v>200</v>
      </c>
      <c r="G12" s="268">
        <f t="shared" si="1"/>
        <v>2</v>
      </c>
      <c r="H12" s="242">
        <v>624</v>
      </c>
      <c r="I12" s="260" t="s">
        <v>2892</v>
      </c>
      <c r="J12" s="217">
        <v>56.328500550595919</v>
      </c>
      <c r="K12" s="217">
        <v>0.40563273831050367</v>
      </c>
      <c r="L12" s="217">
        <v>4.3991799981308182</v>
      </c>
      <c r="M12" s="217">
        <v>0</v>
      </c>
      <c r="N12" s="217">
        <v>12.630893509469846</v>
      </c>
      <c r="O12" s="217">
        <v>0.40126454203017514</v>
      </c>
      <c r="P12" s="217">
        <v>6.95518433788303</v>
      </c>
      <c r="Q12" s="217">
        <v>16.537381601563613</v>
      </c>
      <c r="R12" s="217">
        <v>0.80049736486019762</v>
      </c>
      <c r="S12" s="217">
        <v>1.5414653571559185</v>
      </c>
      <c r="T12" s="246">
        <v>99.999999999999986</v>
      </c>
      <c r="U12" s="217">
        <v>76.958293781408798</v>
      </c>
      <c r="V12" s="217">
        <v>0.19471008019716429</v>
      </c>
      <c r="W12" s="217">
        <v>12.073475969982931</v>
      </c>
      <c r="X12" s="217">
        <v>0</v>
      </c>
      <c r="Y12" s="217">
        <v>1.2300315286266568</v>
      </c>
      <c r="Z12" s="217">
        <v>4.7848378472865959E-2</v>
      </c>
      <c r="AA12" s="217">
        <v>0.10882483190579623</v>
      </c>
      <c r="AB12" s="217">
        <v>0.89789123213702993</v>
      </c>
      <c r="AC12" s="217">
        <v>2.507289579543861</v>
      </c>
      <c r="AD12" s="217">
        <v>5.9816346177248798</v>
      </c>
      <c r="AE12" s="246">
        <v>99.999999999999986</v>
      </c>
    </row>
    <row r="13" spans="1:31">
      <c r="A13" s="216" t="s">
        <v>2833</v>
      </c>
      <c r="B13" s="216" t="s">
        <v>2887</v>
      </c>
      <c r="C13" s="216" t="s">
        <v>2888</v>
      </c>
      <c r="D13" s="235">
        <v>825</v>
      </c>
      <c r="E13" s="268">
        <f t="shared" si="0"/>
        <v>1098.1500000000001</v>
      </c>
      <c r="F13" s="269">
        <v>200</v>
      </c>
      <c r="G13" s="268">
        <f t="shared" si="1"/>
        <v>2</v>
      </c>
      <c r="H13" s="242">
        <v>624</v>
      </c>
      <c r="I13" s="260" t="s">
        <v>2892</v>
      </c>
      <c r="J13" s="217">
        <v>58.120141944661995</v>
      </c>
      <c r="K13" s="217">
        <v>0.38097109415335351</v>
      </c>
      <c r="L13" s="217">
        <v>5.7241975402924767</v>
      </c>
      <c r="M13" s="217">
        <v>0</v>
      </c>
      <c r="N13" s="217">
        <v>12.715225962435998</v>
      </c>
      <c r="O13" s="217">
        <v>0.67558744513936098</v>
      </c>
      <c r="P13" s="217">
        <v>6.0968274850692517</v>
      </c>
      <c r="Q13" s="217">
        <v>13.96343569213273</v>
      </c>
      <c r="R13" s="217">
        <v>1.2585062457549334</v>
      </c>
      <c r="S13" s="217">
        <v>1.0651065903598984</v>
      </c>
      <c r="T13" s="246">
        <v>99.999999999999986</v>
      </c>
      <c r="U13" s="217">
        <v>76.603036907844526</v>
      </c>
      <c r="V13" s="217">
        <v>0.16912944381898024</v>
      </c>
      <c r="W13" s="217">
        <v>12.654352757254305</v>
      </c>
      <c r="X13" s="217">
        <v>0</v>
      </c>
      <c r="Y13" s="217">
        <v>0.97788142687879021</v>
      </c>
      <c r="Z13" s="217">
        <v>0</v>
      </c>
      <c r="AA13" s="217">
        <v>5.7760490601945089E-2</v>
      </c>
      <c r="AB13" s="217">
        <v>0.9530743735902385</v>
      </c>
      <c r="AC13" s="217">
        <v>2.7819638658254391</v>
      </c>
      <c r="AD13" s="217">
        <v>5.8028007341857641</v>
      </c>
      <c r="AE13" s="246">
        <v>99.999999999999986</v>
      </c>
    </row>
    <row r="14" spans="1:31">
      <c r="A14" s="218" t="s">
        <v>2834</v>
      </c>
      <c r="B14" s="216" t="s">
        <v>2887</v>
      </c>
      <c r="C14" s="216" t="s">
        <v>2894</v>
      </c>
      <c r="D14" s="235">
        <v>1000</v>
      </c>
      <c r="E14" s="268">
        <f t="shared" si="0"/>
        <v>1273.1500000000001</v>
      </c>
      <c r="F14" s="270">
        <v>200</v>
      </c>
      <c r="G14" s="268">
        <f t="shared" si="1"/>
        <v>2</v>
      </c>
      <c r="H14" s="243">
        <v>168</v>
      </c>
      <c r="I14" s="261" t="s">
        <v>2895</v>
      </c>
      <c r="J14" s="217">
        <v>50.365889355059025</v>
      </c>
      <c r="K14" s="217">
        <v>0.57566591862620731</v>
      </c>
      <c r="L14" s="217">
        <v>2.9368718899404818</v>
      </c>
      <c r="M14" s="217">
        <v>0</v>
      </c>
      <c r="N14" s="217">
        <v>19.075031710410769</v>
      </c>
      <c r="O14" s="217">
        <v>0.36101083032490972</v>
      </c>
      <c r="P14" s="217">
        <v>12.293882329983411</v>
      </c>
      <c r="Q14" s="217">
        <v>14.108693531076202</v>
      </c>
      <c r="R14" s="217">
        <v>0.28295443457898323</v>
      </c>
      <c r="S14" s="217">
        <v>0</v>
      </c>
      <c r="T14" s="246">
        <v>99.999999999999972</v>
      </c>
      <c r="U14" s="217">
        <v>72.421128182045848</v>
      </c>
      <c r="V14" s="217">
        <v>0.63924722804079037</v>
      </c>
      <c r="W14" s="217">
        <v>12.934963207341902</v>
      </c>
      <c r="X14" s="217">
        <v>0</v>
      </c>
      <c r="Y14" s="217">
        <v>3.473643670612228</v>
      </c>
      <c r="Z14" s="217">
        <v>6.0719462143568791E-2</v>
      </c>
      <c r="AA14" s="217">
        <v>0.31965473305593406</v>
      </c>
      <c r="AB14" s="217">
        <v>1.6146298303589344</v>
      </c>
      <c r="AC14" s="217">
        <v>2.8145549455118135</v>
      </c>
      <c r="AD14" s="217">
        <v>5.7214587408889681</v>
      </c>
      <c r="AE14" s="246">
        <v>99.999999999999972</v>
      </c>
    </row>
    <row r="15" spans="1:31">
      <c r="A15" s="218" t="s">
        <v>2835</v>
      </c>
      <c r="B15" s="216" t="s">
        <v>2887</v>
      </c>
      <c r="C15" s="216" t="s">
        <v>2894</v>
      </c>
      <c r="D15" s="235">
        <v>1000</v>
      </c>
      <c r="E15" s="268">
        <f t="shared" si="0"/>
        <v>1273.1500000000001</v>
      </c>
      <c r="F15" s="270">
        <v>200</v>
      </c>
      <c r="G15" s="268">
        <f t="shared" si="1"/>
        <v>2</v>
      </c>
      <c r="H15" s="243">
        <v>168</v>
      </c>
      <c r="I15" s="261" t="s">
        <v>2896</v>
      </c>
      <c r="J15" s="217">
        <v>51.67523286294562</v>
      </c>
      <c r="K15" s="217">
        <v>0.5642534234717641</v>
      </c>
      <c r="L15" s="217">
        <v>3.0321587377353669</v>
      </c>
      <c r="M15" s="217">
        <v>0</v>
      </c>
      <c r="N15" s="217">
        <v>10.300091063074506</v>
      </c>
      <c r="O15" s="217">
        <v>0.46676859816821215</v>
      </c>
      <c r="P15" s="217">
        <v>14.462444839974275</v>
      </c>
      <c r="Q15" s="217">
        <v>18.772200969022336</v>
      </c>
      <c r="R15" s="217">
        <v>0.43360058629922776</v>
      </c>
      <c r="S15" s="217">
        <v>0.29324891930871511</v>
      </c>
      <c r="T15" s="246">
        <v>100.00000000000001</v>
      </c>
      <c r="U15" s="217">
        <v>72.285002258298292</v>
      </c>
      <c r="V15" s="217">
        <v>0.65487864307308663</v>
      </c>
      <c r="W15" s="217">
        <v>12.946807909582486</v>
      </c>
      <c r="X15" s="217">
        <v>0</v>
      </c>
      <c r="Y15" s="217">
        <v>3.5078900027647859</v>
      </c>
      <c r="Z15" s="217">
        <v>3.9716630090740911E-2</v>
      </c>
      <c r="AA15" s="217">
        <v>0.40787552692233675</v>
      </c>
      <c r="AB15" s="217">
        <v>1.747910614403118</v>
      </c>
      <c r="AC15" s="217">
        <v>2.9158068733172118</v>
      </c>
      <c r="AD15" s="217">
        <v>5.4941115415479533</v>
      </c>
      <c r="AE15" s="246">
        <v>100.00000000000001</v>
      </c>
    </row>
    <row r="16" spans="1:31">
      <c r="A16" s="218" t="s">
        <v>2836</v>
      </c>
      <c r="B16" s="216" t="s">
        <v>2887</v>
      </c>
      <c r="C16" s="216" t="s">
        <v>2894</v>
      </c>
      <c r="D16" s="236">
        <v>975</v>
      </c>
      <c r="E16" s="268">
        <f t="shared" si="0"/>
        <v>1248.1500000000001</v>
      </c>
      <c r="F16" s="270">
        <v>204</v>
      </c>
      <c r="G16" s="268">
        <f t="shared" si="1"/>
        <v>2.04</v>
      </c>
      <c r="H16" s="243">
        <v>240</v>
      </c>
      <c r="I16" s="261" t="s">
        <v>2896</v>
      </c>
      <c r="J16" s="217">
        <v>51.455454278153482</v>
      </c>
      <c r="K16" s="217">
        <v>0.82328726845045574</v>
      </c>
      <c r="L16" s="217">
        <v>2.8423012839360973</v>
      </c>
      <c r="M16" s="217">
        <v>0</v>
      </c>
      <c r="N16" s="217">
        <v>18.582769773596002</v>
      </c>
      <c r="O16" s="217">
        <v>0.5194550622365971</v>
      </c>
      <c r="P16" s="217">
        <v>10.095070077428208</v>
      </c>
      <c r="Q16" s="217">
        <v>15.49544251690679</v>
      </c>
      <c r="R16" s="217">
        <v>0.18621973929236499</v>
      </c>
      <c r="S16" s="217">
        <v>0</v>
      </c>
      <c r="T16" s="246">
        <v>100.00000000000004</v>
      </c>
      <c r="U16" s="217">
        <v>73.406653606369005</v>
      </c>
      <c r="V16" s="217">
        <v>0.52018887810454995</v>
      </c>
      <c r="W16" s="217">
        <v>12.944700158986302</v>
      </c>
      <c r="X16" s="217">
        <v>0</v>
      </c>
      <c r="Y16" s="217">
        <v>2.8842663109819648</v>
      </c>
      <c r="Z16" s="217">
        <v>8.6726728157247579E-2</v>
      </c>
      <c r="AA16" s="217">
        <v>0.25506404111016506</v>
      </c>
      <c r="AB16" s="217">
        <v>1.2473719624387427</v>
      </c>
      <c r="AC16" s="217">
        <v>2.6435027003852603</v>
      </c>
      <c r="AD16" s="217">
        <v>6.0115256134667954</v>
      </c>
      <c r="AE16" s="246">
        <v>100.00000000000004</v>
      </c>
    </row>
    <row r="17" spans="1:31">
      <c r="A17" s="218" t="s">
        <v>2837</v>
      </c>
      <c r="B17" s="216" t="s">
        <v>2887</v>
      </c>
      <c r="C17" s="216" t="s">
        <v>2894</v>
      </c>
      <c r="D17" s="236">
        <v>950</v>
      </c>
      <c r="E17" s="268">
        <f t="shared" si="0"/>
        <v>1223.1500000000001</v>
      </c>
      <c r="F17" s="270">
        <v>204</v>
      </c>
      <c r="G17" s="268">
        <f t="shared" si="1"/>
        <v>2.04</v>
      </c>
      <c r="H17" s="243">
        <v>336</v>
      </c>
      <c r="I17" s="261" t="s">
        <v>2897</v>
      </c>
      <c r="J17" s="217">
        <v>49.269042341711042</v>
      </c>
      <c r="K17" s="217">
        <v>1.5692808314962903</v>
      </c>
      <c r="L17" s="217">
        <v>6.3391767841872948</v>
      </c>
      <c r="M17" s="217">
        <v>0</v>
      </c>
      <c r="N17" s="217">
        <v>15.30003699147993</v>
      </c>
      <c r="O17" s="217">
        <v>0.29863853309233734</v>
      </c>
      <c r="P17" s="217">
        <v>8.9826140044329623</v>
      </c>
      <c r="Q17" s="217">
        <v>16.728770248825345</v>
      </c>
      <c r="R17" s="217">
        <v>0.65842829316900697</v>
      </c>
      <c r="S17" s="217">
        <v>0.85401197160578113</v>
      </c>
      <c r="T17" s="246">
        <v>100.00000000000003</v>
      </c>
      <c r="U17" s="217">
        <v>74.577041568669813</v>
      </c>
      <c r="V17" s="217">
        <v>0.46181412032272329</v>
      </c>
      <c r="W17" s="217">
        <v>12.604832750132445</v>
      </c>
      <c r="X17" s="217">
        <v>0</v>
      </c>
      <c r="Y17" s="217">
        <v>2.3490904428165065</v>
      </c>
      <c r="Z17" s="217">
        <v>8.2367986826521078E-2</v>
      </c>
      <c r="AA17" s="217">
        <v>0.11597655498678941</v>
      </c>
      <c r="AB17" s="217">
        <v>0.96972191946766206</v>
      </c>
      <c r="AC17" s="217">
        <v>2.6410395710520902</v>
      </c>
      <c r="AD17" s="217">
        <v>6.1981150857254699</v>
      </c>
      <c r="AE17" s="246">
        <v>100.00000000000003</v>
      </c>
    </row>
    <row r="18" spans="1:31">
      <c r="A18" s="218" t="s">
        <v>2838</v>
      </c>
      <c r="B18" s="216" t="s">
        <v>2887</v>
      </c>
      <c r="C18" s="216" t="s">
        <v>2894</v>
      </c>
      <c r="D18" s="236">
        <v>950</v>
      </c>
      <c r="E18" s="268">
        <f t="shared" si="0"/>
        <v>1223.1500000000001</v>
      </c>
      <c r="F18" s="270">
        <v>204</v>
      </c>
      <c r="G18" s="268">
        <f t="shared" si="1"/>
        <v>2.04</v>
      </c>
      <c r="H18" s="243">
        <v>336</v>
      </c>
      <c r="I18" s="261" t="s">
        <v>2898</v>
      </c>
      <c r="J18" s="217">
        <v>52.020978370302316</v>
      </c>
      <c r="K18" s="217">
        <v>0.5504210810006358</v>
      </c>
      <c r="L18" s="217">
        <v>3.1399862027106278</v>
      </c>
      <c r="M18" s="217">
        <v>0</v>
      </c>
      <c r="N18" s="217">
        <v>8.8323948793345686</v>
      </c>
      <c r="O18" s="217">
        <v>0.24780357649471274</v>
      </c>
      <c r="P18" s="217">
        <v>15.924308100925577</v>
      </c>
      <c r="Q18" s="217">
        <v>18.885401113975199</v>
      </c>
      <c r="R18" s="217">
        <v>0.30662333273245918</v>
      </c>
      <c r="S18" s="217">
        <v>9.2083342523920267E-2</v>
      </c>
      <c r="T18" s="246">
        <v>100.00000000000001</v>
      </c>
      <c r="U18" s="217">
        <v>73.483905880439877</v>
      </c>
      <c r="V18" s="217">
        <v>0.39051540235798732</v>
      </c>
      <c r="W18" s="217">
        <v>13.375439931703543</v>
      </c>
      <c r="X18" s="217">
        <v>0</v>
      </c>
      <c r="Y18" s="217">
        <v>2.3066216510709312</v>
      </c>
      <c r="Z18" s="217">
        <v>1.2362405757482256E-2</v>
      </c>
      <c r="AA18" s="217">
        <v>0.51800479434754831</v>
      </c>
      <c r="AB18" s="217">
        <v>1.3336903214025568</v>
      </c>
      <c r="AC18" s="217">
        <v>2.5902905465249657</v>
      </c>
      <c r="AD18" s="217">
        <v>5.9891690663951174</v>
      </c>
      <c r="AE18" s="246">
        <v>100.00000000000001</v>
      </c>
    </row>
    <row r="19" spans="1:31">
      <c r="A19" s="218" t="s">
        <v>2839</v>
      </c>
      <c r="B19" s="216" t="s">
        <v>2887</v>
      </c>
      <c r="C19" s="216" t="s">
        <v>2894</v>
      </c>
      <c r="D19" s="235">
        <v>925</v>
      </c>
      <c r="E19" s="268">
        <f t="shared" si="0"/>
        <v>1198.1500000000001</v>
      </c>
      <c r="F19" s="270">
        <v>200</v>
      </c>
      <c r="G19" s="268">
        <f t="shared" si="1"/>
        <v>2</v>
      </c>
      <c r="H19" s="243">
        <v>504</v>
      </c>
      <c r="I19" s="261" t="s">
        <v>2899</v>
      </c>
      <c r="J19" s="217">
        <v>48.707711599246828</v>
      </c>
      <c r="K19" s="217">
        <v>1.0867242925060452</v>
      </c>
      <c r="L19" s="217">
        <v>7.0810295976374604</v>
      </c>
      <c r="M19" s="217">
        <v>0</v>
      </c>
      <c r="N19" s="217">
        <v>13.788469640607245</v>
      </c>
      <c r="O19" s="217">
        <v>0.41022968469520799</v>
      </c>
      <c r="P19" s="217">
        <v>9.8904390226370094</v>
      </c>
      <c r="Q19" s="217">
        <v>17.731027501063263</v>
      </c>
      <c r="R19" s="217">
        <v>0.6927680170601237</v>
      </c>
      <c r="S19" s="217">
        <v>0.6116006445468104</v>
      </c>
      <c r="T19" s="246">
        <v>100</v>
      </c>
      <c r="U19" s="217">
        <v>75.859735174638175</v>
      </c>
      <c r="V19" s="217">
        <v>0.41603746696963095</v>
      </c>
      <c r="W19" s="217">
        <v>12.104332202043015</v>
      </c>
      <c r="X19" s="217">
        <v>0</v>
      </c>
      <c r="Y19" s="217">
        <v>2.0812919035283106</v>
      </c>
      <c r="Z19" s="217">
        <v>0</v>
      </c>
      <c r="AA19" s="217">
        <v>0.16309123921392871</v>
      </c>
      <c r="AB19" s="217">
        <v>0.76717315603555569</v>
      </c>
      <c r="AC19" s="217">
        <v>2.4500170120312634</v>
      </c>
      <c r="AD19" s="217">
        <v>6.1583218455401294</v>
      </c>
      <c r="AE19" s="246">
        <v>100</v>
      </c>
    </row>
    <row r="20" spans="1:31">
      <c r="A20" s="218" t="s">
        <v>2840</v>
      </c>
      <c r="B20" s="216" t="s">
        <v>2887</v>
      </c>
      <c r="C20" s="216" t="s">
        <v>2894</v>
      </c>
      <c r="D20" s="235">
        <v>925</v>
      </c>
      <c r="E20" s="268">
        <f t="shared" si="0"/>
        <v>1198.1500000000001</v>
      </c>
      <c r="F20" s="270">
        <v>200</v>
      </c>
      <c r="G20" s="268">
        <f t="shared" si="1"/>
        <v>2</v>
      </c>
      <c r="H20" s="243">
        <v>504</v>
      </c>
      <c r="I20" s="261" t="s">
        <v>2900</v>
      </c>
      <c r="J20" s="217">
        <v>48.153174987881734</v>
      </c>
      <c r="K20" s="217">
        <v>0.78526417838099882</v>
      </c>
      <c r="L20" s="217">
        <v>4.8085312651478436</v>
      </c>
      <c r="M20" s="217">
        <v>0</v>
      </c>
      <c r="N20" s="217">
        <v>17.508482792050415</v>
      </c>
      <c r="O20" s="217">
        <v>0.56228793019873979</v>
      </c>
      <c r="P20" s="217">
        <v>10.344158991759574</v>
      </c>
      <c r="Q20" s="217">
        <v>17.702375181774123</v>
      </c>
      <c r="R20" s="217">
        <v>0.13572467280659239</v>
      </c>
      <c r="S20" s="217">
        <v>0</v>
      </c>
      <c r="T20" s="246">
        <v>100.00000000000003</v>
      </c>
      <c r="U20" s="217">
        <v>76.363058791976769</v>
      </c>
      <c r="V20" s="217">
        <v>0.37852204949406726</v>
      </c>
      <c r="W20" s="217">
        <v>12.016497685912345</v>
      </c>
      <c r="X20" s="217">
        <v>0</v>
      </c>
      <c r="Y20" s="217">
        <v>1.8875962646837769</v>
      </c>
      <c r="Z20" s="217">
        <v>0.12869783333689475</v>
      </c>
      <c r="AA20" s="217">
        <v>8.4547864102222009E-2</v>
      </c>
      <c r="AB20" s="217">
        <v>0.71131253786776882</v>
      </c>
      <c r="AC20" s="217">
        <v>2.355427779382739</v>
      </c>
      <c r="AD20" s="217">
        <v>6.074339193243441</v>
      </c>
      <c r="AE20" s="246">
        <v>100.00000000000003</v>
      </c>
    </row>
    <row r="21" spans="1:31">
      <c r="A21" s="218" t="s">
        <v>2841</v>
      </c>
      <c r="B21" s="216" t="s">
        <v>2887</v>
      </c>
      <c r="C21" s="216" t="s">
        <v>2894</v>
      </c>
      <c r="D21" s="235">
        <v>925</v>
      </c>
      <c r="E21" s="268">
        <f t="shared" si="0"/>
        <v>1198.1500000000001</v>
      </c>
      <c r="F21" s="270">
        <v>200</v>
      </c>
      <c r="G21" s="268">
        <f t="shared" si="1"/>
        <v>2</v>
      </c>
      <c r="H21" s="243">
        <v>504</v>
      </c>
      <c r="I21" s="261" t="s">
        <v>2889</v>
      </c>
      <c r="J21" s="217">
        <v>51.388946360502054</v>
      </c>
      <c r="K21" s="217">
        <v>0.520290054174122</v>
      </c>
      <c r="L21" s="217">
        <v>2.3983593831466012</v>
      </c>
      <c r="M21" s="217">
        <v>0</v>
      </c>
      <c r="N21" s="217">
        <v>8.1530977567312153</v>
      </c>
      <c r="O21" s="217">
        <v>0.34884625506692729</v>
      </c>
      <c r="P21" s="217">
        <v>15.024786357324102</v>
      </c>
      <c r="Q21" s="217">
        <v>21.644523084002159</v>
      </c>
      <c r="R21" s="217">
        <v>0.33861722747007017</v>
      </c>
      <c r="S21" s="217">
        <v>0.18253352158275166</v>
      </c>
      <c r="T21" s="246">
        <v>100</v>
      </c>
      <c r="U21" s="217">
        <v>73.313311246065354</v>
      </c>
      <c r="V21" s="217">
        <v>0.50347222577562478</v>
      </c>
      <c r="W21" s="217">
        <v>13.672468480409744</v>
      </c>
      <c r="X21" s="217">
        <v>0</v>
      </c>
      <c r="Y21" s="217">
        <v>1.9896552662824349</v>
      </c>
      <c r="Z21" s="217">
        <v>2.309768509412332E-2</v>
      </c>
      <c r="AA21" s="217">
        <v>0.41081540661647881</v>
      </c>
      <c r="AB21" s="217">
        <v>1.8272960398676072</v>
      </c>
      <c r="AC21" s="217">
        <v>2.8382726083559793</v>
      </c>
      <c r="AD21" s="217">
        <v>5.4216110415326453</v>
      </c>
      <c r="AE21" s="246">
        <v>100</v>
      </c>
    </row>
    <row r="22" spans="1:31">
      <c r="A22" s="218" t="s">
        <v>2842</v>
      </c>
      <c r="B22" s="216" t="s">
        <v>2887</v>
      </c>
      <c r="C22" s="216" t="s">
        <v>2894</v>
      </c>
      <c r="D22" s="235">
        <v>900</v>
      </c>
      <c r="E22" s="268">
        <f t="shared" si="0"/>
        <v>1173.1500000000001</v>
      </c>
      <c r="F22" s="270">
        <v>204</v>
      </c>
      <c r="G22" s="268">
        <f t="shared" si="1"/>
        <v>2.04</v>
      </c>
      <c r="H22" s="243">
        <v>168</v>
      </c>
      <c r="I22" s="261" t="s">
        <v>2901</v>
      </c>
      <c r="J22" s="217">
        <v>51.13005551149881</v>
      </c>
      <c r="K22" s="217">
        <v>0.88223632038065025</v>
      </c>
      <c r="L22" s="217">
        <v>2.329500396510706</v>
      </c>
      <c r="M22" s="217">
        <v>0</v>
      </c>
      <c r="N22" s="217">
        <v>18.596352101506746</v>
      </c>
      <c r="O22" s="217">
        <v>0.73354480570975411</v>
      </c>
      <c r="P22" s="217">
        <v>10.279540047581284</v>
      </c>
      <c r="Q22" s="217">
        <v>15.711736716891355</v>
      </c>
      <c r="R22" s="217">
        <v>4.9563838223632049E-2</v>
      </c>
      <c r="S22" s="217">
        <v>0.2874702616970658</v>
      </c>
      <c r="T22" s="246">
        <v>99.999999999999972</v>
      </c>
      <c r="U22" s="217">
        <v>76.163663671260778</v>
      </c>
      <c r="V22" s="217">
        <v>0.29844094659979509</v>
      </c>
      <c r="W22" s="217">
        <v>12.479369100777149</v>
      </c>
      <c r="X22" s="217">
        <v>0</v>
      </c>
      <c r="Y22" s="217">
        <v>1.6458372588120125</v>
      </c>
      <c r="Z22" s="217">
        <v>6.0756796534150601E-2</v>
      </c>
      <c r="AA22" s="217">
        <v>9.4069816885653551E-2</v>
      </c>
      <c r="AB22" s="217">
        <v>0.73717706760822832</v>
      </c>
      <c r="AC22" s="217">
        <v>2.4136558287362648</v>
      </c>
      <c r="AD22" s="217">
        <v>6.107029512785946</v>
      </c>
      <c r="AE22" s="246">
        <v>99.999999999999972</v>
      </c>
    </row>
    <row r="23" spans="1:31">
      <c r="A23" s="218" t="s">
        <v>2843</v>
      </c>
      <c r="B23" s="216" t="s">
        <v>2887</v>
      </c>
      <c r="C23" s="216" t="s">
        <v>2894</v>
      </c>
      <c r="D23" s="235">
        <v>900</v>
      </c>
      <c r="E23" s="268">
        <f t="shared" si="0"/>
        <v>1173.1500000000001</v>
      </c>
      <c r="F23" s="270">
        <v>204</v>
      </c>
      <c r="G23" s="268">
        <f t="shared" si="1"/>
        <v>2.04</v>
      </c>
      <c r="H23" s="243">
        <v>168</v>
      </c>
      <c r="I23" s="261" t="s">
        <v>2898</v>
      </c>
      <c r="J23" s="217">
        <v>49.102577872166229</v>
      </c>
      <c r="K23" s="217">
        <v>1.3073769578230849</v>
      </c>
      <c r="L23" s="217">
        <v>1.9931343204942962</v>
      </c>
      <c r="M23" s="217">
        <v>0</v>
      </c>
      <c r="N23" s="217">
        <v>21.456666984146928</v>
      </c>
      <c r="O23" s="217">
        <v>0.68970897867951175</v>
      </c>
      <c r="P23" s="217">
        <v>8.1942330723915759</v>
      </c>
      <c r="Q23" s="217">
        <v>16.800852738469889</v>
      </c>
      <c r="R23" s="217">
        <v>0.38259748839339447</v>
      </c>
      <c r="S23" s="217">
        <v>7.285158743507697E-2</v>
      </c>
      <c r="T23" s="246">
        <v>100</v>
      </c>
      <c r="U23" s="217">
        <v>75.309083825715049</v>
      </c>
      <c r="V23" s="217">
        <v>0.31926525523447347</v>
      </c>
      <c r="W23" s="217">
        <v>12.799229928466952</v>
      </c>
      <c r="X23" s="217">
        <v>0</v>
      </c>
      <c r="Y23" s="217">
        <v>1.5818640760370484</v>
      </c>
      <c r="Z23" s="217">
        <v>0.1067399743133451</v>
      </c>
      <c r="AA23" s="217">
        <v>0.17693851879039943</v>
      </c>
      <c r="AB23" s="217">
        <v>1.0317114206085132</v>
      </c>
      <c r="AC23" s="217">
        <v>2.6881614501524318</v>
      </c>
      <c r="AD23" s="217">
        <v>5.9870055506817845</v>
      </c>
      <c r="AE23" s="246">
        <v>100</v>
      </c>
    </row>
    <row r="24" spans="1:31">
      <c r="A24" s="218" t="s">
        <v>2844</v>
      </c>
      <c r="B24" s="216" t="s">
        <v>2887</v>
      </c>
      <c r="C24" s="216" t="s">
        <v>2894</v>
      </c>
      <c r="D24" s="235">
        <v>900</v>
      </c>
      <c r="E24" s="268">
        <f t="shared" si="0"/>
        <v>1173.1500000000001</v>
      </c>
      <c r="F24" s="270">
        <v>204</v>
      </c>
      <c r="G24" s="268">
        <f t="shared" si="1"/>
        <v>2.04</v>
      </c>
      <c r="H24" s="243">
        <v>168</v>
      </c>
      <c r="I24" s="261" t="s">
        <v>2898</v>
      </c>
      <c r="J24" s="217">
        <v>51.766555432060379</v>
      </c>
      <c r="K24" s="217">
        <v>0.56283332021289789</v>
      </c>
      <c r="L24" s="217">
        <v>2.7485866622546422</v>
      </c>
      <c r="M24" s="217">
        <v>0</v>
      </c>
      <c r="N24" s="217">
        <v>11.637403648192647</v>
      </c>
      <c r="O24" s="217">
        <v>0.6118681676444726</v>
      </c>
      <c r="P24" s="217">
        <v>12.665967947888298</v>
      </c>
      <c r="Q24" s="217">
        <v>19.371833583066365</v>
      </c>
      <c r="R24" s="217">
        <v>0.37673439924639773</v>
      </c>
      <c r="S24" s="217">
        <v>0.25821683943389095</v>
      </c>
      <c r="T24" s="246">
        <v>99.999999999999957</v>
      </c>
      <c r="U24" s="217">
        <v>75.299673718296418</v>
      </c>
      <c r="V24" s="217">
        <v>0.41221830465013071</v>
      </c>
      <c r="W24" s="217">
        <v>12.930145306310303</v>
      </c>
      <c r="X24" s="217">
        <v>0</v>
      </c>
      <c r="Y24" s="217">
        <v>1.5959140818909545</v>
      </c>
      <c r="Z24" s="217">
        <v>5.7890346335289375E-2</v>
      </c>
      <c r="AA24" s="217">
        <v>0.22565420714367898</v>
      </c>
      <c r="AB24" s="217">
        <v>1.0785480053257062</v>
      </c>
      <c r="AC24" s="217">
        <v>2.5407543928859075</v>
      </c>
      <c r="AD24" s="217">
        <v>5.859201637161596</v>
      </c>
      <c r="AE24" s="246">
        <v>99.999999999999957</v>
      </c>
    </row>
    <row r="25" spans="1:31">
      <c r="A25" s="218" t="s">
        <v>2845</v>
      </c>
      <c r="B25" s="216" t="s">
        <v>2887</v>
      </c>
      <c r="C25" s="216" t="s">
        <v>2894</v>
      </c>
      <c r="D25" s="235">
        <v>900</v>
      </c>
      <c r="E25" s="268">
        <f t="shared" si="0"/>
        <v>1173.1500000000001</v>
      </c>
      <c r="F25" s="270">
        <v>204</v>
      </c>
      <c r="G25" s="268">
        <f t="shared" si="1"/>
        <v>2.04</v>
      </c>
      <c r="H25" s="243">
        <v>168</v>
      </c>
      <c r="I25" s="261" t="s">
        <v>2889</v>
      </c>
      <c r="J25" s="217">
        <v>51.809370910914197</v>
      </c>
      <c r="K25" s="217">
        <v>0.62823879215111478</v>
      </c>
      <c r="L25" s="217">
        <v>3.1094766577520807</v>
      </c>
      <c r="M25" s="217">
        <v>0</v>
      </c>
      <c r="N25" s="217">
        <v>9.0230665773183496</v>
      </c>
      <c r="O25" s="217">
        <v>0.35007129644813456</v>
      </c>
      <c r="P25" s="217">
        <v>12.887482530176989</v>
      </c>
      <c r="Q25" s="217">
        <v>21.491543289732167</v>
      </c>
      <c r="R25" s="217">
        <v>0.36920290368534825</v>
      </c>
      <c r="S25" s="217">
        <v>0.33154704182162592</v>
      </c>
      <c r="T25" s="246">
        <v>100</v>
      </c>
      <c r="U25" s="217">
        <v>73.5381994111643</v>
      </c>
      <c r="V25" s="217">
        <v>0.46641042611524491</v>
      </c>
      <c r="W25" s="217">
        <v>14.109830658455822</v>
      </c>
      <c r="X25" s="217">
        <v>0</v>
      </c>
      <c r="Y25" s="217">
        <v>1.7284942418578106</v>
      </c>
      <c r="Z25" s="217">
        <v>5.3565924905402788E-2</v>
      </c>
      <c r="AA25" s="217">
        <v>0.33591001963218414</v>
      </c>
      <c r="AB25" s="217">
        <v>1.7514213924595901</v>
      </c>
      <c r="AC25" s="217">
        <v>2.6458139514957044</v>
      </c>
      <c r="AD25" s="217">
        <v>5.3703539739139394</v>
      </c>
      <c r="AE25" s="246">
        <v>100</v>
      </c>
    </row>
    <row r="26" spans="1:31">
      <c r="A26" s="218" t="s">
        <v>2846</v>
      </c>
      <c r="B26" s="216" t="s">
        <v>2887</v>
      </c>
      <c r="C26" s="216" t="s">
        <v>2894</v>
      </c>
      <c r="D26" s="235">
        <v>875</v>
      </c>
      <c r="E26" s="268">
        <f t="shared" si="0"/>
        <v>1148.1500000000001</v>
      </c>
      <c r="F26" s="270">
        <v>200</v>
      </c>
      <c r="G26" s="268">
        <f t="shared" si="1"/>
        <v>2</v>
      </c>
      <c r="H26" s="243">
        <v>504</v>
      </c>
      <c r="I26" s="261" t="s">
        <v>2902</v>
      </c>
      <c r="J26" s="217">
        <v>54.483637307887776</v>
      </c>
      <c r="K26" s="217">
        <v>0.43850741774702168</v>
      </c>
      <c r="L26" s="217">
        <v>3.5291764042593821</v>
      </c>
      <c r="M26" s="217">
        <v>0</v>
      </c>
      <c r="N26" s="217">
        <v>15.135174458256417</v>
      </c>
      <c r="O26" s="217">
        <v>0.65220400496705633</v>
      </c>
      <c r="P26" s="217">
        <v>10.821938707979319</v>
      </c>
      <c r="Q26" s="217">
        <v>13.658192561337993</v>
      </c>
      <c r="R26" s="217">
        <v>0.44527700230671063</v>
      </c>
      <c r="S26" s="217">
        <v>0.8358921352583204</v>
      </c>
      <c r="T26" s="246">
        <v>100</v>
      </c>
      <c r="U26" s="217">
        <v>76.483785437487256</v>
      </c>
      <c r="V26" s="217">
        <v>0.35692433204160712</v>
      </c>
      <c r="W26" s="217">
        <v>12.359779726697939</v>
      </c>
      <c r="X26" s="217">
        <v>0</v>
      </c>
      <c r="Y26" s="217">
        <v>1.4786865184580869</v>
      </c>
      <c r="Z26" s="217">
        <v>1.0197838058331634E-2</v>
      </c>
      <c r="AA26" s="217">
        <v>5.0989190291658174E-2</v>
      </c>
      <c r="AB26" s="217">
        <v>0.74444217825820924</v>
      </c>
      <c r="AC26" s="217">
        <v>2.3455027534162753</v>
      </c>
      <c r="AD26" s="217">
        <v>6.1696920252906375</v>
      </c>
      <c r="AE26" s="246">
        <v>100</v>
      </c>
    </row>
    <row r="27" spans="1:31">
      <c r="A27" s="218" t="s">
        <v>2847</v>
      </c>
      <c r="B27" s="216" t="s">
        <v>2887</v>
      </c>
      <c r="C27" s="216" t="s">
        <v>2894</v>
      </c>
      <c r="D27" s="235">
        <v>875</v>
      </c>
      <c r="E27" s="268">
        <f t="shared" si="0"/>
        <v>1148.1500000000001</v>
      </c>
      <c r="F27" s="270">
        <v>200</v>
      </c>
      <c r="G27" s="268">
        <f t="shared" si="1"/>
        <v>2</v>
      </c>
      <c r="H27" s="243">
        <v>504</v>
      </c>
      <c r="I27" s="261" t="s">
        <v>2902</v>
      </c>
      <c r="J27" s="217">
        <v>53.170596449835408</v>
      </c>
      <c r="K27" s="217">
        <v>0.88446588726387265</v>
      </c>
      <c r="L27" s="217">
        <v>3.3780506863886832</v>
      </c>
      <c r="M27" s="217">
        <v>0</v>
      </c>
      <c r="N27" s="217">
        <v>16.358686610505302</v>
      </c>
      <c r="O27" s="217">
        <v>0.67948194417136787</v>
      </c>
      <c r="P27" s="217">
        <v>10.118926985183281</v>
      </c>
      <c r="Q27" s="217">
        <v>13.666369223168328</v>
      </c>
      <c r="R27" s="217">
        <v>0.68462418770197175</v>
      </c>
      <c r="S27" s="217">
        <v>1.0587980257817975</v>
      </c>
      <c r="T27" s="246">
        <v>100</v>
      </c>
      <c r="U27" s="217">
        <v>76.808772289403564</v>
      </c>
      <c r="V27" s="217">
        <v>0.25620004099200655</v>
      </c>
      <c r="W27" s="217">
        <v>12.646034023365443</v>
      </c>
      <c r="X27" s="217">
        <v>0</v>
      </c>
      <c r="Y27" s="217">
        <v>1.2297601967616314</v>
      </c>
      <c r="Z27" s="217">
        <v>0.10248001639680263</v>
      </c>
      <c r="AA27" s="217">
        <v>0.12297601967616312</v>
      </c>
      <c r="AB27" s="217">
        <v>0.66612010657921694</v>
      </c>
      <c r="AC27" s="217">
        <v>2.3570403771264599</v>
      </c>
      <c r="AD27" s="217">
        <v>5.8106169296987078</v>
      </c>
      <c r="AE27" s="246">
        <v>100</v>
      </c>
    </row>
    <row r="28" spans="1:31">
      <c r="A28" s="218" t="s">
        <v>2848</v>
      </c>
      <c r="B28" s="216" t="s">
        <v>2887</v>
      </c>
      <c r="C28" s="216" t="s">
        <v>2894</v>
      </c>
      <c r="D28" s="235">
        <v>1025</v>
      </c>
      <c r="E28" s="268">
        <f t="shared" si="0"/>
        <v>1298.1500000000001</v>
      </c>
      <c r="F28" s="270">
        <v>200</v>
      </c>
      <c r="G28" s="268">
        <f t="shared" si="1"/>
        <v>2</v>
      </c>
      <c r="H28" s="243">
        <v>284</v>
      </c>
      <c r="I28" s="261" t="s">
        <v>2903</v>
      </c>
      <c r="J28" s="217">
        <v>52.779637956030442</v>
      </c>
      <c r="K28" s="217">
        <v>0.42836231036920364</v>
      </c>
      <c r="L28" s="217">
        <v>0.93845447927638914</v>
      </c>
      <c r="M28" s="217">
        <v>0</v>
      </c>
      <c r="N28" s="217">
        <v>8.8857613778041937</v>
      </c>
      <c r="O28" s="217">
        <v>0.37872176688934667</v>
      </c>
      <c r="P28" s="217">
        <v>15.869834640906296</v>
      </c>
      <c r="Q28" s="217">
        <v>20.447536172781884</v>
      </c>
      <c r="R28" s="217">
        <v>0.19053272683438624</v>
      </c>
      <c r="S28" s="217">
        <v>8.1158569107851214E-2</v>
      </c>
      <c r="T28" s="246">
        <v>100</v>
      </c>
      <c r="U28" s="217">
        <v>71.804904693895892</v>
      </c>
      <c r="V28" s="217">
        <v>0.67167414897497935</v>
      </c>
      <c r="W28" s="217">
        <v>13.524919673934177</v>
      </c>
      <c r="X28" s="217">
        <v>0</v>
      </c>
      <c r="Y28" s="217">
        <v>2.7898282719010341</v>
      </c>
      <c r="Z28" s="217">
        <v>0</v>
      </c>
      <c r="AA28" s="217">
        <v>0.6245415478397176</v>
      </c>
      <c r="AB28" s="217">
        <v>2.2810131186006712</v>
      </c>
      <c r="AC28" s="217">
        <v>3.2020917813381962</v>
      </c>
      <c r="AD28" s="217">
        <v>5.1010267635153292</v>
      </c>
      <c r="AE28" s="246">
        <v>100</v>
      </c>
    </row>
    <row r="29" spans="1:31">
      <c r="A29" s="218" t="s">
        <v>2849</v>
      </c>
      <c r="B29" s="216" t="s">
        <v>2887</v>
      </c>
      <c r="C29" s="216" t="s">
        <v>2894</v>
      </c>
      <c r="D29" s="235">
        <v>975</v>
      </c>
      <c r="E29" s="268">
        <f t="shared" si="0"/>
        <v>1248.1500000000001</v>
      </c>
      <c r="F29" s="270">
        <v>204</v>
      </c>
      <c r="G29" s="268">
        <f t="shared" si="1"/>
        <v>2.04</v>
      </c>
      <c r="H29" s="243">
        <v>288</v>
      </c>
      <c r="I29" s="261" t="s">
        <v>2889</v>
      </c>
      <c r="J29" s="217">
        <v>51.536283251865399</v>
      </c>
      <c r="K29" s="217">
        <v>0.53259288307673769</v>
      </c>
      <c r="L29" s="217">
        <v>1.4187531875079813</v>
      </c>
      <c r="M29" s="217">
        <v>0</v>
      </c>
      <c r="N29" s="217">
        <v>15.845671703434693</v>
      </c>
      <c r="O29" s="217">
        <v>0.46505664746088177</v>
      </c>
      <c r="P29" s="217">
        <v>13.809980632831959</v>
      </c>
      <c r="Q29" s="217">
        <v>16.052935477299737</v>
      </c>
      <c r="R29" s="217">
        <v>0.21304393751481868</v>
      </c>
      <c r="S29" s="217">
        <v>0.12568227900780007</v>
      </c>
      <c r="T29" s="246">
        <v>99.999999999999986</v>
      </c>
      <c r="U29" s="217">
        <v>71.906586821847313</v>
      </c>
      <c r="V29" s="217">
        <v>0.68841800398207642</v>
      </c>
      <c r="W29" s="217">
        <v>13.370471852092521</v>
      </c>
      <c r="X29" s="217">
        <v>0</v>
      </c>
      <c r="Y29" s="217">
        <v>3.2537703417658959</v>
      </c>
      <c r="Z29" s="217">
        <v>0</v>
      </c>
      <c r="AA29" s="217">
        <v>0.5138334263042823</v>
      </c>
      <c r="AB29" s="217">
        <v>1.9741321093896476</v>
      </c>
      <c r="AC29" s="217">
        <v>2.9496451387528277</v>
      </c>
      <c r="AD29" s="217">
        <v>5.3431423058654186</v>
      </c>
      <c r="AE29" s="246">
        <v>99.999999999999986</v>
      </c>
    </row>
    <row r="30" spans="1:31">
      <c r="A30" s="218" t="s">
        <v>2850</v>
      </c>
      <c r="B30" s="216" t="s">
        <v>2887</v>
      </c>
      <c r="C30" s="216" t="s">
        <v>2894</v>
      </c>
      <c r="D30" s="235">
        <v>930</v>
      </c>
      <c r="E30" s="268">
        <f t="shared" si="0"/>
        <v>1203.1500000000001</v>
      </c>
      <c r="F30" s="270">
        <v>207</v>
      </c>
      <c r="G30" s="268">
        <f t="shared" si="1"/>
        <v>2.0699999999999998</v>
      </c>
      <c r="H30" s="243">
        <v>163</v>
      </c>
      <c r="I30" s="261" t="s">
        <v>2904</v>
      </c>
      <c r="J30" s="217">
        <v>49.476424348211054</v>
      </c>
      <c r="K30" s="217">
        <v>0.92643710181059769</v>
      </c>
      <c r="L30" s="217">
        <v>6.6024224734443973</v>
      </c>
      <c r="M30" s="217">
        <v>0</v>
      </c>
      <c r="N30" s="217">
        <v>22.044388937185495</v>
      </c>
      <c r="O30" s="217">
        <v>0.52269505418865203</v>
      </c>
      <c r="P30" s="217">
        <v>8.2878860676130213</v>
      </c>
      <c r="Q30" s="217">
        <v>10.944981986892831</v>
      </c>
      <c r="R30" s="217">
        <v>0.46236170475464344</v>
      </c>
      <c r="S30" s="217">
        <v>0.73240232589932663</v>
      </c>
      <c r="T30" s="246">
        <v>99.999999999999943</v>
      </c>
      <c r="U30" s="217">
        <v>73.554808437090529</v>
      </c>
      <c r="V30" s="217">
        <v>0.52693427356319189</v>
      </c>
      <c r="W30" s="217">
        <v>12.548911236730945</v>
      </c>
      <c r="X30" s="217">
        <v>0</v>
      </c>
      <c r="Y30" s="217">
        <v>2.8058186337492965</v>
      </c>
      <c r="Z30" s="217">
        <v>5.1209622386982047E-2</v>
      </c>
      <c r="AA30" s="217">
        <v>0.20397487007047338</v>
      </c>
      <c r="AB30" s="217">
        <v>1.037870885249311</v>
      </c>
      <c r="AC30" s="217">
        <v>2.8807734076240683</v>
      </c>
      <c r="AD30" s="217">
        <v>6.3896986335351773</v>
      </c>
      <c r="AE30" s="246">
        <v>99.999999999999943</v>
      </c>
    </row>
    <row r="31" spans="1:31">
      <c r="A31" s="218" t="s">
        <v>2851</v>
      </c>
      <c r="B31" s="216" t="s">
        <v>2887</v>
      </c>
      <c r="C31" s="216" t="s">
        <v>2894</v>
      </c>
      <c r="D31" s="235">
        <v>930</v>
      </c>
      <c r="E31" s="268">
        <f t="shared" si="0"/>
        <v>1203.1500000000001</v>
      </c>
      <c r="F31" s="270">
        <v>207</v>
      </c>
      <c r="G31" s="268">
        <f t="shared" si="1"/>
        <v>2.0699999999999998</v>
      </c>
      <c r="H31" s="243">
        <v>163</v>
      </c>
      <c r="I31" s="261" t="s">
        <v>2898</v>
      </c>
      <c r="J31" s="217">
        <v>50.440389518165553</v>
      </c>
      <c r="K31" s="217">
        <v>1.1492324087965864</v>
      </c>
      <c r="L31" s="217">
        <v>6.4507204174495527</v>
      </c>
      <c r="M31" s="217">
        <v>0</v>
      </c>
      <c r="N31" s="217">
        <v>11.942714114417488</v>
      </c>
      <c r="O31" s="217">
        <v>0.35536380359893549</v>
      </c>
      <c r="P31" s="217">
        <v>10.036621582035011</v>
      </c>
      <c r="Q31" s="217">
        <v>18.379600406541012</v>
      </c>
      <c r="R31" s="217">
        <v>0.61835438282693667</v>
      </c>
      <c r="S31" s="217">
        <v>0.62700336616891028</v>
      </c>
      <c r="T31" s="246">
        <v>100</v>
      </c>
      <c r="U31" s="217">
        <v>73.912210534518223</v>
      </c>
      <c r="V31" s="217">
        <v>0.50990185005061039</v>
      </c>
      <c r="W31" s="217">
        <v>12.805043436665342</v>
      </c>
      <c r="X31" s="217">
        <v>0</v>
      </c>
      <c r="Y31" s="217">
        <v>2.4677088552237012</v>
      </c>
      <c r="Z31" s="217">
        <v>0</v>
      </c>
      <c r="AA31" s="217">
        <v>0.25909374864452578</v>
      </c>
      <c r="AB31" s="217">
        <v>1.2284991070473323</v>
      </c>
      <c r="AC31" s="217">
        <v>3.114738116212965</v>
      </c>
      <c r="AD31" s="217">
        <v>5.702804351637301</v>
      </c>
      <c r="AE31" s="246">
        <v>100</v>
      </c>
    </row>
    <row r="32" spans="1:31">
      <c r="A32" s="218" t="s">
        <v>2852</v>
      </c>
      <c r="B32" s="216" t="s">
        <v>2887</v>
      </c>
      <c r="C32" s="216" t="s">
        <v>2894</v>
      </c>
      <c r="D32" s="237">
        <v>1025</v>
      </c>
      <c r="E32" s="268">
        <f t="shared" si="0"/>
        <v>1298.1500000000001</v>
      </c>
      <c r="F32" s="271">
        <v>501</v>
      </c>
      <c r="G32" s="268">
        <f t="shared" si="1"/>
        <v>5.01</v>
      </c>
      <c r="H32" s="244">
        <v>163</v>
      </c>
      <c r="I32" s="262" t="s">
        <v>2905</v>
      </c>
      <c r="J32" s="217">
        <v>51.972416455445291</v>
      </c>
      <c r="K32" s="217">
        <v>0.57042876440987389</v>
      </c>
      <c r="L32" s="217">
        <v>2.7355999853490052</v>
      </c>
      <c r="M32" s="217">
        <v>0</v>
      </c>
      <c r="N32" s="217">
        <v>20.092687822216106</v>
      </c>
      <c r="O32" s="217">
        <v>0.47614386065589143</v>
      </c>
      <c r="P32" s="217">
        <v>11.649105621671046</v>
      </c>
      <c r="Q32" s="217">
        <v>11.552423868837536</v>
      </c>
      <c r="R32" s="217">
        <v>0.44933627830738937</v>
      </c>
      <c r="S32" s="217">
        <v>0.50185734310786523</v>
      </c>
      <c r="T32" s="246">
        <v>100</v>
      </c>
      <c r="U32" s="217">
        <v>71.518516836995602</v>
      </c>
      <c r="V32" s="217">
        <v>0.67229840105001837</v>
      </c>
      <c r="W32" s="217">
        <v>13.136828281854356</v>
      </c>
      <c r="X32" s="217">
        <v>0</v>
      </c>
      <c r="Y32" s="217">
        <v>3.8396446255860868</v>
      </c>
      <c r="Z32" s="217">
        <v>0</v>
      </c>
      <c r="AA32" s="217">
        <v>0.49710750674796866</v>
      </c>
      <c r="AB32" s="217">
        <v>1.9695209359422539</v>
      </c>
      <c r="AC32" s="217">
        <v>3.1457628567117322</v>
      </c>
      <c r="AD32" s="217">
        <v>5.2203205551119938</v>
      </c>
      <c r="AE32" s="246">
        <v>100</v>
      </c>
    </row>
    <row r="33" spans="1:31">
      <c r="A33" s="218" t="s">
        <v>2853</v>
      </c>
      <c r="B33" s="216" t="s">
        <v>2887</v>
      </c>
      <c r="C33" s="216" t="s">
        <v>2894</v>
      </c>
      <c r="D33" s="237">
        <v>1025</v>
      </c>
      <c r="E33" s="268">
        <f t="shared" si="0"/>
        <v>1298.1500000000001</v>
      </c>
      <c r="F33" s="271">
        <v>501</v>
      </c>
      <c r="G33" s="268">
        <f t="shared" si="1"/>
        <v>5.01</v>
      </c>
      <c r="H33" s="244">
        <v>163</v>
      </c>
      <c r="I33" s="262" t="s">
        <v>2903</v>
      </c>
      <c r="J33" s="217">
        <v>51.874795480291134</v>
      </c>
      <c r="K33" s="217">
        <v>0.48251638576624195</v>
      </c>
      <c r="L33" s="217">
        <v>1.5090019909373285</v>
      </c>
      <c r="M33" s="217">
        <v>0</v>
      </c>
      <c r="N33" s="217">
        <v>14.140000188748891</v>
      </c>
      <c r="O33" s="217">
        <v>0.42323329359194878</v>
      </c>
      <c r="P33" s="217">
        <v>13.701104399945359</v>
      </c>
      <c r="Q33" s="217">
        <v>17.45245061457728</v>
      </c>
      <c r="R33" s="217">
        <v>0.29468101050290835</v>
      </c>
      <c r="S33" s="217">
        <v>0.12221663563891723</v>
      </c>
      <c r="T33" s="246">
        <v>100</v>
      </c>
      <c r="U33" s="217">
        <v>71.796963533084835</v>
      </c>
      <c r="V33" s="217">
        <v>0.65630209531039962</v>
      </c>
      <c r="W33" s="217">
        <v>13.502569069825146</v>
      </c>
      <c r="X33" s="217">
        <v>0</v>
      </c>
      <c r="Y33" s="217">
        <v>3.0976356481693363</v>
      </c>
      <c r="Z33" s="217">
        <v>0</v>
      </c>
      <c r="AA33" s="217">
        <v>0.58090248716079584</v>
      </c>
      <c r="AB33" s="217">
        <v>2.0600521533702083</v>
      </c>
      <c r="AC33" s="217">
        <v>3.1033622012356816</v>
      </c>
      <c r="AD33" s="217">
        <v>5.2022128118436139</v>
      </c>
      <c r="AE33" s="246">
        <v>100</v>
      </c>
    </row>
    <row r="34" spans="1:31">
      <c r="A34" s="218" t="s">
        <v>2854</v>
      </c>
      <c r="B34" s="216" t="s">
        <v>2887</v>
      </c>
      <c r="C34" s="216" t="s">
        <v>2894</v>
      </c>
      <c r="D34" s="235">
        <v>1000</v>
      </c>
      <c r="E34" s="268">
        <f t="shared" si="0"/>
        <v>1273.1500000000001</v>
      </c>
      <c r="F34" s="270">
        <v>503</v>
      </c>
      <c r="G34" s="268">
        <f t="shared" si="1"/>
        <v>5.03</v>
      </c>
      <c r="H34" s="243">
        <v>161</v>
      </c>
      <c r="I34" s="261" t="s">
        <v>2903</v>
      </c>
      <c r="J34" s="217">
        <v>50.484587755711154</v>
      </c>
      <c r="K34" s="217">
        <v>0.66840538036523245</v>
      </c>
      <c r="L34" s="217">
        <v>2.7774154619781193</v>
      </c>
      <c r="M34" s="217">
        <v>0</v>
      </c>
      <c r="N34" s="217">
        <v>20.719082274150878</v>
      </c>
      <c r="O34" s="217">
        <v>0.47825218898040173</v>
      </c>
      <c r="P34" s="217">
        <v>10.923033530111413</v>
      </c>
      <c r="Q34" s="217">
        <v>13.338564119545588</v>
      </c>
      <c r="R34" s="217">
        <v>0.34042835676209854</v>
      </c>
      <c r="S34" s="217">
        <v>0.27023093239512197</v>
      </c>
      <c r="T34" s="246">
        <v>99.999999999999986</v>
      </c>
      <c r="U34" s="217">
        <v>71.433281397418426</v>
      </c>
      <c r="V34" s="217">
        <v>0.65903703745773801</v>
      </c>
      <c r="W34" s="217">
        <v>13.342814962766564</v>
      </c>
      <c r="X34" s="217">
        <v>0</v>
      </c>
      <c r="Y34" s="217">
        <v>3.7229742931444152</v>
      </c>
      <c r="Z34" s="217">
        <v>0</v>
      </c>
      <c r="AA34" s="217">
        <v>0.41376724520442193</v>
      </c>
      <c r="AB34" s="217">
        <v>1.9966945551767861</v>
      </c>
      <c r="AC34" s="217">
        <v>3.0949953888491541</v>
      </c>
      <c r="AD34" s="217">
        <v>5.33643511998247</v>
      </c>
      <c r="AE34" s="246">
        <v>99.999999999999986</v>
      </c>
    </row>
    <row r="35" spans="1:31">
      <c r="A35" s="218" t="s">
        <v>2855</v>
      </c>
      <c r="B35" s="216" t="s">
        <v>2887</v>
      </c>
      <c r="C35" s="216" t="s">
        <v>2894</v>
      </c>
      <c r="D35" s="235">
        <v>1000</v>
      </c>
      <c r="E35" s="268">
        <f t="shared" si="0"/>
        <v>1273.1500000000001</v>
      </c>
      <c r="F35" s="270">
        <v>503</v>
      </c>
      <c r="G35" s="268">
        <f t="shared" si="1"/>
        <v>5.03</v>
      </c>
      <c r="H35" s="243">
        <v>161</v>
      </c>
      <c r="I35" s="261" t="s">
        <v>2905</v>
      </c>
      <c r="J35" s="217">
        <v>50.687868199839457</v>
      </c>
      <c r="K35" s="217">
        <v>0.49887619788795967</v>
      </c>
      <c r="L35" s="217">
        <v>1.7548571170035241</v>
      </c>
      <c r="M35" s="217">
        <v>0</v>
      </c>
      <c r="N35" s="217">
        <v>22.157992792845487</v>
      </c>
      <c r="O35" s="217">
        <v>0.50821274645001735</v>
      </c>
      <c r="P35" s="217">
        <v>12.539241246540353</v>
      </c>
      <c r="Q35" s="217">
        <v>11.518954988028904</v>
      </c>
      <c r="R35" s="217">
        <v>0.2303454701597922</v>
      </c>
      <c r="S35" s="217">
        <v>0.10365124124449426</v>
      </c>
      <c r="T35" s="246">
        <v>100</v>
      </c>
      <c r="U35" s="217">
        <v>71.686754596276614</v>
      </c>
      <c r="V35" s="217">
        <v>0.63778738136321322</v>
      </c>
      <c r="W35" s="217">
        <v>13.320027040481378</v>
      </c>
      <c r="X35" s="217">
        <v>0</v>
      </c>
      <c r="Y35" s="217">
        <v>3.5691379354912969</v>
      </c>
      <c r="Z35" s="217">
        <v>0</v>
      </c>
      <c r="AA35" s="217">
        <v>0.46266426385695003</v>
      </c>
      <c r="AB35" s="217">
        <v>2.003873526878909</v>
      </c>
      <c r="AC35" s="217">
        <v>3.003459558126325</v>
      </c>
      <c r="AD35" s="217">
        <v>5.3162956975253168</v>
      </c>
      <c r="AE35" s="246">
        <v>100</v>
      </c>
    </row>
    <row r="36" spans="1:31">
      <c r="A36" s="218" t="s">
        <v>2856</v>
      </c>
      <c r="B36" s="216" t="s">
        <v>2887</v>
      </c>
      <c r="C36" s="216" t="s">
        <v>2894</v>
      </c>
      <c r="D36" s="235">
        <v>975</v>
      </c>
      <c r="E36" s="268">
        <f t="shared" si="0"/>
        <v>1248.1500000000001</v>
      </c>
      <c r="F36" s="270">
        <v>499</v>
      </c>
      <c r="G36" s="268">
        <f t="shared" si="1"/>
        <v>4.99</v>
      </c>
      <c r="H36" s="243">
        <v>235</v>
      </c>
      <c r="I36" s="261" t="s">
        <v>2906</v>
      </c>
      <c r="J36" s="217">
        <v>48.136073062166837</v>
      </c>
      <c r="K36" s="217">
        <v>0.97367075904134948</v>
      </c>
      <c r="L36" s="217">
        <v>4.0073944113726796</v>
      </c>
      <c r="M36" s="217">
        <v>0</v>
      </c>
      <c r="N36" s="217">
        <v>24.25804547339277</v>
      </c>
      <c r="O36" s="217">
        <v>0.53108940770210822</v>
      </c>
      <c r="P36" s="217">
        <v>9.0879162353883824</v>
      </c>
      <c r="Q36" s="217">
        <v>12.556188339081533</v>
      </c>
      <c r="R36" s="217">
        <v>0.31503049248807474</v>
      </c>
      <c r="S36" s="217">
        <v>0.13459181936625467</v>
      </c>
      <c r="T36" s="246">
        <v>99.999999999999986</v>
      </c>
      <c r="U36" s="217">
        <v>72.143504223447948</v>
      </c>
      <c r="V36" s="217">
        <v>0.54216198852983277</v>
      </c>
      <c r="W36" s="217">
        <v>13.49389837165036</v>
      </c>
      <c r="X36" s="217">
        <v>0</v>
      </c>
      <c r="Y36" s="217">
        <v>3.2040652439978334</v>
      </c>
      <c r="Z36" s="217">
        <v>0</v>
      </c>
      <c r="AA36" s="217">
        <v>0.29758295592763645</v>
      </c>
      <c r="AB36" s="217">
        <v>1.8977639660835186</v>
      </c>
      <c r="AC36" s="217">
        <v>3.0548790187351957</v>
      </c>
      <c r="AD36" s="217">
        <v>5.3661442316276737</v>
      </c>
      <c r="AE36" s="246">
        <v>99.999999999999986</v>
      </c>
    </row>
    <row r="37" spans="1:31">
      <c r="A37" s="220" t="s">
        <v>2857</v>
      </c>
      <c r="B37" s="219" t="s">
        <v>2887</v>
      </c>
      <c r="C37" s="219" t="s">
        <v>2894</v>
      </c>
      <c r="D37" s="235">
        <v>975</v>
      </c>
      <c r="E37" s="268">
        <f t="shared" si="0"/>
        <v>1248.1500000000001</v>
      </c>
      <c r="F37" s="270">
        <v>499</v>
      </c>
      <c r="G37" s="268">
        <f t="shared" si="1"/>
        <v>4.99</v>
      </c>
      <c r="H37" s="243">
        <v>235</v>
      </c>
      <c r="I37" s="261" t="s">
        <v>2903</v>
      </c>
      <c r="J37" s="217">
        <v>51.589929767368737</v>
      </c>
      <c r="K37" s="217">
        <v>0.46741919403012305</v>
      </c>
      <c r="L37" s="217">
        <v>1.2490191507032293</v>
      </c>
      <c r="M37" s="217">
        <v>0</v>
      </c>
      <c r="N37" s="217">
        <v>15.248608986035883</v>
      </c>
      <c r="O37" s="217">
        <v>0.49396899553323337</v>
      </c>
      <c r="P37" s="217">
        <v>13.499206081493446</v>
      </c>
      <c r="Q37" s="217">
        <v>17.08664806654777</v>
      </c>
      <c r="R37" s="217">
        <v>0.24284407725643459</v>
      </c>
      <c r="S37" s="217">
        <v>0.12235568103114473</v>
      </c>
      <c r="T37" s="246">
        <v>99.999999999999986</v>
      </c>
      <c r="U37" s="217">
        <v>72.562693047151456</v>
      </c>
      <c r="V37" s="217">
        <v>0.66757449999605656</v>
      </c>
      <c r="W37" s="217">
        <v>13.520723202686938</v>
      </c>
      <c r="X37" s="217">
        <v>0</v>
      </c>
      <c r="Y37" s="217">
        <v>2.4903265172396862</v>
      </c>
      <c r="Z37" s="217">
        <v>0</v>
      </c>
      <c r="AA37" s="217">
        <v>0.51294863238267929</v>
      </c>
      <c r="AB37" s="217">
        <v>1.9651919623537473</v>
      </c>
      <c r="AC37" s="217">
        <v>2.9165936261031487</v>
      </c>
      <c r="AD37" s="217">
        <v>5.3639485120862966</v>
      </c>
      <c r="AE37" s="246">
        <v>99.999999999999986</v>
      </c>
    </row>
    <row r="38" spans="1:31">
      <c r="A38" s="222" t="s">
        <v>2858</v>
      </c>
      <c r="B38" s="221" t="s">
        <v>2907</v>
      </c>
      <c r="C38" s="278" t="s">
        <v>2908</v>
      </c>
      <c r="D38" s="275">
        <v>850</v>
      </c>
      <c r="E38" s="268">
        <f t="shared" si="0"/>
        <v>1123.1500000000001</v>
      </c>
      <c r="F38" s="272">
        <v>200</v>
      </c>
      <c r="G38" s="268">
        <f t="shared" si="1"/>
        <v>2</v>
      </c>
      <c r="H38" s="272">
        <v>672</v>
      </c>
      <c r="I38" s="276" t="s">
        <v>2909</v>
      </c>
      <c r="J38" s="223">
        <v>56.415017160487338</v>
      </c>
      <c r="K38" s="223">
        <v>0.37194461626797637</v>
      </c>
      <c r="L38" s="223">
        <v>4.0013569886817297</v>
      </c>
      <c r="M38" s="223">
        <v>0</v>
      </c>
      <c r="N38" s="223">
        <v>7.8316610373131725</v>
      </c>
      <c r="O38" s="223">
        <v>0</v>
      </c>
      <c r="P38" s="223">
        <v>11.764979097691409</v>
      </c>
      <c r="Q38" s="223">
        <v>18.05771544436152</v>
      </c>
      <c r="R38" s="223">
        <v>0.79880321212926819</v>
      </c>
      <c r="S38" s="223">
        <v>0.75852244306757788</v>
      </c>
      <c r="T38" s="224">
        <v>100.00000000000001</v>
      </c>
      <c r="U38" s="223">
        <v>76.575783151511416</v>
      </c>
      <c r="V38" s="223">
        <v>0.25364314302121305</v>
      </c>
      <c r="W38" s="223">
        <v>12.803826567242254</v>
      </c>
      <c r="X38" s="223">
        <v>0</v>
      </c>
      <c r="Y38" s="223">
        <v>0.77682259586199998</v>
      </c>
      <c r="Z38" s="223">
        <v>5.4175530847247175E-2</v>
      </c>
      <c r="AA38" s="223">
        <v>0.18530136361507749</v>
      </c>
      <c r="AB38" s="223">
        <v>0.8233690076482435</v>
      </c>
      <c r="AC38" s="223">
        <v>3.1465741668786067</v>
      </c>
      <c r="AD38" s="223">
        <v>5.3805044733739624</v>
      </c>
      <c r="AE38" s="245">
        <v>100.00000000000001</v>
      </c>
    </row>
    <row r="39" spans="1:31">
      <c r="A39" s="226" t="s">
        <v>2910</v>
      </c>
      <c r="B39" s="225" t="s">
        <v>2907</v>
      </c>
      <c r="C39" s="279" t="s">
        <v>2908</v>
      </c>
      <c r="D39" s="268">
        <v>815</v>
      </c>
      <c r="E39" s="268">
        <f t="shared" si="0"/>
        <v>1088.1500000000001</v>
      </c>
      <c r="F39" s="268">
        <v>200</v>
      </c>
      <c r="G39" s="268">
        <f t="shared" si="1"/>
        <v>2</v>
      </c>
      <c r="H39" s="268">
        <v>336</v>
      </c>
      <c r="I39" s="280" t="s">
        <v>2911</v>
      </c>
      <c r="J39" s="273">
        <v>53.118327895335213</v>
      </c>
      <c r="K39" s="273">
        <v>0.27699326796662677</v>
      </c>
      <c r="L39" s="273">
        <v>1.4541342788355558</v>
      </c>
      <c r="M39" s="273">
        <v>0</v>
      </c>
      <c r="N39" s="273">
        <v>12.761092501359467</v>
      </c>
      <c r="O39" s="273">
        <v>0.70355955798163028</v>
      </c>
      <c r="P39" s="273">
        <v>12.37444503935891</v>
      </c>
      <c r="Q39" s="273">
        <v>18.962260801024797</v>
      </c>
      <c r="R39" s="273">
        <v>0.26127513610199593</v>
      </c>
      <c r="S39" s="273">
        <v>8.7911522035796177E-2</v>
      </c>
      <c r="T39" s="219">
        <v>99.999999999999986</v>
      </c>
      <c r="U39" s="273">
        <v>75.240564408899914</v>
      </c>
      <c r="V39" s="273">
        <v>0.19788797085854384</v>
      </c>
      <c r="W39" s="273">
        <v>13.19542766105396</v>
      </c>
      <c r="X39" s="273">
        <v>0</v>
      </c>
      <c r="Y39" s="273">
        <v>1.3899569405236789</v>
      </c>
      <c r="Z39" s="273">
        <v>5.4347860072823044E-2</v>
      </c>
      <c r="AA39" s="273">
        <v>0.19043483797025271</v>
      </c>
      <c r="AB39" s="273">
        <v>1.232764856792893</v>
      </c>
      <c r="AC39" s="273">
        <v>3.2199308003483438</v>
      </c>
      <c r="AD39" s="273">
        <v>5.2786846634795825</v>
      </c>
      <c r="AE39" s="246">
        <v>99.999999999999986</v>
      </c>
    </row>
    <row r="40" spans="1:31">
      <c r="A40" s="226" t="s">
        <v>2912</v>
      </c>
      <c r="B40" s="225" t="s">
        <v>2907</v>
      </c>
      <c r="C40" s="279" t="s">
        <v>2908</v>
      </c>
      <c r="D40" s="268">
        <v>790</v>
      </c>
      <c r="E40" s="268">
        <f t="shared" si="0"/>
        <v>1063.1500000000001</v>
      </c>
      <c r="F40" s="270">
        <v>200</v>
      </c>
      <c r="G40" s="268">
        <f t="shared" si="1"/>
        <v>2</v>
      </c>
      <c r="H40" s="270">
        <v>336</v>
      </c>
      <c r="I40" s="277" t="s">
        <v>2913</v>
      </c>
      <c r="J40" s="273">
        <v>52.743884275849709</v>
      </c>
      <c r="K40" s="273">
        <v>0.39608872589950189</v>
      </c>
      <c r="L40" s="273">
        <v>4.7551564037809104</v>
      </c>
      <c r="M40" s="273">
        <v>0</v>
      </c>
      <c r="N40" s="273">
        <v>12.803375813507751</v>
      </c>
      <c r="O40" s="273">
        <v>0.67787667980388699</v>
      </c>
      <c r="P40" s="273">
        <v>9.2754679438257295</v>
      </c>
      <c r="Q40" s="273">
        <v>17.767627691519138</v>
      </c>
      <c r="R40" s="273">
        <v>0.84924587494222337</v>
      </c>
      <c r="S40" s="273">
        <v>0.73127659087115837</v>
      </c>
      <c r="T40" s="219">
        <v>100</v>
      </c>
      <c r="U40" s="273">
        <v>76.611011812208787</v>
      </c>
      <c r="V40" s="273">
        <v>0.13420500830539897</v>
      </c>
      <c r="W40" s="273">
        <v>12.502512070988004</v>
      </c>
      <c r="X40" s="273">
        <v>0</v>
      </c>
      <c r="Y40" s="273">
        <v>1.0974332526629593</v>
      </c>
      <c r="Z40" s="273">
        <v>4.9365469399122133E-2</v>
      </c>
      <c r="AA40" s="273">
        <v>0.11041125152758241</v>
      </c>
      <c r="AB40" s="273">
        <v>0.79273888860724273</v>
      </c>
      <c r="AC40" s="273">
        <v>2.9874755799884025</v>
      </c>
      <c r="AD40" s="273">
        <v>5.7148466663125053</v>
      </c>
      <c r="AE40" s="246">
        <v>100</v>
      </c>
    </row>
    <row r="41" spans="1:31">
      <c r="A41" s="226" t="s">
        <v>2914</v>
      </c>
      <c r="B41" s="225" t="s">
        <v>2907</v>
      </c>
      <c r="C41" s="279" t="s">
        <v>2908</v>
      </c>
      <c r="D41" s="274">
        <v>790</v>
      </c>
      <c r="E41" s="268">
        <f t="shared" si="0"/>
        <v>1063.1500000000001</v>
      </c>
      <c r="F41" s="270">
        <v>200</v>
      </c>
      <c r="G41" s="268">
        <f t="shared" si="1"/>
        <v>2</v>
      </c>
      <c r="H41" s="270">
        <v>672</v>
      </c>
      <c r="I41" s="277" t="s">
        <v>2909</v>
      </c>
      <c r="J41" s="273">
        <v>53.895414382484574</v>
      </c>
      <c r="K41" s="273">
        <v>0.6620425809022078</v>
      </c>
      <c r="L41" s="273">
        <v>5.1984933411248564</v>
      </c>
      <c r="M41" s="273">
        <v>0</v>
      </c>
      <c r="N41" s="273">
        <v>10.08107799243421</v>
      </c>
      <c r="O41" s="273">
        <v>0</v>
      </c>
      <c r="P41" s="273">
        <v>10.422976828048974</v>
      </c>
      <c r="Q41" s="273">
        <v>17.995072231958595</v>
      </c>
      <c r="R41" s="273">
        <v>0.94504961025051593</v>
      </c>
      <c r="S41" s="273">
        <v>0.79987303279606148</v>
      </c>
      <c r="T41" s="219">
        <v>99.999999999999986</v>
      </c>
      <c r="U41" s="273">
        <v>76.369095541643247</v>
      </c>
      <c r="V41" s="273">
        <v>0.23488629148067414</v>
      </c>
      <c r="W41" s="273">
        <v>13.013927332444528</v>
      </c>
      <c r="X41" s="273">
        <v>0</v>
      </c>
      <c r="Y41" s="273">
        <v>0.94051900781150277</v>
      </c>
      <c r="Z41" s="273">
        <v>5.6252819938482343E-2</v>
      </c>
      <c r="AA41" s="273">
        <v>0.1754121245521883</v>
      </c>
      <c r="AB41" s="273">
        <v>1.146401469542224</v>
      </c>
      <c r="AC41" s="273">
        <v>2.8470717614735781</v>
      </c>
      <c r="AD41" s="273">
        <v>5.2164336511135811</v>
      </c>
      <c r="AE41" s="246">
        <v>99.999999999999986</v>
      </c>
    </row>
    <row r="42" spans="1:31">
      <c r="A42" s="233" t="s">
        <v>2915</v>
      </c>
      <c r="B42" s="224" t="s">
        <v>2916</v>
      </c>
      <c r="C42" s="245" t="s">
        <v>2917</v>
      </c>
      <c r="D42" s="224">
        <v>800</v>
      </c>
      <c r="E42" s="268">
        <f t="shared" si="0"/>
        <v>1073.1500000000001</v>
      </c>
      <c r="F42" s="224">
        <v>100</v>
      </c>
      <c r="G42" s="268">
        <f t="shared" si="1"/>
        <v>1</v>
      </c>
      <c r="H42" s="224">
        <v>118</v>
      </c>
      <c r="I42" s="276" t="s">
        <v>2903</v>
      </c>
      <c r="J42" s="223">
        <v>51.968818708774734</v>
      </c>
      <c r="K42" s="223">
        <v>0.31980811513092144</v>
      </c>
      <c r="L42" s="223">
        <v>1.0893463921647013</v>
      </c>
      <c r="M42" s="223">
        <v>0</v>
      </c>
      <c r="N42" s="223">
        <v>11.95282830301819</v>
      </c>
      <c r="O42" s="223">
        <v>0.60963421946831897</v>
      </c>
      <c r="P42" s="223">
        <v>12.832300619628223</v>
      </c>
      <c r="Q42" s="223">
        <v>20.727563461922845</v>
      </c>
      <c r="R42" s="223">
        <v>0.38976614031581053</v>
      </c>
      <c r="S42" s="223">
        <v>0.10993403957625424</v>
      </c>
      <c r="T42" s="224">
        <v>99.999999999999972</v>
      </c>
      <c r="U42" s="223">
        <v>76.121939030484754</v>
      </c>
      <c r="V42" s="223">
        <v>0.12993503248375812</v>
      </c>
      <c r="W42" s="223">
        <v>13.103448275862068</v>
      </c>
      <c r="X42" s="223">
        <v>0</v>
      </c>
      <c r="Y42" s="223">
        <v>0.83958020989505244</v>
      </c>
      <c r="Z42" s="223">
        <v>2.998500749625187E-2</v>
      </c>
      <c r="AA42" s="223">
        <v>1.999000499750125E-2</v>
      </c>
      <c r="AB42" s="223">
        <v>0.30984507746126938</v>
      </c>
      <c r="AC42" s="223">
        <v>3.8880559720139938</v>
      </c>
      <c r="AD42" s="223">
        <v>5.5572213893053473</v>
      </c>
      <c r="AE42" s="245">
        <v>99.999999999999972</v>
      </c>
    </row>
    <row r="43" spans="1:31">
      <c r="A43" s="227" t="s">
        <v>2859</v>
      </c>
      <c r="B43" s="216" t="s">
        <v>2916</v>
      </c>
      <c r="C43" s="216" t="s">
        <v>2917</v>
      </c>
      <c r="D43" s="238">
        <v>775</v>
      </c>
      <c r="E43" s="268">
        <f t="shared" si="0"/>
        <v>1048.1500000000001</v>
      </c>
      <c r="F43" s="219">
        <v>100</v>
      </c>
      <c r="G43" s="268">
        <f t="shared" si="1"/>
        <v>1</v>
      </c>
      <c r="H43" s="246">
        <v>115</v>
      </c>
      <c r="I43" s="259" t="s">
        <v>2889</v>
      </c>
      <c r="J43" s="217">
        <v>51.813676907829532</v>
      </c>
      <c r="K43" s="217">
        <v>0.19821605550049554</v>
      </c>
      <c r="L43" s="217">
        <v>0.70366699702675906</v>
      </c>
      <c r="M43" s="217">
        <v>0</v>
      </c>
      <c r="N43" s="217">
        <v>13.240832507433101</v>
      </c>
      <c r="O43" s="217">
        <v>0.65411298315163524</v>
      </c>
      <c r="P43" s="217">
        <v>12.111000991080276</v>
      </c>
      <c r="Q43" s="217">
        <v>20.862239841427154</v>
      </c>
      <c r="R43" s="217">
        <v>0.39643211100099107</v>
      </c>
      <c r="S43" s="217">
        <v>1.9821605550049554E-2</v>
      </c>
      <c r="T43" s="246">
        <v>99.999999999999986</v>
      </c>
      <c r="U43" s="217">
        <v>76.679999999999993</v>
      </c>
      <c r="V43" s="217">
        <v>0.13999999999999999</v>
      </c>
      <c r="W43" s="217">
        <v>12.819999999999999</v>
      </c>
      <c r="X43" s="217">
        <v>0</v>
      </c>
      <c r="Y43" s="217">
        <v>0.60999999999999988</v>
      </c>
      <c r="Z43" s="217">
        <v>3.9999999999999994E-2</v>
      </c>
      <c r="AA43" s="217">
        <v>0.05</v>
      </c>
      <c r="AB43" s="217">
        <v>0.28999999999999992</v>
      </c>
      <c r="AC43" s="217">
        <v>3.819999999999999</v>
      </c>
      <c r="AD43" s="217">
        <v>5.5499999999999989</v>
      </c>
      <c r="AE43" s="246">
        <v>99.999999999999986</v>
      </c>
    </row>
    <row r="44" spans="1:31">
      <c r="A44" s="227" t="s">
        <v>2860</v>
      </c>
      <c r="B44" s="216" t="s">
        <v>2916</v>
      </c>
      <c r="C44" s="216" t="s">
        <v>2917</v>
      </c>
      <c r="D44" s="238">
        <v>760</v>
      </c>
      <c r="E44" s="268">
        <f t="shared" si="0"/>
        <v>1033.1500000000001</v>
      </c>
      <c r="F44" s="219">
        <v>175</v>
      </c>
      <c r="G44" s="268">
        <f t="shared" si="1"/>
        <v>1.75</v>
      </c>
      <c r="H44" s="246">
        <v>185</v>
      </c>
      <c r="I44" s="259" t="s">
        <v>2918</v>
      </c>
      <c r="J44" s="217">
        <v>53.036680697534578</v>
      </c>
      <c r="K44" s="217">
        <v>0.20044097013429546</v>
      </c>
      <c r="L44" s="217">
        <v>0.6514331529364602</v>
      </c>
      <c r="M44" s="217">
        <v>0</v>
      </c>
      <c r="N44" s="217">
        <v>9.7614752455401881</v>
      </c>
      <c r="O44" s="217">
        <v>0.46101423130887953</v>
      </c>
      <c r="P44" s="217">
        <v>13.299258368410502</v>
      </c>
      <c r="Q44" s="217">
        <v>22.028462617759072</v>
      </c>
      <c r="R44" s="217">
        <v>0.46101423130887953</v>
      </c>
      <c r="S44" s="217">
        <v>0.10022048506714773</v>
      </c>
      <c r="T44" s="246">
        <v>99.999999999999986</v>
      </c>
      <c r="U44" s="217">
        <v>76.304217469518292</v>
      </c>
      <c r="V44" s="217">
        <v>0.12992204677193686</v>
      </c>
      <c r="W44" s="217">
        <v>12.992204677193687</v>
      </c>
      <c r="X44" s="217">
        <v>0</v>
      </c>
      <c r="Y44" s="217">
        <v>0.76953827703377986</v>
      </c>
      <c r="Z44" s="217">
        <v>2.9982010793523889E-2</v>
      </c>
      <c r="AA44" s="217">
        <v>0.10993403957625426</v>
      </c>
      <c r="AB44" s="217">
        <v>0.41974815110933439</v>
      </c>
      <c r="AC44" s="217">
        <v>3.807715370777534</v>
      </c>
      <c r="AD44" s="217">
        <v>5.4367379572256658</v>
      </c>
      <c r="AE44" s="246">
        <v>99.999999999999986</v>
      </c>
    </row>
    <row r="45" spans="1:31">
      <c r="A45" s="227" t="s">
        <v>2861</v>
      </c>
      <c r="B45" s="216" t="s">
        <v>2916</v>
      </c>
      <c r="C45" s="216" t="s">
        <v>2917</v>
      </c>
      <c r="D45" s="238">
        <v>740</v>
      </c>
      <c r="E45" s="268">
        <f t="shared" si="0"/>
        <v>1013.15</v>
      </c>
      <c r="F45" s="219">
        <v>100</v>
      </c>
      <c r="G45" s="268">
        <f t="shared" si="1"/>
        <v>1</v>
      </c>
      <c r="H45" s="246">
        <v>362</v>
      </c>
      <c r="I45" s="259" t="s">
        <v>2919</v>
      </c>
      <c r="J45" s="217">
        <v>52.983364876979763</v>
      </c>
      <c r="K45" s="217">
        <v>0.2490287877278613</v>
      </c>
      <c r="L45" s="217">
        <v>1.2451439386393064</v>
      </c>
      <c r="M45" s="217">
        <v>0</v>
      </c>
      <c r="N45" s="217">
        <v>9.9412292060962226</v>
      </c>
      <c r="O45" s="217">
        <v>0.42832951489192139</v>
      </c>
      <c r="P45" s="217">
        <v>12.969419264867016</v>
      </c>
      <c r="Q45" s="217">
        <v>21.595776471760132</v>
      </c>
      <c r="R45" s="217">
        <v>0.44825181791015034</v>
      </c>
      <c r="S45" s="217">
        <v>0.13945612112760236</v>
      </c>
      <c r="T45" s="246">
        <v>99.999999999999986</v>
      </c>
      <c r="U45" s="217">
        <v>76.923845692584464</v>
      </c>
      <c r="V45" s="217">
        <v>9.9940035978412972E-2</v>
      </c>
      <c r="W45" s="217">
        <v>12.802318608834701</v>
      </c>
      <c r="X45" s="217">
        <v>0</v>
      </c>
      <c r="Y45" s="217">
        <v>0.68958624825104942</v>
      </c>
      <c r="Z45" s="217">
        <v>1.9988007195682594E-2</v>
      </c>
      <c r="AA45" s="217">
        <v>7.9952028782730375E-2</v>
      </c>
      <c r="AB45" s="217">
        <v>0.29982010793523889</v>
      </c>
      <c r="AC45" s="217">
        <v>3.867679392364582</v>
      </c>
      <c r="AD45" s="217">
        <v>5.2168698780731564</v>
      </c>
      <c r="AE45" s="246">
        <v>99.999999999999986</v>
      </c>
    </row>
    <row r="46" spans="1:31">
      <c r="A46" s="227" t="s">
        <v>2862</v>
      </c>
      <c r="B46" s="216" t="s">
        <v>2916</v>
      </c>
      <c r="C46" s="216" t="s">
        <v>2917</v>
      </c>
      <c r="D46" s="238">
        <v>740</v>
      </c>
      <c r="E46" s="268">
        <f t="shared" si="0"/>
        <v>1013.15</v>
      </c>
      <c r="F46" s="219">
        <v>175</v>
      </c>
      <c r="G46" s="268">
        <f t="shared" si="1"/>
        <v>1.75</v>
      </c>
      <c r="H46" s="246">
        <v>337</v>
      </c>
      <c r="I46" s="259" t="s">
        <v>2918</v>
      </c>
      <c r="J46" s="217">
        <v>51.697102024612938</v>
      </c>
      <c r="K46" s="217">
        <v>0.35728463676061928</v>
      </c>
      <c r="L46" s="217">
        <v>1.5482334259626835</v>
      </c>
      <c r="M46" s="217">
        <v>0</v>
      </c>
      <c r="N46" s="217">
        <v>12.683604605001984</v>
      </c>
      <c r="O46" s="217">
        <v>0.75426756649464077</v>
      </c>
      <c r="P46" s="217">
        <v>10.887256847955538</v>
      </c>
      <c r="Q46" s="217">
        <v>21.327907899960298</v>
      </c>
      <c r="R46" s="217">
        <v>0.58554982135768152</v>
      </c>
      <c r="S46" s="217">
        <v>0.15879317189360856</v>
      </c>
      <c r="T46" s="246">
        <v>100</v>
      </c>
      <c r="U46" s="217">
        <v>76.806235635055458</v>
      </c>
      <c r="V46" s="217">
        <v>0.10992305386229638</v>
      </c>
      <c r="W46" s="217">
        <v>12.860997301888677</v>
      </c>
      <c r="X46" s="217">
        <v>0</v>
      </c>
      <c r="Y46" s="217">
        <v>0.60957329869091637</v>
      </c>
      <c r="Z46" s="217">
        <v>9.9930048965723994E-3</v>
      </c>
      <c r="AA46" s="217">
        <v>7.9944039172579195E-2</v>
      </c>
      <c r="AB46" s="217">
        <v>0.35974817627660632</v>
      </c>
      <c r="AC46" s="217">
        <v>3.8772858998700905</v>
      </c>
      <c r="AD46" s="217">
        <v>5.2862995902867995</v>
      </c>
      <c r="AE46" s="246">
        <v>100</v>
      </c>
    </row>
    <row r="47" spans="1:31">
      <c r="A47" s="227" t="s">
        <v>2863</v>
      </c>
      <c r="B47" s="216" t="s">
        <v>2916</v>
      </c>
      <c r="C47" s="216" t="s">
        <v>2917</v>
      </c>
      <c r="D47" s="238">
        <v>720</v>
      </c>
      <c r="E47" s="268">
        <f t="shared" si="0"/>
        <v>993.15</v>
      </c>
      <c r="F47" s="219">
        <v>175</v>
      </c>
      <c r="G47" s="268">
        <f t="shared" si="1"/>
        <v>1.75</v>
      </c>
      <c r="H47" s="246">
        <v>337</v>
      </c>
      <c r="I47" s="259" t="s">
        <v>2920</v>
      </c>
      <c r="J47" s="217">
        <v>51.596385542168669</v>
      </c>
      <c r="K47" s="217">
        <v>0.40160642570281119</v>
      </c>
      <c r="L47" s="217">
        <v>1.3353413654618473</v>
      </c>
      <c r="M47" s="217">
        <v>0</v>
      </c>
      <c r="N47" s="217">
        <v>13.403614457831322</v>
      </c>
      <c r="O47" s="217">
        <v>0.59236947791164651</v>
      </c>
      <c r="P47" s="217">
        <v>10.35140562248996</v>
      </c>
      <c r="Q47" s="217">
        <v>21.676706827309236</v>
      </c>
      <c r="R47" s="217">
        <v>0.51204819277108427</v>
      </c>
      <c r="S47" s="217">
        <v>0.13052208835341364</v>
      </c>
      <c r="T47" s="246">
        <v>100.00000000000001</v>
      </c>
      <c r="U47" s="217">
        <v>76.754649070185963</v>
      </c>
      <c r="V47" s="217">
        <v>6.9986002799440131E-2</v>
      </c>
      <c r="W47" s="217">
        <v>12.887422515496901</v>
      </c>
      <c r="X47" s="217">
        <v>0</v>
      </c>
      <c r="Y47" s="217">
        <v>0.6398720255948811</v>
      </c>
      <c r="Z47" s="217">
        <v>2.9994001199760045E-2</v>
      </c>
      <c r="AA47" s="217">
        <v>4.9990001999600082E-2</v>
      </c>
      <c r="AB47" s="217">
        <v>0.39992001599680066</v>
      </c>
      <c r="AC47" s="217">
        <v>3.9992001599680069</v>
      </c>
      <c r="AD47" s="217">
        <v>5.1689662067586486</v>
      </c>
      <c r="AE47" s="246">
        <v>100.00000000000001</v>
      </c>
    </row>
    <row r="48" spans="1:31">
      <c r="A48" s="227" t="s">
        <v>2864</v>
      </c>
      <c r="B48" s="216" t="s">
        <v>2916</v>
      </c>
      <c r="C48" s="216" t="s">
        <v>2917</v>
      </c>
      <c r="D48" s="238">
        <v>750</v>
      </c>
      <c r="E48" s="268">
        <f t="shared" si="0"/>
        <v>1023.15</v>
      </c>
      <c r="F48" s="219">
        <v>100</v>
      </c>
      <c r="G48" s="268">
        <f t="shared" si="1"/>
        <v>1</v>
      </c>
      <c r="H48" s="246">
        <v>362</v>
      </c>
      <c r="I48" s="259" t="s">
        <v>2921</v>
      </c>
      <c r="J48" s="217">
        <v>51.597809855649579</v>
      </c>
      <c r="K48" s="217">
        <v>0.44798407167745147</v>
      </c>
      <c r="L48" s="217">
        <v>1.72224987555998</v>
      </c>
      <c r="M48" s="217">
        <v>0</v>
      </c>
      <c r="N48" s="217">
        <v>12.304629168740666</v>
      </c>
      <c r="O48" s="217">
        <v>0.60726729716276751</v>
      </c>
      <c r="P48" s="217">
        <v>11.329019412643108</v>
      </c>
      <c r="Q48" s="217">
        <v>21.324041811846691</v>
      </c>
      <c r="R48" s="217">
        <v>0.52762568442010949</v>
      </c>
      <c r="S48" s="217">
        <v>0.13937282229965156</v>
      </c>
      <c r="T48" s="246">
        <v>99.999999999999986</v>
      </c>
      <c r="U48" s="217">
        <v>77.172282771722834</v>
      </c>
      <c r="V48" s="217">
        <v>9.9990000999900006E-2</v>
      </c>
      <c r="W48" s="217">
        <v>12.58874112588741</v>
      </c>
      <c r="X48" s="217">
        <v>0</v>
      </c>
      <c r="Y48" s="217">
        <v>0.69993000699929997</v>
      </c>
      <c r="Z48" s="217">
        <v>1.999800019998E-2</v>
      </c>
      <c r="AA48" s="217">
        <v>9.9990000999900006E-2</v>
      </c>
      <c r="AB48" s="217">
        <v>0.28997100289971001</v>
      </c>
      <c r="AC48" s="217">
        <v>3.9196080391960799</v>
      </c>
      <c r="AD48" s="217">
        <v>5.1094890510948909</v>
      </c>
      <c r="AE48" s="246">
        <v>99.999999999999986</v>
      </c>
    </row>
    <row r="49" spans="1:31">
      <c r="A49" s="227" t="s">
        <v>2865</v>
      </c>
      <c r="B49" s="216" t="s">
        <v>2916</v>
      </c>
      <c r="C49" s="216" t="s">
        <v>2917</v>
      </c>
      <c r="D49" s="238">
        <v>720</v>
      </c>
      <c r="E49" s="268">
        <f t="shared" si="0"/>
        <v>993.15</v>
      </c>
      <c r="F49" s="219">
        <v>100</v>
      </c>
      <c r="G49" s="268">
        <f t="shared" si="1"/>
        <v>1</v>
      </c>
      <c r="H49" s="246">
        <v>621</v>
      </c>
      <c r="I49" s="259" t="s">
        <v>2922</v>
      </c>
      <c r="J49" s="217">
        <v>53.51101494885917</v>
      </c>
      <c r="K49" s="217">
        <v>0.27537372147915035</v>
      </c>
      <c r="L49" s="217">
        <v>2.7734067663257282</v>
      </c>
      <c r="M49" s="217">
        <v>0</v>
      </c>
      <c r="N49" s="217">
        <v>11.614870180959876</v>
      </c>
      <c r="O49" s="217">
        <v>0.56058221872541314</v>
      </c>
      <c r="P49" s="217">
        <v>10.405192761605038</v>
      </c>
      <c r="Q49" s="217">
        <v>19.964594807238399</v>
      </c>
      <c r="R49" s="217">
        <v>0.5900865460267507</v>
      </c>
      <c r="S49" s="217">
        <v>0.30487804878048785</v>
      </c>
      <c r="T49" s="246">
        <v>99.999999999999986</v>
      </c>
      <c r="U49" s="217">
        <v>78.074385122975386</v>
      </c>
      <c r="V49" s="217">
        <v>0.11997600479904016</v>
      </c>
      <c r="W49" s="217">
        <v>12.307538492301537</v>
      </c>
      <c r="X49" s="217">
        <v>0</v>
      </c>
      <c r="Y49" s="217">
        <v>0.50989802039592069</v>
      </c>
      <c r="Z49" s="217">
        <v>3.9992001599680055E-2</v>
      </c>
      <c r="AA49" s="217">
        <v>3.9992001599680055E-2</v>
      </c>
      <c r="AB49" s="217">
        <v>0.23995200959808033</v>
      </c>
      <c r="AC49" s="217">
        <v>3.8992201559688051</v>
      </c>
      <c r="AD49" s="217">
        <v>4.7690461907618467</v>
      </c>
      <c r="AE49" s="246">
        <v>99.999999999999986</v>
      </c>
    </row>
    <row r="50" spans="1:31">
      <c r="A50" s="227" t="s">
        <v>2866</v>
      </c>
      <c r="B50" s="216" t="s">
        <v>2916</v>
      </c>
      <c r="C50" s="216" t="s">
        <v>2917</v>
      </c>
      <c r="D50" s="238">
        <v>700</v>
      </c>
      <c r="E50" s="268">
        <f t="shared" si="0"/>
        <v>973.15</v>
      </c>
      <c r="F50" s="219">
        <v>150</v>
      </c>
      <c r="G50" s="268">
        <f t="shared" si="1"/>
        <v>1.5</v>
      </c>
      <c r="H50" s="246">
        <v>501</v>
      </c>
      <c r="I50" s="259" t="s">
        <v>2923</v>
      </c>
      <c r="J50" s="217">
        <v>50.628582922659163</v>
      </c>
      <c r="K50" s="217">
        <v>0.60343960575279088</v>
      </c>
      <c r="L50" s="217">
        <v>2.5042743638740825</v>
      </c>
      <c r="M50" s="217">
        <v>0</v>
      </c>
      <c r="N50" s="217">
        <v>14.040028160514936</v>
      </c>
      <c r="O50" s="217">
        <v>0.81464346776626773</v>
      </c>
      <c r="P50" s="217">
        <v>9.3633712159308065</v>
      </c>
      <c r="Q50" s="217">
        <v>21.170672835160413</v>
      </c>
      <c r="R50" s="217">
        <v>0.71407020014080258</v>
      </c>
      <c r="S50" s="217">
        <v>0.16091722820074425</v>
      </c>
      <c r="T50" s="246">
        <v>99.999999999999986</v>
      </c>
      <c r="U50" s="217">
        <v>78.020989505247371</v>
      </c>
      <c r="V50" s="217">
        <v>9.9950024987506242E-2</v>
      </c>
      <c r="W50" s="217">
        <v>12.363818090954521</v>
      </c>
      <c r="X50" s="217">
        <v>0</v>
      </c>
      <c r="Y50" s="217">
        <v>0.52973513243378301</v>
      </c>
      <c r="Z50" s="217">
        <v>8.9955022488755615E-2</v>
      </c>
      <c r="AA50" s="217">
        <v>2.998500749625187E-2</v>
      </c>
      <c r="AB50" s="217">
        <v>0.22988505747126436</v>
      </c>
      <c r="AC50" s="217">
        <v>3.9880059970014989</v>
      </c>
      <c r="AD50" s="217">
        <v>4.6476761619190405</v>
      </c>
      <c r="AE50" s="246">
        <v>99.999999999999986</v>
      </c>
    </row>
    <row r="51" spans="1:31">
      <c r="A51" s="227" t="s">
        <v>2867</v>
      </c>
      <c r="B51" s="216" t="s">
        <v>2916</v>
      </c>
      <c r="C51" s="216" t="s">
        <v>2917</v>
      </c>
      <c r="D51" s="238">
        <v>700</v>
      </c>
      <c r="E51" s="268">
        <f t="shared" si="0"/>
        <v>973.15</v>
      </c>
      <c r="F51" s="219">
        <v>200</v>
      </c>
      <c r="G51" s="268">
        <f t="shared" si="1"/>
        <v>2</v>
      </c>
      <c r="H51" s="246">
        <v>351</v>
      </c>
      <c r="I51" s="259" t="s">
        <v>2924</v>
      </c>
      <c r="J51" s="217">
        <v>51.144734222576147</v>
      </c>
      <c r="K51" s="217">
        <v>0.40812263587497505</v>
      </c>
      <c r="L51" s="217">
        <v>1.6723073860242881</v>
      </c>
      <c r="M51" s="217">
        <v>0</v>
      </c>
      <c r="N51" s="217">
        <v>15.110491738005175</v>
      </c>
      <c r="O51" s="217">
        <v>0.69679474417678666</v>
      </c>
      <c r="P51" s="217">
        <v>9.1777822018713913</v>
      </c>
      <c r="Q51" s="217">
        <v>21.073063906032253</v>
      </c>
      <c r="R51" s="217">
        <v>0.60720684849691409</v>
      </c>
      <c r="S51" s="217">
        <v>0.10949631694206648</v>
      </c>
      <c r="T51" s="246">
        <v>100.00000000000001</v>
      </c>
      <c r="U51" s="217">
        <v>77.781109445277366</v>
      </c>
      <c r="V51" s="217">
        <v>6.9965017491254389E-2</v>
      </c>
      <c r="W51" s="217">
        <v>12.433783108445779</v>
      </c>
      <c r="X51" s="217">
        <v>0</v>
      </c>
      <c r="Y51" s="217">
        <v>0.55972013993003511</v>
      </c>
      <c r="Z51" s="217">
        <v>9.995002498750627E-3</v>
      </c>
      <c r="AA51" s="217">
        <v>3.9980009995002508E-2</v>
      </c>
      <c r="AB51" s="217">
        <v>0.37981009495252377</v>
      </c>
      <c r="AC51" s="217">
        <v>3.8480759620189908</v>
      </c>
      <c r="AD51" s="217">
        <v>4.877561219390306</v>
      </c>
      <c r="AE51" s="246">
        <v>100.00000000000001</v>
      </c>
    </row>
    <row r="52" spans="1:31">
      <c r="A52" s="230" t="s">
        <v>2868</v>
      </c>
      <c r="B52" s="230" t="s">
        <v>2925</v>
      </c>
      <c r="C52" s="230" t="s">
        <v>2926</v>
      </c>
      <c r="D52" s="239">
        <v>725</v>
      </c>
      <c r="E52" s="268">
        <f t="shared" si="0"/>
        <v>998.15</v>
      </c>
      <c r="F52" s="230">
        <v>75</v>
      </c>
      <c r="G52" s="268">
        <f t="shared" si="1"/>
        <v>0.75</v>
      </c>
      <c r="H52" s="247">
        <v>504</v>
      </c>
      <c r="I52" s="263" t="s">
        <v>2927</v>
      </c>
      <c r="J52" s="223">
        <v>50.508962076512717</v>
      </c>
      <c r="K52" s="223">
        <v>0.59778636282881226</v>
      </c>
      <c r="L52" s="223">
        <v>0.5006656879351381</v>
      </c>
      <c r="M52" s="223">
        <v>3.4690510270622972E-3</v>
      </c>
      <c r="N52" s="223">
        <v>25.65207637370915</v>
      </c>
      <c r="O52" s="223">
        <v>1.2303652668408078</v>
      </c>
      <c r="P52" s="223">
        <v>1.8429716197190558</v>
      </c>
      <c r="Q52" s="223">
        <v>15.884593344957212</v>
      </c>
      <c r="R52" s="223">
        <v>3.6663533042264662</v>
      </c>
      <c r="S52" s="223">
        <v>0.11275691224359474</v>
      </c>
      <c r="T52" s="245">
        <v>100</v>
      </c>
      <c r="U52" s="223">
        <v>75.353756110528195</v>
      </c>
      <c r="V52" s="223">
        <v>0.22667952114198167</v>
      </c>
      <c r="W52" s="223">
        <v>10.700252303748854</v>
      </c>
      <c r="X52" s="223">
        <v>0</v>
      </c>
      <c r="Y52" s="223">
        <v>3.5155021676742662</v>
      </c>
      <c r="Z52" s="223">
        <v>9.0326312275385817E-2</v>
      </c>
      <c r="AA52" s="223">
        <v>7.1193152532323771E-3</v>
      </c>
      <c r="AB52" s="223">
        <v>0.22695434764991892</v>
      </c>
      <c r="AC52" s="223">
        <v>6.0161037346637203</v>
      </c>
      <c r="AD52" s="223">
        <v>3.8633061870644512</v>
      </c>
      <c r="AE52" s="245">
        <v>100</v>
      </c>
    </row>
    <row r="53" spans="1:31">
      <c r="A53" s="229" t="s">
        <v>2869</v>
      </c>
      <c r="B53" s="229" t="s">
        <v>2925</v>
      </c>
      <c r="C53" s="248" t="s">
        <v>2926</v>
      </c>
      <c r="D53" s="229">
        <v>675</v>
      </c>
      <c r="E53" s="268">
        <f t="shared" si="0"/>
        <v>948.15</v>
      </c>
      <c r="F53" s="229">
        <v>150</v>
      </c>
      <c r="G53" s="268">
        <f t="shared" si="1"/>
        <v>1.5</v>
      </c>
      <c r="H53" s="248">
        <v>744</v>
      </c>
      <c r="I53" s="264" t="s">
        <v>2870</v>
      </c>
      <c r="J53" s="217">
        <v>50.6476641904259</v>
      </c>
      <c r="K53" s="217">
        <v>0.33338318601313599</v>
      </c>
      <c r="L53" s="217">
        <v>0.30926929576335388</v>
      </c>
      <c r="M53" s="217">
        <v>6.1150056614280015E-3</v>
      </c>
      <c r="N53" s="217">
        <v>28.250879068119282</v>
      </c>
      <c r="O53" s="217">
        <v>0.94827296519941617</v>
      </c>
      <c r="P53" s="217">
        <v>0.70993196623536181</v>
      </c>
      <c r="Q53" s="217">
        <v>15.491487090054854</v>
      </c>
      <c r="R53" s="217">
        <v>3.2020275281978914</v>
      </c>
      <c r="S53" s="217">
        <v>0.10096970432938072</v>
      </c>
      <c r="T53" s="246">
        <v>100</v>
      </c>
      <c r="U53" s="217">
        <v>76.522559716579735</v>
      </c>
      <c r="V53" s="217">
        <v>9.4087506074592625E-2</v>
      </c>
      <c r="W53" s="217">
        <v>11.397717909483314</v>
      </c>
      <c r="X53" s="217">
        <v>0</v>
      </c>
      <c r="Y53" s="217">
        <v>2.7281740884752592</v>
      </c>
      <c r="Z53" s="217">
        <v>7.0049866122228313E-2</v>
      </c>
      <c r="AA53" s="217">
        <v>3.3250204048524889E-3</v>
      </c>
      <c r="AB53" s="217">
        <v>0.1334652782535253</v>
      </c>
      <c r="AC53" s="217">
        <v>5.9718172668124732</v>
      </c>
      <c r="AD53" s="217">
        <v>3.0788033477940089</v>
      </c>
      <c r="AE53" s="246">
        <v>100</v>
      </c>
    </row>
    <row r="54" spans="1:31">
      <c r="A54" s="229" t="s">
        <v>2871</v>
      </c>
      <c r="B54" s="229" t="s">
        <v>2925</v>
      </c>
      <c r="C54" s="248" t="s">
        <v>2926</v>
      </c>
      <c r="D54" s="229">
        <v>700</v>
      </c>
      <c r="E54" s="268">
        <f t="shared" si="0"/>
        <v>973.15</v>
      </c>
      <c r="F54" s="229">
        <v>150</v>
      </c>
      <c r="G54" s="268">
        <f t="shared" si="1"/>
        <v>1.5</v>
      </c>
      <c r="H54" s="248">
        <v>744</v>
      </c>
      <c r="I54" s="264" t="s">
        <v>2928</v>
      </c>
      <c r="J54" s="217">
        <v>50.943272129350504</v>
      </c>
      <c r="K54" s="217">
        <v>0.30563790826876608</v>
      </c>
      <c r="L54" s="217">
        <v>0.67201474874810041</v>
      </c>
      <c r="M54" s="217">
        <v>4.4844166521338351E-4</v>
      </c>
      <c r="N54" s="217">
        <v>27.22474401454944</v>
      </c>
      <c r="O54" s="217">
        <v>1.0648994743267148</v>
      </c>
      <c r="P54" s="217">
        <v>1.3506564687710207</v>
      </c>
      <c r="Q54" s="217">
        <v>14.652283315478714</v>
      </c>
      <c r="R54" s="217">
        <v>3.6295373576820547</v>
      </c>
      <c r="S54" s="217">
        <v>0.15650614115947087</v>
      </c>
      <c r="T54" s="246">
        <v>100.00000000000001</v>
      </c>
      <c r="U54" s="217">
        <v>76.197828007567026</v>
      </c>
      <c r="V54" s="217">
        <v>0.12061715915240379</v>
      </c>
      <c r="W54" s="217">
        <v>11.298879018241216</v>
      </c>
      <c r="X54" s="217">
        <v>0</v>
      </c>
      <c r="Y54" s="217">
        <v>2.4367377875326204</v>
      </c>
      <c r="Z54" s="217">
        <v>5.7088404309192285E-2</v>
      </c>
      <c r="AA54" s="217">
        <v>8.4579961995546928E-3</v>
      </c>
      <c r="AB54" s="217">
        <v>0.18538149907260024</v>
      </c>
      <c r="AC54" s="217">
        <v>6.4341137673638542</v>
      </c>
      <c r="AD54" s="217">
        <v>3.2608963605615391</v>
      </c>
      <c r="AE54" s="246">
        <v>100.00000000000001</v>
      </c>
    </row>
    <row r="55" spans="1:31">
      <c r="A55" s="229" t="s">
        <v>2872</v>
      </c>
      <c r="B55" s="229" t="s">
        <v>2925</v>
      </c>
      <c r="C55" s="248" t="s">
        <v>2926</v>
      </c>
      <c r="D55" s="229">
        <v>675</v>
      </c>
      <c r="E55" s="268">
        <f t="shared" si="0"/>
        <v>948.15</v>
      </c>
      <c r="F55" s="229">
        <v>125</v>
      </c>
      <c r="G55" s="268">
        <f t="shared" si="1"/>
        <v>1.25</v>
      </c>
      <c r="H55" s="248">
        <v>744</v>
      </c>
      <c r="I55" s="264" t="s">
        <v>2929</v>
      </c>
      <c r="J55" s="217">
        <v>50.925769153317724</v>
      </c>
      <c r="K55" s="217">
        <v>0.25327032298979207</v>
      </c>
      <c r="L55" s="217">
        <v>0.28753395054616426</v>
      </c>
      <c r="M55" s="217">
        <v>0</v>
      </c>
      <c r="N55" s="217">
        <v>28.495215615397797</v>
      </c>
      <c r="O55" s="217">
        <v>0.77834538738437287</v>
      </c>
      <c r="P55" s="217">
        <v>0.42448827472616657</v>
      </c>
      <c r="Q55" s="217">
        <v>14.143764971552173</v>
      </c>
      <c r="R55" s="217">
        <v>4.634907022340486</v>
      </c>
      <c r="S55" s="217">
        <v>5.6705301745341101E-2</v>
      </c>
      <c r="T55" s="246">
        <v>99.999999999999986</v>
      </c>
      <c r="U55" s="217">
        <v>75.746746352565239</v>
      </c>
      <c r="V55" s="217">
        <v>0.12863540902205586</v>
      </c>
      <c r="W55" s="217">
        <v>11.36824214393183</v>
      </c>
      <c r="X55" s="217">
        <v>0</v>
      </c>
      <c r="Y55" s="217">
        <v>3.3181654429152845</v>
      </c>
      <c r="Z55" s="217">
        <v>7.1573121060796926E-2</v>
      </c>
      <c r="AA55" s="217">
        <v>3.8974248709416825E-3</v>
      </c>
      <c r="AB55" s="217">
        <v>0.15299980932291454</v>
      </c>
      <c r="AC55" s="217">
        <v>5.9665997821180055</v>
      </c>
      <c r="AD55" s="217">
        <v>3.2431405141929224</v>
      </c>
      <c r="AE55" s="246">
        <v>99.999999999999986</v>
      </c>
    </row>
    <row r="56" spans="1:31">
      <c r="A56" s="229" t="s">
        <v>2873</v>
      </c>
      <c r="B56" s="229" t="s">
        <v>2925</v>
      </c>
      <c r="C56" s="248" t="s">
        <v>2926</v>
      </c>
      <c r="D56" s="229">
        <v>700</v>
      </c>
      <c r="E56" s="268">
        <f t="shared" si="0"/>
        <v>973.15</v>
      </c>
      <c r="F56" s="229">
        <v>100</v>
      </c>
      <c r="G56" s="268">
        <f t="shared" si="1"/>
        <v>1</v>
      </c>
      <c r="H56" s="248">
        <v>768</v>
      </c>
      <c r="I56" s="264" t="s">
        <v>2930</v>
      </c>
      <c r="J56" s="217">
        <v>51.504328695105571</v>
      </c>
      <c r="K56" s="217">
        <v>0.26857910226006454</v>
      </c>
      <c r="L56" s="217">
        <v>0.49858567387639635</v>
      </c>
      <c r="M56" s="217">
        <v>0</v>
      </c>
      <c r="N56" s="217">
        <v>25.930740878310811</v>
      </c>
      <c r="O56" s="217">
        <v>0.89288265379010823</v>
      </c>
      <c r="P56" s="217">
        <v>1.8600531443755532</v>
      </c>
      <c r="Q56" s="217">
        <v>14.997571359181691</v>
      </c>
      <c r="R56" s="217">
        <v>4.047258493099803</v>
      </c>
      <c r="S56" s="217">
        <v>0</v>
      </c>
      <c r="T56" s="246">
        <v>99.999999999999986</v>
      </c>
      <c r="U56" s="217">
        <v>76.862542313756038</v>
      </c>
      <c r="V56" s="217">
        <v>0.16360450952325212</v>
      </c>
      <c r="W56" s="217">
        <v>11.00980027783736</v>
      </c>
      <c r="X56" s="217">
        <v>0</v>
      </c>
      <c r="Y56" s="217">
        <v>2.3138691114425955</v>
      </c>
      <c r="Z56" s="217">
        <v>6.5098229818591605E-2</v>
      </c>
      <c r="AA56" s="217">
        <v>6.2894383496608034E-3</v>
      </c>
      <c r="AB56" s="217">
        <v>0.14951119483856745</v>
      </c>
      <c r="AC56" s="217">
        <v>6.0151483621850446</v>
      </c>
      <c r="AD56" s="217">
        <v>3.4141365622488915</v>
      </c>
      <c r="AE56" s="246">
        <v>99.999999999999986</v>
      </c>
    </row>
    <row r="57" spans="1:31">
      <c r="A57" s="229" t="s">
        <v>2874</v>
      </c>
      <c r="B57" s="229" t="s">
        <v>2925</v>
      </c>
      <c r="C57" s="248" t="s">
        <v>2926</v>
      </c>
      <c r="D57" s="229">
        <v>700</v>
      </c>
      <c r="E57" s="268">
        <f t="shared" si="0"/>
        <v>973.15</v>
      </c>
      <c r="F57" s="229">
        <v>100</v>
      </c>
      <c r="G57" s="268">
        <f t="shared" si="1"/>
        <v>1</v>
      </c>
      <c r="H57" s="248">
        <v>696</v>
      </c>
      <c r="I57" s="264" t="s">
        <v>2931</v>
      </c>
      <c r="J57" s="217">
        <v>49.737005494764134</v>
      </c>
      <c r="K57" s="217">
        <v>0.28333538971994987</v>
      </c>
      <c r="L57" s="217">
        <v>0.22662371543969756</v>
      </c>
      <c r="M57" s="217">
        <v>0</v>
      </c>
      <c r="N57" s="217">
        <v>27.887253524720983</v>
      </c>
      <c r="O57" s="217">
        <v>0.83179599851940167</v>
      </c>
      <c r="P57" s="217">
        <v>0.97024284687154216</v>
      </c>
      <c r="Q57" s="217">
        <v>17.769880922827035</v>
      </c>
      <c r="R57" s="217">
        <v>2.1586113295505727</v>
      </c>
      <c r="S57" s="217">
        <v>0.13525077758667423</v>
      </c>
      <c r="T57" s="246">
        <v>99.999999999999972</v>
      </c>
      <c r="U57" s="217">
        <v>75.829671125749499</v>
      </c>
      <c r="V57" s="217">
        <v>0.17183994275944059</v>
      </c>
      <c r="W57" s="217">
        <v>10.636602925073113</v>
      </c>
      <c r="X57" s="217">
        <v>0</v>
      </c>
      <c r="Y57" s="217">
        <v>2.6843946010956166</v>
      </c>
      <c r="Z57" s="217">
        <v>7.1336617578116115E-2</v>
      </c>
      <c r="AA57" s="217">
        <v>2.0905993178146807E-3</v>
      </c>
      <c r="AB57" s="217">
        <v>7.1361021461203489E-2</v>
      </c>
      <c r="AC57" s="217">
        <v>6.297551613143586</v>
      </c>
      <c r="AD57" s="217">
        <v>4.235151553821602</v>
      </c>
      <c r="AE57" s="246">
        <v>99.999999999999972</v>
      </c>
    </row>
    <row r="58" spans="1:31">
      <c r="A58" s="229" t="s">
        <v>2875</v>
      </c>
      <c r="B58" s="229" t="s">
        <v>2925</v>
      </c>
      <c r="C58" s="248" t="s">
        <v>2926</v>
      </c>
      <c r="D58" s="229">
        <v>700</v>
      </c>
      <c r="E58" s="268">
        <f t="shared" si="0"/>
        <v>973.15</v>
      </c>
      <c r="F58" s="229">
        <v>150</v>
      </c>
      <c r="G58" s="268">
        <f t="shared" si="1"/>
        <v>1.5</v>
      </c>
      <c r="H58" s="248">
        <v>696</v>
      </c>
      <c r="I58" s="264" t="s">
        <v>2932</v>
      </c>
      <c r="J58" s="217">
        <v>50.146462244781034</v>
      </c>
      <c r="K58" s="217">
        <v>0.19143005756082815</v>
      </c>
      <c r="L58" s="217">
        <v>0.24679065683424567</v>
      </c>
      <c r="M58" s="217">
        <v>0</v>
      </c>
      <c r="N58" s="217">
        <v>28.326122598379129</v>
      </c>
      <c r="O58" s="217">
        <v>0.78954759439945399</v>
      </c>
      <c r="P58" s="217">
        <v>0.80658162494512076</v>
      </c>
      <c r="Q58" s="217">
        <v>16.75261416602704</v>
      </c>
      <c r="R58" s="217">
        <v>2.6238997587859596</v>
      </c>
      <c r="S58" s="217">
        <v>0.11655129828716737</v>
      </c>
      <c r="T58" s="246">
        <v>100</v>
      </c>
      <c r="U58" s="217">
        <v>75.394506122542779</v>
      </c>
      <c r="V58" s="217">
        <v>0.11860077538342258</v>
      </c>
      <c r="W58" s="217">
        <v>10.89497026225051</v>
      </c>
      <c r="X58" s="217">
        <v>0</v>
      </c>
      <c r="Y58" s="217">
        <v>2.6037254071531519</v>
      </c>
      <c r="Z58" s="217">
        <v>7.4689033661379883E-2</v>
      </c>
      <c r="AA58" s="217">
        <v>1.4126296104969237E-3</v>
      </c>
      <c r="AB58" s="217">
        <v>0.10498113670714222</v>
      </c>
      <c r="AC58" s="217">
        <v>6.7209267640224262</v>
      </c>
      <c r="AD58" s="217">
        <v>4.0861878686686843</v>
      </c>
      <c r="AE58" s="246">
        <v>100</v>
      </c>
    </row>
    <row r="59" spans="1:31">
      <c r="A59" s="229" t="s">
        <v>2876</v>
      </c>
      <c r="B59" s="229" t="s">
        <v>2925</v>
      </c>
      <c r="C59" s="248" t="s">
        <v>2926</v>
      </c>
      <c r="D59" s="229">
        <v>725</v>
      </c>
      <c r="E59" s="268">
        <f t="shared" si="0"/>
        <v>998.15</v>
      </c>
      <c r="F59" s="229">
        <v>50</v>
      </c>
      <c r="G59" s="268">
        <f t="shared" si="1"/>
        <v>0.5</v>
      </c>
      <c r="H59" s="248">
        <v>792</v>
      </c>
      <c r="I59" s="264" t="s">
        <v>2892</v>
      </c>
      <c r="J59" s="217">
        <v>50.045100239132303</v>
      </c>
      <c r="K59" s="217">
        <v>0.24751302739371631</v>
      </c>
      <c r="L59" s="217">
        <v>0.27272146072436648</v>
      </c>
      <c r="M59" s="217">
        <v>0</v>
      </c>
      <c r="N59" s="217">
        <v>27.583690508014524</v>
      </c>
      <c r="O59" s="217">
        <v>0.81587872921670668</v>
      </c>
      <c r="P59" s="217">
        <v>0.87295380231619446</v>
      </c>
      <c r="Q59" s="217">
        <v>17.175158198653715</v>
      </c>
      <c r="R59" s="217">
        <v>2.826226443282184</v>
      </c>
      <c r="S59" s="217">
        <v>0.16075759126628816</v>
      </c>
      <c r="T59" s="246">
        <v>99.999999999999986</v>
      </c>
      <c r="U59" s="217">
        <v>74.686714321113499</v>
      </c>
      <c r="V59" s="217">
        <v>0.20878165173823771</v>
      </c>
      <c r="W59" s="217">
        <v>9.7293689821081948</v>
      </c>
      <c r="X59" s="217">
        <v>0</v>
      </c>
      <c r="Y59" s="217">
        <v>4.0885752202800427</v>
      </c>
      <c r="Z59" s="217">
        <v>0.1082839490780992</v>
      </c>
      <c r="AA59" s="217">
        <v>2.652836168951205E-3</v>
      </c>
      <c r="AB59" s="217">
        <v>9.6019210334135102E-2</v>
      </c>
      <c r="AC59" s="217">
        <v>6.5305410381119682</v>
      </c>
      <c r="AD59" s="217">
        <v>4.5490627910668584</v>
      </c>
      <c r="AE59" s="246">
        <v>99.999999999999986</v>
      </c>
    </row>
    <row r="60" spans="1:31">
      <c r="A60" s="229" t="s">
        <v>2877</v>
      </c>
      <c r="B60" s="229" t="s">
        <v>2925</v>
      </c>
      <c r="C60" s="248" t="s">
        <v>2926</v>
      </c>
      <c r="D60" s="229">
        <v>725</v>
      </c>
      <c r="E60" s="268">
        <f t="shared" si="0"/>
        <v>998.15</v>
      </c>
      <c r="F60" s="229">
        <v>100</v>
      </c>
      <c r="G60" s="268">
        <f t="shared" si="1"/>
        <v>1</v>
      </c>
      <c r="H60" s="248">
        <v>624</v>
      </c>
      <c r="I60" s="264" t="s">
        <v>2933</v>
      </c>
      <c r="J60" s="217">
        <v>49.958190825660402</v>
      </c>
      <c r="K60" s="217">
        <v>0.33275256675862364</v>
      </c>
      <c r="L60" s="217">
        <v>0.48044474837164253</v>
      </c>
      <c r="M60" s="217">
        <v>5.981420498336729E-3</v>
      </c>
      <c r="N60" s="217">
        <v>27.691168022201307</v>
      </c>
      <c r="O60" s="217">
        <v>0.89716291608804966</v>
      </c>
      <c r="P60" s="217">
        <v>0.74318836200193483</v>
      </c>
      <c r="Q60" s="217">
        <v>16.670971308801363</v>
      </c>
      <c r="R60" s="217">
        <v>3.1018657035380368</v>
      </c>
      <c r="S60" s="217">
        <v>0.11827412608031873</v>
      </c>
      <c r="T60" s="246">
        <v>100</v>
      </c>
      <c r="U60" s="217">
        <v>75.168805897797839</v>
      </c>
      <c r="V60" s="217">
        <v>0.16314312086940561</v>
      </c>
      <c r="W60" s="217">
        <v>11.04713411495235</v>
      </c>
      <c r="X60" s="217">
        <v>0</v>
      </c>
      <c r="Y60" s="217">
        <v>3.6358842408499328</v>
      </c>
      <c r="Z60" s="217">
        <v>8.7000610090765249E-2</v>
      </c>
      <c r="AA60" s="217">
        <v>1.3395706458803225E-2</v>
      </c>
      <c r="AB60" s="217">
        <v>0.16178496493174677</v>
      </c>
      <c r="AC60" s="217">
        <v>5.6341371901056041</v>
      </c>
      <c r="AD60" s="217">
        <v>4.0887141539435614</v>
      </c>
      <c r="AE60" s="246">
        <v>100</v>
      </c>
    </row>
    <row r="61" spans="1:31">
      <c r="A61" s="229" t="s">
        <v>2878</v>
      </c>
      <c r="B61" s="229" t="s">
        <v>2925</v>
      </c>
      <c r="C61" s="229" t="s">
        <v>2926</v>
      </c>
      <c r="D61" s="240">
        <v>750</v>
      </c>
      <c r="E61" s="268">
        <f t="shared" si="0"/>
        <v>1023.15</v>
      </c>
      <c r="F61" s="229">
        <v>50</v>
      </c>
      <c r="G61" s="268">
        <f t="shared" si="1"/>
        <v>0.5</v>
      </c>
      <c r="H61" s="248">
        <v>720</v>
      </c>
      <c r="I61" s="265" t="s">
        <v>2892</v>
      </c>
      <c r="J61" s="217">
        <v>50.803758382146356</v>
      </c>
      <c r="K61" s="217">
        <v>0</v>
      </c>
      <c r="L61" s="217">
        <v>1.2457260992870205</v>
      </c>
      <c r="M61" s="217">
        <v>0</v>
      </c>
      <c r="N61" s="217">
        <v>26.933525934957192</v>
      </c>
      <c r="O61" s="217">
        <v>0.97736489172784868</v>
      </c>
      <c r="P61" s="217">
        <v>1.0794084126268919</v>
      </c>
      <c r="Q61" s="217">
        <v>15.485435606562595</v>
      </c>
      <c r="R61" s="217">
        <v>3.0275119934268075</v>
      </c>
      <c r="S61" s="217">
        <v>0.44726867926528668</v>
      </c>
      <c r="T61" s="246">
        <v>100</v>
      </c>
      <c r="U61" s="217">
        <v>74.913565091132782</v>
      </c>
      <c r="V61" s="217">
        <v>0.21524969577438757</v>
      </c>
      <c r="W61" s="217">
        <v>10.242052058830184</v>
      </c>
      <c r="X61" s="217">
        <v>0</v>
      </c>
      <c r="Y61" s="217">
        <v>4.0282831615079946</v>
      </c>
      <c r="Z61" s="217">
        <v>0.13152269506165368</v>
      </c>
      <c r="AA61" s="217">
        <v>1.0864662603460995E-2</v>
      </c>
      <c r="AB61" s="217">
        <v>0.21350385181747156</v>
      </c>
      <c r="AC61" s="217">
        <v>5.694289706167063</v>
      </c>
      <c r="AD61" s="217">
        <v>4.5506690771049847</v>
      </c>
      <c r="AE61" s="246">
        <v>100</v>
      </c>
    </row>
    <row r="62" spans="1:31">
      <c r="A62" s="230" t="s">
        <v>2879</v>
      </c>
      <c r="B62" s="230" t="s">
        <v>2934</v>
      </c>
      <c r="C62" s="230" t="s">
        <v>2935</v>
      </c>
      <c r="D62" s="239">
        <v>825</v>
      </c>
      <c r="E62" s="268">
        <f t="shared" si="0"/>
        <v>1098.1500000000001</v>
      </c>
      <c r="F62" s="230">
        <v>100</v>
      </c>
      <c r="G62" s="268">
        <f t="shared" si="1"/>
        <v>1</v>
      </c>
      <c r="H62" s="247">
        <v>573</v>
      </c>
      <c r="I62" s="264" t="s">
        <v>2936</v>
      </c>
      <c r="J62" s="223">
        <v>52.287542194005532</v>
      </c>
      <c r="K62" s="223">
        <v>0.16915524414366159</v>
      </c>
      <c r="L62" s="223">
        <v>0.94633991652409677</v>
      </c>
      <c r="M62" s="223">
        <v>5.0767617158939456E-3</v>
      </c>
      <c r="N62" s="223">
        <v>15.079193815019206</v>
      </c>
      <c r="O62" s="223">
        <v>0.73298780219291348</v>
      </c>
      <c r="P62" s="223">
        <v>10.948827446784144</v>
      </c>
      <c r="Q62" s="223">
        <v>19.358975304954804</v>
      </c>
      <c r="R62" s="223">
        <v>0.32865567910712934</v>
      </c>
      <c r="S62" s="223">
        <v>0.14324583555261175</v>
      </c>
      <c r="T62" s="245">
        <v>100</v>
      </c>
      <c r="U62" s="281">
        <v>76.412320859677692</v>
      </c>
      <c r="V62" s="281">
        <v>0.20732998880533715</v>
      </c>
      <c r="W62" s="281">
        <v>13.061678371488997</v>
      </c>
      <c r="X62" s="281">
        <v>0</v>
      </c>
      <c r="Y62" s="281">
        <v>1.0567584253347375</v>
      </c>
      <c r="Z62" s="281">
        <v>1.9531942962630923E-2</v>
      </c>
      <c r="AA62" s="281">
        <v>0.12691759187200233</v>
      </c>
      <c r="AB62" s="281">
        <v>0.88456800236441646</v>
      </c>
      <c r="AC62" s="281">
        <v>3.1618730697484381</v>
      </c>
      <c r="AD62" s="223">
        <v>5.0690217477457509</v>
      </c>
      <c r="AE62" s="245">
        <v>100</v>
      </c>
    </row>
    <row r="63" spans="1:31">
      <c r="A63" s="229" t="s">
        <v>2880</v>
      </c>
      <c r="B63" s="229" t="s">
        <v>2934</v>
      </c>
      <c r="C63" s="229" t="s">
        <v>2935</v>
      </c>
      <c r="D63" s="240">
        <v>775</v>
      </c>
      <c r="E63" s="268">
        <f t="shared" si="0"/>
        <v>1048.1500000000001</v>
      </c>
      <c r="F63" s="229">
        <v>100</v>
      </c>
      <c r="G63" s="268">
        <f t="shared" si="1"/>
        <v>1</v>
      </c>
      <c r="H63" s="229">
        <v>572</v>
      </c>
      <c r="I63" s="264" t="s">
        <v>2937</v>
      </c>
      <c r="J63" s="217">
        <v>52.081779079861839</v>
      </c>
      <c r="K63" s="217">
        <v>0.28619080913605355</v>
      </c>
      <c r="L63" s="217">
        <v>1.5002972580108842</v>
      </c>
      <c r="M63" s="217">
        <v>5.2706585318979043E-3</v>
      </c>
      <c r="N63" s="217">
        <v>15.29279820227689</v>
      </c>
      <c r="O63" s="217">
        <v>0.77709790614114704</v>
      </c>
      <c r="P63" s="217">
        <v>10.083860295913437</v>
      </c>
      <c r="Q63" s="217">
        <v>19.400998336001756</v>
      </c>
      <c r="R63" s="217">
        <v>0.35330171139128036</v>
      </c>
      <c r="S63" s="217">
        <v>0.21840574273481611</v>
      </c>
      <c r="T63" s="246">
        <v>99.999999999999972</v>
      </c>
      <c r="U63" s="282">
        <v>76.610189035381083</v>
      </c>
      <c r="V63" s="282">
        <v>0.15541236829513522</v>
      </c>
      <c r="W63" s="282">
        <v>13.161091677304938</v>
      </c>
      <c r="X63" s="282">
        <v>0</v>
      </c>
      <c r="Y63" s="282">
        <v>0.87449143193428769</v>
      </c>
      <c r="Z63" s="282">
        <v>4.3586330228362821E-2</v>
      </c>
      <c r="AA63" s="282">
        <v>6.7284439444394578E-2</v>
      </c>
      <c r="AB63" s="282">
        <v>0.78208052455176769</v>
      </c>
      <c r="AC63" s="282">
        <v>3.1584929615459094</v>
      </c>
      <c r="AD63" s="217">
        <v>5.1473712313141178</v>
      </c>
      <c r="AE63" s="246">
        <v>99.999999999999972</v>
      </c>
    </row>
    <row r="64" spans="1:31">
      <c r="A64" s="229" t="s">
        <v>2881</v>
      </c>
      <c r="B64" s="229" t="s">
        <v>2934</v>
      </c>
      <c r="C64" s="229" t="s">
        <v>2935</v>
      </c>
      <c r="D64" s="240">
        <v>750</v>
      </c>
      <c r="E64" s="268">
        <f t="shared" si="0"/>
        <v>1023.15</v>
      </c>
      <c r="F64" s="229">
        <v>100</v>
      </c>
      <c r="G64" s="268">
        <f t="shared" si="1"/>
        <v>1</v>
      </c>
      <c r="H64" s="229">
        <v>385</v>
      </c>
      <c r="I64" s="264" t="s">
        <v>2938</v>
      </c>
      <c r="J64" s="217">
        <v>52.89941703349659</v>
      </c>
      <c r="K64" s="217">
        <v>0.17692482307265736</v>
      </c>
      <c r="L64" s="217">
        <v>1.3510321883681791</v>
      </c>
      <c r="M64" s="217">
        <v>0</v>
      </c>
      <c r="N64" s="217">
        <v>14.666881236437879</v>
      </c>
      <c r="O64" s="217">
        <v>0.70602128626730354</v>
      </c>
      <c r="P64" s="217">
        <v>10.776225228599849</v>
      </c>
      <c r="Q64" s="217">
        <v>18.771042094751365</v>
      </c>
      <c r="R64" s="217">
        <v>0.35090431725452165</v>
      </c>
      <c r="S64" s="217">
        <v>0.30155179175165203</v>
      </c>
      <c r="T64" s="246">
        <v>100</v>
      </c>
      <c r="U64" s="282">
        <v>77.872614764336049</v>
      </c>
      <c r="V64" s="282">
        <v>0.16926976167819868</v>
      </c>
      <c r="W64" s="282">
        <v>12.443896580365244</v>
      </c>
      <c r="X64" s="282">
        <v>0</v>
      </c>
      <c r="Y64" s="282">
        <v>0.70128624994872291</v>
      </c>
      <c r="Z64" s="282">
        <v>5.6022862033718521E-2</v>
      </c>
      <c r="AA64" s="282">
        <v>4.3912870831776571E-2</v>
      </c>
      <c r="AB64" s="282">
        <v>0.62524612055586315</v>
      </c>
      <c r="AC64" s="282">
        <v>3.0639914696236357</v>
      </c>
      <c r="AD64" s="217">
        <v>5.0237593206267999</v>
      </c>
      <c r="AE64" s="246">
        <v>100</v>
      </c>
    </row>
    <row r="65" spans="1:31">
      <c r="A65" s="249" t="s">
        <v>2882</v>
      </c>
      <c r="B65" s="249" t="s">
        <v>2934</v>
      </c>
      <c r="C65" s="249" t="s">
        <v>2935</v>
      </c>
      <c r="D65" s="250">
        <v>800</v>
      </c>
      <c r="E65" s="268">
        <f t="shared" si="0"/>
        <v>1073.1500000000001</v>
      </c>
      <c r="F65" s="249">
        <v>100</v>
      </c>
      <c r="G65" s="268">
        <f t="shared" si="1"/>
        <v>1</v>
      </c>
      <c r="H65" s="251">
        <v>410</v>
      </c>
      <c r="I65" s="265" t="s">
        <v>2939</v>
      </c>
      <c r="J65" s="228">
        <v>51.889476811008933</v>
      </c>
      <c r="K65" s="228">
        <v>0.17653785725838694</v>
      </c>
      <c r="L65" s="228">
        <v>1.1669527503511938</v>
      </c>
      <c r="M65" s="228">
        <v>8.291741120500835E-3</v>
      </c>
      <c r="N65" s="228">
        <v>15.939469508007164</v>
      </c>
      <c r="O65" s="228">
        <v>0.75913325828543132</v>
      </c>
      <c r="P65" s="228">
        <v>10.201089296330517</v>
      </c>
      <c r="Q65" s="228">
        <v>19.369738585050726</v>
      </c>
      <c r="R65" s="228">
        <v>0.33921002637470649</v>
      </c>
      <c r="S65" s="228">
        <v>0.15010016621242772</v>
      </c>
      <c r="T65" s="252">
        <v>100.00000000000003</v>
      </c>
      <c r="U65" s="283">
        <v>77.02190286092646</v>
      </c>
      <c r="V65" s="284">
        <v>0.17878807776299016</v>
      </c>
      <c r="W65" s="284">
        <v>12.958335796861057</v>
      </c>
      <c r="X65" s="284">
        <v>0</v>
      </c>
      <c r="Y65" s="284">
        <v>0.77572601651346562</v>
      </c>
      <c r="Z65" s="284">
        <v>3.3328188802940667E-2</v>
      </c>
      <c r="AA65" s="284">
        <v>5.4260242974426852E-2</v>
      </c>
      <c r="AB65" s="284">
        <v>0.71705734286111489</v>
      </c>
      <c r="AC65" s="284">
        <v>3.1135289967512882</v>
      </c>
      <c r="AD65" s="228">
        <v>5.1470724765462439</v>
      </c>
      <c r="AE65" s="252">
        <v>100.00000000000003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58C5-7408-4A81-8B6F-7987D853F899}">
  <dimension ref="A1:GH160"/>
  <sheetViews>
    <sheetView workbookViewId="0">
      <selection activeCell="E2" sqref="E2:E160"/>
    </sheetView>
  </sheetViews>
  <sheetFormatPr defaultRowHeight="14.4"/>
  <sheetData>
    <row r="1" spans="1:189" s="46" customFormat="1" ht="21.6" thickBot="1">
      <c r="A1" s="17" t="s">
        <v>1009</v>
      </c>
      <c r="B1"/>
      <c r="C1" s="33" t="s">
        <v>1010</v>
      </c>
      <c r="D1" s="34" t="s">
        <v>1011</v>
      </c>
      <c r="E1" s="35" t="s">
        <v>111</v>
      </c>
      <c r="F1" s="36" t="s">
        <v>88</v>
      </c>
      <c r="G1" s="36" t="s">
        <v>89</v>
      </c>
      <c r="H1" s="36" t="s">
        <v>90</v>
      </c>
      <c r="I1" s="36" t="s">
        <v>91</v>
      </c>
      <c r="J1" s="36" t="s">
        <v>92</v>
      </c>
      <c r="K1" s="36" t="s">
        <v>93</v>
      </c>
      <c r="L1" s="36" t="s">
        <v>94</v>
      </c>
      <c r="M1" s="36" t="s">
        <v>95</v>
      </c>
      <c r="N1" s="36" t="s">
        <v>96</v>
      </c>
      <c r="O1" s="36" t="s">
        <v>97</v>
      </c>
      <c r="P1" s="36" t="s">
        <v>98</v>
      </c>
      <c r="Q1" s="37" t="s">
        <v>99</v>
      </c>
      <c r="R1" s="38"/>
      <c r="S1" s="36" t="s">
        <v>1085</v>
      </c>
      <c r="T1" s="36" t="s">
        <v>1086</v>
      </c>
      <c r="U1" s="36" t="s">
        <v>1087</v>
      </c>
      <c r="V1" s="39" t="s">
        <v>81</v>
      </c>
      <c r="W1" s="36" t="s">
        <v>82</v>
      </c>
      <c r="X1" s="36" t="s">
        <v>83</v>
      </c>
      <c r="Y1" s="36" t="s">
        <v>84</v>
      </c>
      <c r="Z1" s="36" t="s">
        <v>1088</v>
      </c>
      <c r="AA1" s="36" t="s">
        <v>1089</v>
      </c>
      <c r="AB1" s="36" t="s">
        <v>1090</v>
      </c>
      <c r="AC1" s="40"/>
      <c r="AD1" s="41"/>
      <c r="AE1" s="41"/>
      <c r="AF1" s="42"/>
      <c r="AG1" s="43"/>
      <c r="AH1" s="44"/>
      <c r="AI1" s="44"/>
      <c r="AJ1" s="44"/>
      <c r="AK1" s="44"/>
      <c r="AL1" s="44"/>
      <c r="AM1" s="43"/>
      <c r="AN1" s="43"/>
      <c r="AO1" s="44"/>
      <c r="AP1" s="44"/>
      <c r="AQ1" s="44"/>
      <c r="AR1" s="45"/>
      <c r="AS1" s="45"/>
      <c r="AT1" s="44"/>
      <c r="AU1" s="45"/>
      <c r="AV1" s="45"/>
      <c r="AW1" s="45"/>
      <c r="AX1" s="45"/>
      <c r="AY1" s="45"/>
      <c r="AZ1" s="45"/>
      <c r="BB1" s="47"/>
      <c r="BC1" s="44"/>
      <c r="BD1" s="48"/>
      <c r="BE1" s="48"/>
      <c r="BF1" s="48"/>
      <c r="BG1" s="48"/>
      <c r="BH1" s="48"/>
      <c r="BI1" s="48"/>
      <c r="BJ1" s="48"/>
      <c r="BK1" s="48"/>
      <c r="BL1" s="41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0"/>
      <c r="BZ1" s="50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2"/>
      <c r="FE1" s="53"/>
      <c r="FM1" s="54"/>
      <c r="FN1" s="54"/>
      <c r="FO1" s="54"/>
      <c r="FP1" s="54"/>
      <c r="FQ1" s="54"/>
      <c r="FR1" s="54"/>
      <c r="FS1" s="54"/>
      <c r="FT1" s="54"/>
      <c r="FU1" s="54"/>
      <c r="FV1" s="54"/>
      <c r="FX1" s="54"/>
      <c r="FY1" s="54"/>
      <c r="FZ1" s="54"/>
      <c r="GA1" s="55"/>
      <c r="GB1" s="54"/>
      <c r="GC1" s="54"/>
      <c r="GD1" s="54"/>
      <c r="GG1" s="41"/>
    </row>
    <row r="2" spans="1:189" s="56" customFormat="1" ht="18" customHeight="1">
      <c r="A2" s="56" t="s">
        <v>1021</v>
      </c>
      <c r="B2" s="56" t="s">
        <v>1022</v>
      </c>
      <c r="C2" s="57">
        <v>950</v>
      </c>
      <c r="D2" s="57">
        <v>12</v>
      </c>
      <c r="E2" s="56">
        <f>C2+273.15</f>
        <v>1223.1500000000001</v>
      </c>
      <c r="F2" s="58">
        <v>55.3</v>
      </c>
      <c r="G2" s="58">
        <v>0.68</v>
      </c>
      <c r="H2" s="58">
        <v>15.4</v>
      </c>
      <c r="I2" s="58">
        <v>5.91</v>
      </c>
      <c r="J2" s="58">
        <v>0.22</v>
      </c>
      <c r="K2" s="58">
        <v>1.6</v>
      </c>
      <c r="L2" s="58">
        <v>6.04</v>
      </c>
      <c r="M2" s="58">
        <v>2.88</v>
      </c>
      <c r="N2" s="58">
        <v>1.45</v>
      </c>
      <c r="O2" s="58"/>
      <c r="P2" s="58"/>
      <c r="Q2" s="58">
        <v>9.1</v>
      </c>
      <c r="S2" s="58">
        <v>41</v>
      </c>
      <c r="T2" s="58">
        <v>1.51</v>
      </c>
      <c r="U2" s="58">
        <v>15.1</v>
      </c>
      <c r="V2" s="58">
        <v>13.8</v>
      </c>
      <c r="W2" s="58">
        <v>0.36</v>
      </c>
      <c r="X2" s="58">
        <v>11.6</v>
      </c>
      <c r="Y2" s="58">
        <v>10.8</v>
      </c>
      <c r="Z2" s="58">
        <v>2.13</v>
      </c>
      <c r="AA2" s="58">
        <v>0.78</v>
      </c>
      <c r="AB2" s="58"/>
      <c r="AD2" s="59"/>
      <c r="AE2" s="60"/>
      <c r="AF2" s="61"/>
      <c r="AG2" s="59"/>
      <c r="AH2" s="59"/>
      <c r="AI2" s="59"/>
      <c r="AJ2" s="60"/>
      <c r="AK2" s="62"/>
      <c r="AL2" s="62"/>
      <c r="AM2" s="62"/>
      <c r="AN2" s="62"/>
      <c r="AO2" s="62"/>
      <c r="AP2" s="62"/>
      <c r="AQ2" s="63"/>
      <c r="AR2" s="62"/>
      <c r="AS2" s="62"/>
      <c r="AT2" s="63"/>
      <c r="AU2" s="59"/>
      <c r="AV2" s="59"/>
      <c r="AW2" s="59"/>
      <c r="AX2" s="59"/>
      <c r="AY2" s="59"/>
      <c r="AZ2" s="59"/>
      <c r="BA2" s="60"/>
      <c r="BB2" s="64"/>
      <c r="BC2" s="64"/>
      <c r="BD2" s="59"/>
      <c r="BE2" s="59"/>
      <c r="BF2" s="59"/>
      <c r="BG2" s="59"/>
      <c r="BH2" s="59"/>
      <c r="BI2" s="59"/>
      <c r="BJ2" s="59"/>
      <c r="BK2" s="59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P2"/>
      <c r="CQ2"/>
      <c r="CR2"/>
      <c r="CS2"/>
      <c r="CT2"/>
      <c r="CU2"/>
      <c r="CV2"/>
      <c r="CW2"/>
      <c r="CX2"/>
      <c r="CY2"/>
      <c r="CZ2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FG2" s="65"/>
      <c r="FH2" s="65"/>
      <c r="FL2" s="57"/>
      <c r="FX2" s="57"/>
      <c r="FY2" s="57"/>
      <c r="FZ2" s="57"/>
      <c r="GA2" s="66"/>
      <c r="GB2" s="66"/>
      <c r="GE2" s="66"/>
      <c r="GG2" s="57"/>
    </row>
    <row r="3" spans="1:189" s="56" customFormat="1" ht="18" customHeight="1">
      <c r="A3" s="56" t="s">
        <v>1021</v>
      </c>
      <c r="B3" s="56" t="s">
        <v>1022</v>
      </c>
      <c r="C3" s="57">
        <v>900</v>
      </c>
      <c r="D3" s="57">
        <v>12</v>
      </c>
      <c r="E3" s="56">
        <f t="shared" ref="E3:E66" si="0">C3+273.15</f>
        <v>1173.1500000000001</v>
      </c>
      <c r="F3" s="58">
        <v>61.6</v>
      </c>
      <c r="G3" s="58">
        <v>0.5</v>
      </c>
      <c r="H3" s="58">
        <v>16.399999999999999</v>
      </c>
      <c r="I3" s="58">
        <v>3.26</v>
      </c>
      <c r="J3" s="58">
        <v>0.06</v>
      </c>
      <c r="K3" s="58">
        <v>0.82</v>
      </c>
      <c r="L3" s="58">
        <v>4.87</v>
      </c>
      <c r="M3" s="58">
        <v>3.08</v>
      </c>
      <c r="N3" s="58">
        <v>1.9</v>
      </c>
      <c r="O3" s="58"/>
      <c r="P3" s="58"/>
      <c r="Q3" s="58">
        <v>8.6999999999999993</v>
      </c>
      <c r="S3" s="58">
        <v>40.700000000000003</v>
      </c>
      <c r="T3" s="58">
        <v>1.65</v>
      </c>
      <c r="U3" s="58">
        <v>15</v>
      </c>
      <c r="V3" s="58">
        <v>16.5</v>
      </c>
      <c r="W3" s="58">
        <v>0.25</v>
      </c>
      <c r="X3" s="58">
        <v>10.1</v>
      </c>
      <c r="Y3" s="58">
        <v>10.5</v>
      </c>
      <c r="Z3" s="58">
        <v>2.08</v>
      </c>
      <c r="AA3" s="58">
        <v>0.7</v>
      </c>
      <c r="AB3" s="58"/>
      <c r="AD3" s="59"/>
      <c r="AE3" s="60"/>
      <c r="AF3" s="61"/>
      <c r="AG3" s="59"/>
      <c r="AH3" s="59"/>
      <c r="AI3" s="59"/>
      <c r="AJ3" s="60"/>
      <c r="AK3" s="62"/>
      <c r="AL3" s="62"/>
      <c r="AM3" s="62"/>
      <c r="AN3" s="62"/>
      <c r="AO3" s="62"/>
      <c r="AP3" s="62"/>
      <c r="AQ3" s="63"/>
      <c r="AR3" s="62"/>
      <c r="AS3" s="62"/>
      <c r="AT3" s="63"/>
      <c r="AU3" s="59"/>
      <c r="AV3" s="59"/>
      <c r="AW3" s="59"/>
      <c r="AX3" s="59"/>
      <c r="AY3" s="59"/>
      <c r="AZ3" s="59"/>
      <c r="BA3" s="60"/>
      <c r="BB3" s="64"/>
      <c r="BC3" s="64"/>
      <c r="BD3" s="59"/>
      <c r="BE3" s="59"/>
      <c r="BF3" s="59"/>
      <c r="BG3" s="59"/>
      <c r="BH3" s="59"/>
      <c r="BI3" s="59"/>
      <c r="BJ3" s="59"/>
      <c r="BK3" s="59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P3"/>
      <c r="CQ3"/>
      <c r="CR3"/>
      <c r="CS3"/>
      <c r="CT3"/>
      <c r="CU3"/>
      <c r="CV3"/>
      <c r="CW3"/>
      <c r="CX3"/>
      <c r="CY3"/>
      <c r="CZ3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FG3" s="65"/>
      <c r="FH3" s="65"/>
      <c r="FL3" s="57"/>
      <c r="FX3" s="57"/>
      <c r="FY3" s="57"/>
      <c r="FZ3" s="57"/>
      <c r="GA3" s="66"/>
      <c r="GB3" s="66"/>
      <c r="GE3" s="66"/>
      <c r="GG3" s="57"/>
    </row>
    <row r="4" spans="1:189" s="56" customFormat="1" ht="18" customHeight="1">
      <c r="A4" s="56" t="s">
        <v>1021</v>
      </c>
      <c r="B4" s="56" t="s">
        <v>1022</v>
      </c>
      <c r="C4" s="57">
        <v>850</v>
      </c>
      <c r="D4" s="57">
        <v>12</v>
      </c>
      <c r="E4" s="56">
        <f t="shared" si="0"/>
        <v>1123.1500000000001</v>
      </c>
      <c r="F4" s="58">
        <v>60.3</v>
      </c>
      <c r="G4" s="58">
        <v>0.3</v>
      </c>
      <c r="H4" s="58">
        <v>16.5</v>
      </c>
      <c r="I4" s="58">
        <v>2.31</v>
      </c>
      <c r="J4" s="58">
        <v>0.06</v>
      </c>
      <c r="K4" s="58">
        <v>0.54</v>
      </c>
      <c r="L4" s="58">
        <v>5.0199999999999996</v>
      </c>
      <c r="M4" s="58">
        <v>2.88</v>
      </c>
      <c r="N4" s="58">
        <v>1.67</v>
      </c>
      <c r="O4" s="58"/>
      <c r="P4" s="58"/>
      <c r="Q4" s="58">
        <v>11</v>
      </c>
      <c r="S4" s="58">
        <v>40.5</v>
      </c>
      <c r="T4" s="58">
        <v>1.31</v>
      </c>
      <c r="U4" s="58">
        <v>15.2</v>
      </c>
      <c r="V4" s="58">
        <v>16.8</v>
      </c>
      <c r="W4" s="58">
        <v>0.35</v>
      </c>
      <c r="X4" s="58">
        <v>9.4</v>
      </c>
      <c r="Y4" s="58">
        <v>10.9</v>
      </c>
      <c r="Z4" s="58">
        <v>2.2200000000000002</v>
      </c>
      <c r="AA4" s="58">
        <v>0.82</v>
      </c>
      <c r="AB4" s="58"/>
      <c r="AD4" s="59"/>
      <c r="AE4" s="60"/>
      <c r="AF4" s="61"/>
      <c r="AG4" s="59"/>
      <c r="AH4" s="59"/>
      <c r="AI4" s="59"/>
      <c r="AJ4" s="60"/>
      <c r="AK4" s="62"/>
      <c r="AL4" s="62"/>
      <c r="AM4" s="62"/>
      <c r="AN4" s="62"/>
      <c r="AO4" s="62"/>
      <c r="AP4" s="62"/>
      <c r="AQ4" s="63"/>
      <c r="AR4" s="62"/>
      <c r="AS4" s="62"/>
      <c r="AT4" s="63"/>
      <c r="AU4" s="59"/>
      <c r="AV4" s="59"/>
      <c r="AW4" s="59"/>
      <c r="AX4" s="59"/>
      <c r="AY4" s="59"/>
      <c r="AZ4" s="59"/>
      <c r="BA4" s="60"/>
      <c r="BB4" s="64"/>
      <c r="BC4" s="64"/>
      <c r="BD4" s="59"/>
      <c r="BE4" s="59"/>
      <c r="BF4" s="59"/>
      <c r="BG4" s="59"/>
      <c r="BH4" s="59"/>
      <c r="BI4" s="59"/>
      <c r="BJ4" s="59"/>
      <c r="BK4" s="59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P4"/>
      <c r="CQ4"/>
      <c r="CR4"/>
      <c r="CS4"/>
      <c r="CT4"/>
      <c r="CU4"/>
      <c r="CV4"/>
      <c r="CW4"/>
      <c r="CX4"/>
      <c r="CY4"/>
      <c r="CZ4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FG4" s="65"/>
      <c r="FH4" s="65"/>
      <c r="FL4" s="57"/>
      <c r="FX4" s="57"/>
      <c r="FY4" s="57"/>
      <c r="FZ4" s="57"/>
      <c r="GA4" s="66"/>
      <c r="GB4" s="66"/>
      <c r="GE4" s="66"/>
      <c r="GG4" s="57"/>
    </row>
    <row r="5" spans="1:189" s="56" customFormat="1" ht="18" customHeight="1">
      <c r="A5" s="56" t="s">
        <v>1021</v>
      </c>
      <c r="B5" s="56" t="s">
        <v>1022</v>
      </c>
      <c r="C5" s="57">
        <v>900</v>
      </c>
      <c r="D5" s="57">
        <v>12</v>
      </c>
      <c r="E5" s="56">
        <f t="shared" si="0"/>
        <v>1173.1500000000001</v>
      </c>
      <c r="F5" s="58">
        <v>54.8</v>
      </c>
      <c r="G5" s="58">
        <v>0.56999999999999995</v>
      </c>
      <c r="H5" s="58">
        <v>16.399999999999999</v>
      </c>
      <c r="I5" s="58">
        <v>3.23</v>
      </c>
      <c r="J5" s="58">
        <v>0.14000000000000001</v>
      </c>
      <c r="K5" s="58">
        <v>0.77</v>
      </c>
      <c r="L5" s="58">
        <v>5.55</v>
      </c>
      <c r="M5" s="58">
        <v>2.2000000000000002</v>
      </c>
      <c r="N5" s="58">
        <v>1.43</v>
      </c>
      <c r="O5" s="58"/>
      <c r="P5" s="58"/>
      <c r="Q5" s="58">
        <v>11</v>
      </c>
      <c r="S5" s="58">
        <v>40</v>
      </c>
      <c r="T5" s="58">
        <v>1.85</v>
      </c>
      <c r="U5" s="58">
        <v>16</v>
      </c>
      <c r="V5" s="58">
        <v>15.5</v>
      </c>
      <c r="W5" s="58">
        <v>0.37</v>
      </c>
      <c r="X5" s="58">
        <v>9.48</v>
      </c>
      <c r="Y5" s="58">
        <v>10.6</v>
      </c>
      <c r="Z5" s="58">
        <v>1.9</v>
      </c>
      <c r="AA5" s="58">
        <v>0.82</v>
      </c>
      <c r="AB5" s="58"/>
      <c r="AD5" s="59"/>
      <c r="AE5" s="60"/>
      <c r="AF5" s="61"/>
      <c r="AG5" s="59"/>
      <c r="AH5" s="59"/>
      <c r="AI5" s="59"/>
      <c r="AJ5" s="60"/>
      <c r="AK5" s="62"/>
      <c r="AL5" s="62"/>
      <c r="AM5" s="62"/>
      <c r="AN5" s="62"/>
      <c r="AO5" s="62"/>
      <c r="AP5" s="62"/>
      <c r="AQ5" s="63"/>
      <c r="AR5" s="62"/>
      <c r="AS5" s="62"/>
      <c r="AT5" s="63"/>
      <c r="AU5" s="59"/>
      <c r="AV5" s="59"/>
      <c r="AW5" s="59"/>
      <c r="AX5" s="59"/>
      <c r="AY5" s="59"/>
      <c r="AZ5" s="59"/>
      <c r="BA5" s="60"/>
      <c r="BB5" s="64"/>
      <c r="BC5" s="64"/>
      <c r="BD5" s="59"/>
      <c r="BE5" s="59"/>
      <c r="BF5" s="59"/>
      <c r="BG5" s="59"/>
      <c r="BH5" s="59"/>
      <c r="BI5" s="59"/>
      <c r="BJ5" s="59"/>
      <c r="BK5" s="59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P5"/>
      <c r="CQ5"/>
      <c r="CR5"/>
      <c r="CS5"/>
      <c r="CT5"/>
      <c r="CU5"/>
      <c r="CV5"/>
      <c r="CW5"/>
      <c r="CX5"/>
      <c r="CY5"/>
      <c r="CZ5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FG5" s="65"/>
      <c r="FH5" s="65"/>
      <c r="FL5" s="57"/>
      <c r="FX5" s="57"/>
      <c r="FY5" s="57"/>
      <c r="FZ5" s="57"/>
      <c r="GA5" s="66"/>
      <c r="GB5" s="66"/>
      <c r="GE5" s="66"/>
      <c r="GG5" s="57"/>
    </row>
    <row r="6" spans="1:189" s="56" customFormat="1" ht="18" customHeight="1">
      <c r="A6" s="56" t="s">
        <v>1021</v>
      </c>
      <c r="B6" s="56" t="s">
        <v>1022</v>
      </c>
      <c r="C6" s="57">
        <v>850</v>
      </c>
      <c r="D6" s="57">
        <v>12</v>
      </c>
      <c r="E6" s="56">
        <f t="shared" si="0"/>
        <v>1123.1500000000001</v>
      </c>
      <c r="F6" s="58">
        <v>65.8</v>
      </c>
      <c r="G6" s="58">
        <v>0.23</v>
      </c>
      <c r="H6" s="58">
        <v>13.7</v>
      </c>
      <c r="I6" s="58">
        <v>1.94</v>
      </c>
      <c r="J6" s="58">
        <v>0.09</v>
      </c>
      <c r="K6" s="58">
        <v>0.26</v>
      </c>
      <c r="L6" s="58">
        <v>3.3</v>
      </c>
      <c r="M6" s="58">
        <v>1.01</v>
      </c>
      <c r="N6" s="58">
        <v>1.98</v>
      </c>
      <c r="O6" s="58"/>
      <c r="P6" s="58"/>
      <c r="Q6" s="58">
        <v>9.6</v>
      </c>
      <c r="S6" s="58">
        <v>41.4</v>
      </c>
      <c r="T6" s="58">
        <v>1.67</v>
      </c>
      <c r="U6" s="58">
        <v>13.6</v>
      </c>
      <c r="V6" s="58">
        <v>18.100000000000001</v>
      </c>
      <c r="W6" s="58">
        <v>0.49</v>
      </c>
      <c r="X6" s="58">
        <v>8.48</v>
      </c>
      <c r="Y6" s="58">
        <v>10.4</v>
      </c>
      <c r="Z6" s="58">
        <v>1.73</v>
      </c>
      <c r="AA6" s="58">
        <v>0.69</v>
      </c>
      <c r="AB6" s="58"/>
      <c r="AD6" s="59"/>
      <c r="AE6" s="60"/>
      <c r="AF6" s="61"/>
      <c r="AG6" s="59"/>
      <c r="AH6" s="59"/>
      <c r="AI6" s="59"/>
      <c r="AJ6" s="60"/>
      <c r="AK6" s="62"/>
      <c r="AL6" s="62"/>
      <c r="AM6" s="62"/>
      <c r="AN6" s="62"/>
      <c r="AO6" s="62"/>
      <c r="AP6" s="62"/>
      <c r="AQ6" s="63"/>
      <c r="AR6" s="62"/>
      <c r="AS6" s="62"/>
      <c r="AT6" s="63"/>
      <c r="AU6" s="59"/>
      <c r="AV6" s="59"/>
      <c r="AW6" s="59"/>
      <c r="AX6" s="59"/>
      <c r="AY6" s="59"/>
      <c r="AZ6" s="59"/>
      <c r="BA6" s="60"/>
      <c r="BB6" s="64"/>
      <c r="BC6" s="64"/>
      <c r="BD6" s="59"/>
      <c r="BE6" s="59"/>
      <c r="BF6" s="59"/>
      <c r="BG6" s="59"/>
      <c r="BH6" s="59"/>
      <c r="BI6" s="59"/>
      <c r="BJ6" s="59"/>
      <c r="BK6" s="59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P6"/>
      <c r="CQ6"/>
      <c r="CR6"/>
      <c r="CS6"/>
      <c r="CT6"/>
      <c r="CU6"/>
      <c r="CV6"/>
      <c r="CW6"/>
      <c r="CX6"/>
      <c r="CY6"/>
      <c r="CZ6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FG6" s="65"/>
      <c r="FH6" s="65"/>
      <c r="FL6" s="57"/>
      <c r="FX6" s="57"/>
      <c r="FY6" s="57"/>
      <c r="FZ6" s="57"/>
      <c r="GA6" s="66"/>
      <c r="GB6" s="66"/>
      <c r="GE6" s="66"/>
      <c r="GG6" s="57"/>
    </row>
    <row r="7" spans="1:189" s="56" customFormat="1" ht="18" customHeight="1">
      <c r="A7" s="56" t="s">
        <v>1021</v>
      </c>
      <c r="B7" s="56" t="s">
        <v>1022</v>
      </c>
      <c r="C7" s="57">
        <v>950</v>
      </c>
      <c r="D7" s="57">
        <v>8</v>
      </c>
      <c r="E7" s="56">
        <f t="shared" si="0"/>
        <v>1223.1500000000001</v>
      </c>
      <c r="F7" s="58">
        <v>54</v>
      </c>
      <c r="G7" s="58">
        <v>0.84</v>
      </c>
      <c r="H7" s="58">
        <v>16.100000000000001</v>
      </c>
      <c r="I7" s="58">
        <v>6.2</v>
      </c>
      <c r="J7" s="58">
        <v>0.26</v>
      </c>
      <c r="K7" s="58">
        <v>2.0299999999999998</v>
      </c>
      <c r="L7" s="58">
        <v>6.26</v>
      </c>
      <c r="M7" s="58">
        <v>2.92</v>
      </c>
      <c r="N7" s="58">
        <v>1.47</v>
      </c>
      <c r="O7" s="58"/>
      <c r="P7" s="58"/>
      <c r="Q7" s="58">
        <v>7.6</v>
      </c>
      <c r="S7" s="58">
        <v>42.5</v>
      </c>
      <c r="T7" s="58">
        <v>2.92</v>
      </c>
      <c r="U7" s="58">
        <v>12.5</v>
      </c>
      <c r="V7" s="58">
        <v>12.5</v>
      </c>
      <c r="W7" s="58">
        <v>0.4</v>
      </c>
      <c r="X7" s="58">
        <v>13.2</v>
      </c>
      <c r="Y7" s="58">
        <v>10.5</v>
      </c>
      <c r="Z7" s="58">
        <v>2.2400000000000002</v>
      </c>
      <c r="AA7" s="58">
        <v>0.51</v>
      </c>
      <c r="AB7" s="58"/>
      <c r="AD7" s="59"/>
      <c r="AE7" s="60"/>
      <c r="AF7" s="61"/>
      <c r="AG7" s="59"/>
      <c r="AH7" s="59"/>
      <c r="AI7" s="59"/>
      <c r="AJ7" s="60"/>
      <c r="AK7" s="62"/>
      <c r="AL7" s="62"/>
      <c r="AM7" s="62"/>
      <c r="AN7" s="62"/>
      <c r="AO7" s="62"/>
      <c r="AP7" s="62"/>
      <c r="AQ7" s="63"/>
      <c r="AR7" s="62"/>
      <c r="AS7" s="62"/>
      <c r="AT7" s="63"/>
      <c r="AU7" s="59"/>
      <c r="AV7" s="59"/>
      <c r="AW7" s="59"/>
      <c r="AX7" s="59"/>
      <c r="AY7" s="59"/>
      <c r="AZ7" s="59"/>
      <c r="BA7" s="60"/>
      <c r="BB7" s="64"/>
      <c r="BC7" s="64"/>
      <c r="BD7" s="59"/>
      <c r="BE7" s="59"/>
      <c r="BF7" s="59"/>
      <c r="BG7" s="59"/>
      <c r="BH7" s="59"/>
      <c r="BI7" s="59"/>
      <c r="BJ7" s="59"/>
      <c r="BK7" s="59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P7"/>
      <c r="CQ7"/>
      <c r="CR7"/>
      <c r="CS7"/>
      <c r="CT7"/>
      <c r="CU7"/>
      <c r="CV7"/>
      <c r="CW7"/>
      <c r="CX7"/>
      <c r="CY7"/>
      <c r="CZ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FG7" s="65"/>
      <c r="FH7" s="65"/>
      <c r="FL7" s="57"/>
      <c r="FX7" s="57"/>
      <c r="FY7" s="57"/>
      <c r="FZ7" s="57"/>
      <c r="GA7" s="66"/>
      <c r="GB7" s="66"/>
      <c r="GE7" s="66"/>
      <c r="GG7" s="57"/>
    </row>
    <row r="8" spans="1:189" s="56" customFormat="1" ht="18" customHeight="1">
      <c r="A8" s="56" t="s">
        <v>1021</v>
      </c>
      <c r="B8" s="56" t="s">
        <v>1022</v>
      </c>
      <c r="C8" s="57">
        <v>900</v>
      </c>
      <c r="D8" s="57">
        <v>8</v>
      </c>
      <c r="E8" s="56">
        <f t="shared" si="0"/>
        <v>1173.1500000000001</v>
      </c>
      <c r="F8" s="58">
        <v>59.4</v>
      </c>
      <c r="G8" s="58">
        <v>0.46</v>
      </c>
      <c r="H8" s="58">
        <v>16.3</v>
      </c>
      <c r="I8" s="58">
        <v>3.62</v>
      </c>
      <c r="J8" s="58">
        <v>0.16</v>
      </c>
      <c r="K8" s="58">
        <v>1</v>
      </c>
      <c r="L8" s="58">
        <v>5.37</v>
      </c>
      <c r="M8" s="58">
        <v>2.2999999999999998</v>
      </c>
      <c r="N8" s="58">
        <v>1.62</v>
      </c>
      <c r="O8" s="58"/>
      <c r="P8" s="58"/>
      <c r="Q8" s="58">
        <v>11.7</v>
      </c>
      <c r="S8" s="58">
        <v>42.1</v>
      </c>
      <c r="T8" s="58">
        <v>1.91</v>
      </c>
      <c r="U8" s="58">
        <v>13.9</v>
      </c>
      <c r="V8" s="58">
        <v>17.3</v>
      </c>
      <c r="W8" s="58">
        <v>0.39</v>
      </c>
      <c r="X8" s="58">
        <v>10.4</v>
      </c>
      <c r="Y8" s="58">
        <v>10.1</v>
      </c>
      <c r="Z8" s="58">
        <v>1.84</v>
      </c>
      <c r="AA8" s="58">
        <v>0.57999999999999996</v>
      </c>
      <c r="AB8" s="58"/>
      <c r="AD8" s="59"/>
      <c r="AE8" s="60"/>
      <c r="AF8" s="61"/>
      <c r="AG8" s="59"/>
      <c r="AH8" s="59"/>
      <c r="AI8" s="59"/>
      <c r="AJ8" s="60"/>
      <c r="AK8" s="62"/>
      <c r="AL8" s="62"/>
      <c r="AM8" s="62"/>
      <c r="AN8" s="62"/>
      <c r="AO8" s="62"/>
      <c r="AP8" s="62"/>
      <c r="AQ8" s="63"/>
      <c r="AR8" s="62"/>
      <c r="AS8" s="62"/>
      <c r="AT8" s="63"/>
      <c r="AU8" s="59"/>
      <c r="AV8" s="59"/>
      <c r="AW8" s="59"/>
      <c r="AX8" s="59"/>
      <c r="AY8" s="59"/>
      <c r="AZ8" s="59"/>
      <c r="BA8" s="60"/>
      <c r="BB8" s="64"/>
      <c r="BC8" s="64"/>
      <c r="BD8" s="59"/>
      <c r="BE8" s="59"/>
      <c r="BF8" s="59"/>
      <c r="BG8" s="59"/>
      <c r="BH8" s="59"/>
      <c r="BI8" s="59"/>
      <c r="BJ8" s="59"/>
      <c r="BK8" s="59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P8"/>
      <c r="CQ8"/>
      <c r="CR8"/>
      <c r="CS8"/>
      <c r="CT8"/>
      <c r="CU8"/>
      <c r="CV8"/>
      <c r="CW8"/>
      <c r="CX8"/>
      <c r="CY8"/>
      <c r="CZ8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FG8" s="65"/>
      <c r="FH8" s="65"/>
      <c r="FL8" s="57"/>
      <c r="FX8" s="57"/>
      <c r="FY8" s="57"/>
      <c r="FZ8" s="57"/>
      <c r="GA8" s="66"/>
      <c r="GB8" s="66"/>
      <c r="GE8" s="66"/>
      <c r="GG8" s="57"/>
    </row>
    <row r="9" spans="1:189" s="56" customFormat="1" ht="18" customHeight="1">
      <c r="A9" s="56" t="s">
        <v>1021</v>
      </c>
      <c r="B9" s="56" t="s">
        <v>1022</v>
      </c>
      <c r="C9" s="57">
        <v>850</v>
      </c>
      <c r="D9" s="57">
        <v>8</v>
      </c>
      <c r="E9" s="56">
        <f t="shared" si="0"/>
        <v>1123.1500000000001</v>
      </c>
      <c r="F9" s="58">
        <v>59.7</v>
      </c>
      <c r="G9" s="58">
        <v>0.4</v>
      </c>
      <c r="H9" s="58">
        <v>16</v>
      </c>
      <c r="I9" s="58">
        <v>4.37</v>
      </c>
      <c r="J9" s="58">
        <v>0.22</v>
      </c>
      <c r="K9" s="58">
        <v>0.75</v>
      </c>
      <c r="L9" s="58">
        <v>5.23</v>
      </c>
      <c r="M9" s="58">
        <v>2.36</v>
      </c>
      <c r="N9" s="58">
        <v>1.84</v>
      </c>
      <c r="O9" s="58"/>
      <c r="P9" s="58"/>
      <c r="Q9" s="58">
        <v>12.3</v>
      </c>
      <c r="S9" s="58">
        <v>42.1</v>
      </c>
      <c r="T9" s="58">
        <v>1.56</v>
      </c>
      <c r="U9" s="58">
        <v>14.1</v>
      </c>
      <c r="V9" s="58">
        <v>18.3</v>
      </c>
      <c r="W9" s="58">
        <v>0.42</v>
      </c>
      <c r="X9" s="58">
        <v>8.9700000000000006</v>
      </c>
      <c r="Y9" s="58">
        <v>10.3</v>
      </c>
      <c r="Z9" s="58">
        <v>1.85</v>
      </c>
      <c r="AA9" s="58">
        <v>0.63</v>
      </c>
      <c r="AB9" s="58"/>
      <c r="AD9" s="59"/>
      <c r="AE9" s="60"/>
      <c r="AF9" s="61"/>
      <c r="AG9" s="59"/>
      <c r="AH9" s="59"/>
      <c r="AI9" s="59"/>
      <c r="AJ9" s="60"/>
      <c r="AK9" s="62"/>
      <c r="AL9" s="62"/>
      <c r="AM9" s="62"/>
      <c r="AN9" s="62"/>
      <c r="AO9" s="62"/>
      <c r="AP9" s="62"/>
      <c r="AQ9" s="63"/>
      <c r="AR9" s="62"/>
      <c r="AS9" s="62"/>
      <c r="AT9" s="63"/>
      <c r="AU9" s="59"/>
      <c r="AV9" s="59"/>
      <c r="AW9" s="59"/>
      <c r="AX9" s="59"/>
      <c r="AY9" s="59"/>
      <c r="AZ9" s="59"/>
      <c r="BA9" s="60"/>
      <c r="BB9" s="64"/>
      <c r="BC9" s="64"/>
      <c r="BD9" s="59"/>
      <c r="BE9" s="59"/>
      <c r="BF9" s="59"/>
      <c r="BG9" s="59"/>
      <c r="BH9" s="59"/>
      <c r="BI9" s="59"/>
      <c r="BJ9" s="59"/>
      <c r="BK9" s="59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P9"/>
      <c r="CQ9"/>
      <c r="CR9"/>
      <c r="CS9"/>
      <c r="CT9"/>
      <c r="CU9"/>
      <c r="CV9"/>
      <c r="CW9"/>
      <c r="CX9"/>
      <c r="CY9"/>
      <c r="CZ9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FG9" s="65"/>
      <c r="FH9" s="65"/>
      <c r="FL9" s="57"/>
      <c r="FX9" s="57"/>
      <c r="FY9" s="57"/>
      <c r="FZ9" s="57"/>
      <c r="GA9" s="66"/>
      <c r="GB9" s="66"/>
      <c r="GE9" s="66"/>
      <c r="GG9" s="57"/>
    </row>
    <row r="10" spans="1:189" s="56" customFormat="1" ht="18" customHeight="1">
      <c r="A10" s="56" t="s">
        <v>1021</v>
      </c>
      <c r="B10" s="56" t="s">
        <v>1022</v>
      </c>
      <c r="C10" s="57">
        <v>800</v>
      </c>
      <c r="D10" s="57">
        <v>8</v>
      </c>
      <c r="E10" s="56">
        <f t="shared" si="0"/>
        <v>1073.1500000000001</v>
      </c>
      <c r="F10" s="58">
        <v>67.599999999999994</v>
      </c>
      <c r="G10" s="58">
        <v>0.14000000000000001</v>
      </c>
      <c r="H10" s="58">
        <v>13.6</v>
      </c>
      <c r="I10" s="58">
        <v>2.1800000000000002</v>
      </c>
      <c r="J10" s="58">
        <v>0.1</v>
      </c>
      <c r="K10" s="58">
        <v>0.37</v>
      </c>
      <c r="L10" s="58">
        <v>2.66</v>
      </c>
      <c r="M10" s="58">
        <v>2.64</v>
      </c>
      <c r="N10" s="58">
        <v>2.37</v>
      </c>
      <c r="O10" s="58"/>
      <c r="P10" s="58"/>
      <c r="Q10" s="58">
        <v>15.3</v>
      </c>
      <c r="S10" s="58">
        <v>43.1</v>
      </c>
      <c r="T10" s="58">
        <v>1.1200000000000001</v>
      </c>
      <c r="U10" s="58">
        <v>12.8</v>
      </c>
      <c r="V10" s="58">
        <v>18.5</v>
      </c>
      <c r="W10" s="58">
        <v>0.45</v>
      </c>
      <c r="X10" s="58">
        <v>8.76</v>
      </c>
      <c r="Y10" s="58">
        <v>10.3</v>
      </c>
      <c r="Z10" s="58">
        <v>1.61</v>
      </c>
      <c r="AA10" s="58">
        <v>0.63</v>
      </c>
      <c r="AB10" s="58"/>
      <c r="AD10" s="59"/>
      <c r="AE10" s="60"/>
      <c r="AF10" s="61"/>
      <c r="AG10" s="59"/>
      <c r="AH10" s="59"/>
      <c r="AI10" s="59"/>
      <c r="AJ10" s="60"/>
      <c r="AK10" s="62"/>
      <c r="AL10" s="62"/>
      <c r="AM10" s="62"/>
      <c r="AN10" s="62"/>
      <c r="AO10" s="62"/>
      <c r="AP10" s="62"/>
      <c r="AQ10" s="63"/>
      <c r="AR10" s="62"/>
      <c r="AS10" s="62"/>
      <c r="AT10" s="63"/>
      <c r="AU10" s="59"/>
      <c r="AV10" s="59"/>
      <c r="AW10" s="59"/>
      <c r="AX10" s="59"/>
      <c r="AY10" s="59"/>
      <c r="AZ10" s="59"/>
      <c r="BA10" s="60"/>
      <c r="BB10" s="64"/>
      <c r="BC10" s="64"/>
      <c r="BD10" s="59"/>
      <c r="BE10" s="59"/>
      <c r="BF10" s="59"/>
      <c r="BG10" s="59"/>
      <c r="BH10" s="59"/>
      <c r="BI10" s="59"/>
      <c r="BJ10" s="59"/>
      <c r="BK10" s="59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P10"/>
      <c r="CQ10"/>
      <c r="CR10"/>
      <c r="CS10"/>
      <c r="CT10"/>
      <c r="CU10"/>
      <c r="CV10"/>
      <c r="CW10"/>
      <c r="CX10"/>
      <c r="CY10"/>
      <c r="CZ10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FG10" s="65"/>
      <c r="FH10" s="65"/>
      <c r="FL10" s="57"/>
      <c r="FX10" s="57"/>
      <c r="FY10" s="57"/>
      <c r="FZ10" s="57"/>
      <c r="GA10" s="66"/>
      <c r="GB10" s="66"/>
      <c r="GE10" s="66"/>
      <c r="GG10" s="57"/>
    </row>
    <row r="11" spans="1:189" s="56" customFormat="1" ht="18" customHeight="1">
      <c r="A11" s="56" t="s">
        <v>1021</v>
      </c>
      <c r="B11" s="56" t="s">
        <v>1022</v>
      </c>
      <c r="C11" s="57">
        <v>950</v>
      </c>
      <c r="D11" s="57">
        <v>8</v>
      </c>
      <c r="E11" s="56">
        <f t="shared" si="0"/>
        <v>1223.1500000000001</v>
      </c>
      <c r="F11" s="58">
        <v>55.7</v>
      </c>
      <c r="G11" s="58">
        <v>0.68</v>
      </c>
      <c r="H11" s="58">
        <v>16.600000000000001</v>
      </c>
      <c r="I11" s="58">
        <v>6</v>
      </c>
      <c r="J11" s="58">
        <v>0.3</v>
      </c>
      <c r="K11" s="58">
        <v>1.57</v>
      </c>
      <c r="L11" s="58">
        <v>5.8</v>
      </c>
      <c r="M11" s="58">
        <v>2.5499999999999998</v>
      </c>
      <c r="N11" s="58">
        <v>1.51</v>
      </c>
      <c r="O11" s="58"/>
      <c r="P11" s="58"/>
      <c r="Q11" s="58">
        <v>7.6</v>
      </c>
      <c r="S11" s="58">
        <v>41.4</v>
      </c>
      <c r="T11" s="58">
        <v>1.97</v>
      </c>
      <c r="U11" s="58">
        <v>14.1</v>
      </c>
      <c r="V11" s="58">
        <v>16.899999999999999</v>
      </c>
      <c r="W11" s="58">
        <v>0.41</v>
      </c>
      <c r="X11" s="58">
        <v>10.1</v>
      </c>
      <c r="Y11" s="58">
        <v>10</v>
      </c>
      <c r="Z11" s="58">
        <v>2.09</v>
      </c>
      <c r="AA11" s="58">
        <v>0.56999999999999995</v>
      </c>
      <c r="AB11" s="58"/>
      <c r="AD11" s="59"/>
      <c r="AE11" s="60"/>
      <c r="AF11" s="61"/>
      <c r="AG11" s="59"/>
      <c r="AH11" s="59"/>
      <c r="AI11" s="59"/>
      <c r="AJ11" s="60"/>
      <c r="AK11" s="62"/>
      <c r="AL11" s="62"/>
      <c r="AM11" s="62"/>
      <c r="AN11" s="62"/>
      <c r="AO11" s="62"/>
      <c r="AP11" s="62"/>
      <c r="AQ11" s="63"/>
      <c r="AR11" s="62"/>
      <c r="AS11" s="62"/>
      <c r="AT11" s="63"/>
      <c r="AU11" s="59"/>
      <c r="AV11" s="59"/>
      <c r="AW11" s="59"/>
      <c r="AX11" s="59"/>
      <c r="AY11" s="59"/>
      <c r="AZ11" s="59"/>
      <c r="BA11" s="60"/>
      <c r="BB11" s="64"/>
      <c r="BC11" s="64"/>
      <c r="BD11" s="59"/>
      <c r="BE11" s="59"/>
      <c r="BF11" s="59"/>
      <c r="BG11" s="59"/>
      <c r="BH11" s="59"/>
      <c r="BI11" s="59"/>
      <c r="BJ11" s="59"/>
      <c r="BK11" s="59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P11"/>
      <c r="CQ11"/>
      <c r="CR11"/>
      <c r="CS11"/>
      <c r="CT11"/>
      <c r="CU11"/>
      <c r="CV11"/>
      <c r="CW11"/>
      <c r="CX11"/>
      <c r="CY11"/>
      <c r="CZ11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FG11" s="65"/>
      <c r="FH11" s="65"/>
      <c r="FL11" s="57"/>
      <c r="FX11" s="57"/>
      <c r="FY11" s="57"/>
      <c r="FZ11" s="57"/>
      <c r="GA11" s="66"/>
      <c r="GB11" s="66"/>
      <c r="GE11" s="66"/>
      <c r="GG11" s="57"/>
    </row>
    <row r="12" spans="1:189" s="56" customFormat="1" ht="18" customHeight="1">
      <c r="A12" s="56" t="s">
        <v>1021</v>
      </c>
      <c r="B12" s="56" t="s">
        <v>1022</v>
      </c>
      <c r="C12" s="57">
        <v>900</v>
      </c>
      <c r="D12" s="57">
        <v>8</v>
      </c>
      <c r="E12" s="56">
        <f t="shared" si="0"/>
        <v>1173.1500000000001</v>
      </c>
      <c r="F12" s="58">
        <v>57.9</v>
      </c>
      <c r="G12" s="58">
        <v>0.43</v>
      </c>
      <c r="H12" s="58">
        <v>15.9</v>
      </c>
      <c r="I12" s="58">
        <v>4.91</v>
      </c>
      <c r="J12" s="58">
        <v>0.21</v>
      </c>
      <c r="K12" s="58">
        <v>0.79</v>
      </c>
      <c r="L12" s="58">
        <v>4.71</v>
      </c>
      <c r="M12" s="58">
        <v>2.46</v>
      </c>
      <c r="N12" s="58">
        <v>1.8</v>
      </c>
      <c r="O12" s="58"/>
      <c r="P12" s="58"/>
      <c r="Q12" s="58">
        <v>9.8000000000000007</v>
      </c>
      <c r="S12" s="58">
        <v>41.5</v>
      </c>
      <c r="T12" s="58">
        <v>2.2400000000000002</v>
      </c>
      <c r="U12" s="58">
        <v>13.1</v>
      </c>
      <c r="V12" s="58">
        <v>19.100000000000001</v>
      </c>
      <c r="W12" s="58">
        <v>0.53</v>
      </c>
      <c r="X12" s="58">
        <v>9.14</v>
      </c>
      <c r="Y12" s="58">
        <v>9.82</v>
      </c>
      <c r="Z12" s="58">
        <v>2.12</v>
      </c>
      <c r="AA12" s="58">
        <v>0.6</v>
      </c>
      <c r="AB12" s="58"/>
      <c r="AD12" s="59"/>
      <c r="AE12" s="60"/>
      <c r="AF12" s="61"/>
      <c r="AG12" s="59"/>
      <c r="AH12" s="59"/>
      <c r="AI12" s="59"/>
      <c r="AJ12" s="60"/>
      <c r="AK12" s="62"/>
      <c r="AL12" s="62"/>
      <c r="AM12" s="62"/>
      <c r="AN12" s="62"/>
      <c r="AO12" s="62"/>
      <c r="AP12" s="62"/>
      <c r="AQ12" s="63"/>
      <c r="AR12" s="62"/>
      <c r="AS12" s="62"/>
      <c r="AT12" s="63"/>
      <c r="AU12" s="59"/>
      <c r="AV12" s="59"/>
      <c r="AW12" s="59"/>
      <c r="AX12" s="59"/>
      <c r="AY12" s="59"/>
      <c r="AZ12" s="59"/>
      <c r="BA12" s="60"/>
      <c r="BB12" s="64"/>
      <c r="BC12" s="64"/>
      <c r="BD12" s="59"/>
      <c r="BE12" s="59"/>
      <c r="BF12" s="59"/>
      <c r="BG12" s="59"/>
      <c r="BH12" s="59"/>
      <c r="BI12" s="59"/>
      <c r="BJ12" s="59"/>
      <c r="BK12" s="59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P12"/>
      <c r="CQ12"/>
      <c r="CR12"/>
      <c r="CS12"/>
      <c r="CT12"/>
      <c r="CU12"/>
      <c r="CV12"/>
      <c r="CW12"/>
      <c r="CX12"/>
      <c r="CY12"/>
      <c r="CZ12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FG12" s="65"/>
      <c r="FH12" s="65"/>
      <c r="FL12" s="57"/>
      <c r="FX12" s="57"/>
      <c r="FY12" s="57"/>
      <c r="FZ12" s="57"/>
      <c r="GA12" s="66"/>
      <c r="GB12" s="66"/>
      <c r="GE12" s="66"/>
      <c r="GG12" s="57"/>
    </row>
    <row r="13" spans="1:189" s="56" customFormat="1" ht="18" customHeight="1">
      <c r="A13" s="56" t="s">
        <v>1021</v>
      </c>
      <c r="B13" s="56" t="s">
        <v>1022</v>
      </c>
      <c r="C13" s="57">
        <v>900</v>
      </c>
      <c r="D13" s="57">
        <v>8</v>
      </c>
      <c r="E13" s="56">
        <f t="shared" si="0"/>
        <v>1173.1500000000001</v>
      </c>
      <c r="F13" s="58">
        <v>62.6</v>
      </c>
      <c r="G13" s="58">
        <v>0.26</v>
      </c>
      <c r="H13" s="58">
        <v>16.3</v>
      </c>
      <c r="I13" s="58">
        <v>3.62</v>
      </c>
      <c r="J13" s="58">
        <v>0.15</v>
      </c>
      <c r="K13" s="58">
        <v>0.51</v>
      </c>
      <c r="L13" s="58">
        <v>4.2</v>
      </c>
      <c r="M13" s="58">
        <v>2.72</v>
      </c>
      <c r="N13" s="58">
        <v>2.63</v>
      </c>
      <c r="O13" s="58"/>
      <c r="P13" s="58"/>
      <c r="Q13" s="58">
        <v>10.6</v>
      </c>
      <c r="S13" s="58">
        <v>40.700000000000003</v>
      </c>
      <c r="T13" s="58">
        <v>1.46</v>
      </c>
      <c r="U13" s="58">
        <v>14.2</v>
      </c>
      <c r="V13" s="58">
        <v>19.899999999999999</v>
      </c>
      <c r="W13" s="58">
        <v>0.48</v>
      </c>
      <c r="X13" s="58">
        <v>7.7</v>
      </c>
      <c r="Y13" s="58">
        <v>9.94</v>
      </c>
      <c r="Z13" s="58">
        <v>2.12</v>
      </c>
      <c r="AA13" s="58">
        <v>0.61</v>
      </c>
      <c r="AB13" s="58"/>
      <c r="AD13" s="59"/>
      <c r="AE13" s="60"/>
      <c r="AF13" s="61"/>
      <c r="AG13" s="59"/>
      <c r="AH13" s="59"/>
      <c r="AI13" s="59"/>
      <c r="AJ13" s="60"/>
      <c r="AK13" s="62"/>
      <c r="AL13" s="62"/>
      <c r="AM13" s="62"/>
      <c r="AN13" s="62"/>
      <c r="AO13" s="62"/>
      <c r="AP13" s="62"/>
      <c r="AQ13" s="63"/>
      <c r="AR13" s="62"/>
      <c r="AS13" s="62"/>
      <c r="AT13" s="63"/>
      <c r="AU13" s="59"/>
      <c r="AV13" s="59"/>
      <c r="AW13" s="59"/>
      <c r="AX13" s="59"/>
      <c r="AY13" s="59"/>
      <c r="AZ13" s="59"/>
      <c r="BA13" s="60"/>
      <c r="BB13" s="64"/>
      <c r="BC13" s="64"/>
      <c r="BD13" s="59"/>
      <c r="BE13" s="59"/>
      <c r="BF13" s="59"/>
      <c r="BG13" s="59"/>
      <c r="BH13" s="59"/>
      <c r="BI13" s="59"/>
      <c r="BJ13" s="59"/>
      <c r="BK13" s="59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P13"/>
      <c r="CQ13"/>
      <c r="CR13"/>
      <c r="CS13"/>
      <c r="CT13"/>
      <c r="CU13"/>
      <c r="CV13"/>
      <c r="CW13"/>
      <c r="CX13"/>
      <c r="CY13"/>
      <c r="CZ1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FG13" s="65"/>
      <c r="FH13" s="65"/>
      <c r="FL13" s="57"/>
      <c r="FX13" s="57"/>
      <c r="FY13" s="57"/>
      <c r="FZ13" s="57"/>
      <c r="GA13" s="66"/>
      <c r="GB13" s="66"/>
      <c r="GE13" s="66"/>
      <c r="GG13" s="57"/>
    </row>
    <row r="14" spans="1:189" s="56" customFormat="1" ht="18" customHeight="1">
      <c r="A14" s="56" t="s">
        <v>1021</v>
      </c>
      <c r="B14" s="56" t="s">
        <v>1022</v>
      </c>
      <c r="C14" s="57">
        <v>800</v>
      </c>
      <c r="D14" s="57">
        <v>8</v>
      </c>
      <c r="E14" s="56">
        <f t="shared" si="0"/>
        <v>1073.1500000000001</v>
      </c>
      <c r="F14" s="58">
        <v>63.4</v>
      </c>
      <c r="G14" s="58">
        <v>0.12</v>
      </c>
      <c r="H14" s="58">
        <v>13.8</v>
      </c>
      <c r="I14" s="58">
        <v>1.86</v>
      </c>
      <c r="J14" s="58">
        <v>0.13</v>
      </c>
      <c r="K14" s="58">
        <v>0.27</v>
      </c>
      <c r="L14" s="58">
        <v>2.5</v>
      </c>
      <c r="M14" s="58">
        <v>2.16</v>
      </c>
      <c r="N14" s="58">
        <v>2.4300000000000002</v>
      </c>
      <c r="O14" s="58"/>
      <c r="P14" s="58"/>
      <c r="Q14" s="58">
        <v>13</v>
      </c>
      <c r="S14" s="58">
        <v>43.1</v>
      </c>
      <c r="T14" s="58">
        <v>1.22</v>
      </c>
      <c r="U14" s="58">
        <v>11.8</v>
      </c>
      <c r="V14" s="58">
        <v>22.3</v>
      </c>
      <c r="W14" s="58">
        <v>0.54</v>
      </c>
      <c r="X14" s="58">
        <v>6.84</v>
      </c>
      <c r="Y14" s="58">
        <v>9.9</v>
      </c>
      <c r="Z14" s="58">
        <v>1.65</v>
      </c>
      <c r="AA14" s="58">
        <v>0.61</v>
      </c>
      <c r="AB14" s="58"/>
      <c r="AD14" s="59"/>
      <c r="AE14" s="60"/>
      <c r="AF14" s="61"/>
      <c r="AG14" s="59"/>
      <c r="AH14" s="59"/>
      <c r="AI14" s="59"/>
      <c r="AJ14" s="60"/>
      <c r="AK14" s="62"/>
      <c r="AL14" s="62"/>
      <c r="AM14" s="62"/>
      <c r="AN14" s="62"/>
      <c r="AO14" s="62"/>
      <c r="AP14" s="62"/>
      <c r="AQ14" s="63"/>
      <c r="AR14" s="62"/>
      <c r="AS14" s="62"/>
      <c r="AT14" s="63"/>
      <c r="AU14" s="59"/>
      <c r="AV14" s="59"/>
      <c r="AW14" s="59"/>
      <c r="AX14" s="59"/>
      <c r="AY14" s="59"/>
      <c r="AZ14" s="59"/>
      <c r="BA14" s="60"/>
      <c r="BB14" s="64"/>
      <c r="BC14" s="64"/>
      <c r="BD14" s="59"/>
      <c r="BE14" s="59"/>
      <c r="BF14" s="59"/>
      <c r="BG14" s="59"/>
      <c r="BH14" s="59"/>
      <c r="BI14" s="59"/>
      <c r="BJ14" s="59"/>
      <c r="BK14" s="59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P14"/>
      <c r="CQ14"/>
      <c r="CR14"/>
      <c r="CS14"/>
      <c r="CT14"/>
      <c r="CU14"/>
      <c r="CV14"/>
      <c r="CW14"/>
      <c r="CX14"/>
      <c r="CY14"/>
      <c r="CZ14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FG14" s="65"/>
      <c r="FH14" s="65"/>
      <c r="FL14" s="57"/>
      <c r="FX14" s="57"/>
      <c r="FY14" s="57"/>
      <c r="FZ14" s="57"/>
      <c r="GA14" s="66"/>
      <c r="GB14" s="66"/>
      <c r="GE14" s="66"/>
      <c r="GG14" s="57"/>
    </row>
    <row r="15" spans="1:189" s="56" customFormat="1" ht="18" customHeight="1">
      <c r="A15" s="56" t="s">
        <v>1021</v>
      </c>
      <c r="B15" s="56" t="s">
        <v>1022</v>
      </c>
      <c r="C15" s="57">
        <v>800</v>
      </c>
      <c r="D15" s="57">
        <v>8</v>
      </c>
      <c r="E15" s="56">
        <f t="shared" si="0"/>
        <v>1073.1500000000001</v>
      </c>
      <c r="F15" s="58">
        <v>69.7</v>
      </c>
      <c r="G15" s="58">
        <v>0.12</v>
      </c>
      <c r="H15" s="58">
        <v>13.1</v>
      </c>
      <c r="I15" s="58">
        <v>1.75</v>
      </c>
      <c r="J15" s="58">
        <v>0.12</v>
      </c>
      <c r="K15" s="58">
        <v>0.17</v>
      </c>
      <c r="L15" s="58">
        <v>1.88</v>
      </c>
      <c r="M15" s="58">
        <v>1.94</v>
      </c>
      <c r="N15" s="58">
        <v>3.62</v>
      </c>
      <c r="O15" s="58"/>
      <c r="P15" s="58"/>
      <c r="Q15" s="58">
        <v>12.2</v>
      </c>
      <c r="S15" s="58">
        <v>43.5</v>
      </c>
      <c r="T15" s="58">
        <v>1.42</v>
      </c>
      <c r="U15" s="58">
        <v>13.1</v>
      </c>
      <c r="V15" s="58">
        <v>19.5</v>
      </c>
      <c r="W15" s="58">
        <v>0.66</v>
      </c>
      <c r="X15" s="58">
        <v>8.27</v>
      </c>
      <c r="Y15" s="58">
        <v>9.66</v>
      </c>
      <c r="Z15" s="58">
        <v>1.84</v>
      </c>
      <c r="AA15" s="58">
        <v>0.59</v>
      </c>
      <c r="AB15" s="58"/>
      <c r="AD15" s="59"/>
      <c r="AE15" s="60"/>
      <c r="AF15" s="61"/>
      <c r="AG15" s="59"/>
      <c r="AH15" s="59"/>
      <c r="AI15" s="59"/>
      <c r="AJ15" s="60"/>
      <c r="AK15" s="62"/>
      <c r="AL15" s="62"/>
      <c r="AM15" s="62"/>
      <c r="AN15" s="62"/>
      <c r="AO15" s="62"/>
      <c r="AP15" s="62"/>
      <c r="AQ15" s="63"/>
      <c r="AR15" s="62"/>
      <c r="AS15" s="62"/>
      <c r="AT15" s="63"/>
      <c r="AU15" s="59"/>
      <c r="AV15" s="59"/>
      <c r="AW15" s="59"/>
      <c r="AX15" s="59"/>
      <c r="AY15" s="59"/>
      <c r="AZ15" s="59"/>
      <c r="BA15" s="60"/>
      <c r="BB15" s="64"/>
      <c r="BC15" s="64"/>
      <c r="BD15" s="59"/>
      <c r="BE15" s="59"/>
      <c r="BF15" s="59"/>
      <c r="BG15" s="59"/>
      <c r="BH15" s="59"/>
      <c r="BI15" s="59"/>
      <c r="BJ15" s="59"/>
      <c r="BK15" s="59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P15"/>
      <c r="CQ15"/>
      <c r="CR15"/>
      <c r="CS15"/>
      <c r="CT15"/>
      <c r="CU15"/>
      <c r="CV15"/>
      <c r="CW15"/>
      <c r="CX15"/>
      <c r="CY15"/>
      <c r="CZ15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FG15" s="65"/>
      <c r="FH15" s="65"/>
      <c r="FL15" s="57"/>
      <c r="FX15" s="57"/>
      <c r="FY15" s="57"/>
      <c r="FZ15" s="57"/>
      <c r="GA15" s="66"/>
      <c r="GB15" s="66"/>
      <c r="GE15" s="66"/>
      <c r="GG15" s="57"/>
    </row>
    <row r="16" spans="1:189" s="56" customFormat="1" ht="18" customHeight="1">
      <c r="A16" s="56" t="s">
        <v>1021</v>
      </c>
      <c r="B16" s="56" t="s">
        <v>1022</v>
      </c>
      <c r="C16" s="57">
        <v>950</v>
      </c>
      <c r="D16" s="57">
        <v>8</v>
      </c>
      <c r="E16" s="56">
        <f t="shared" si="0"/>
        <v>1223.1500000000001</v>
      </c>
      <c r="F16" s="58">
        <v>54.7</v>
      </c>
      <c r="G16" s="58">
        <v>0.56999999999999995</v>
      </c>
      <c r="H16" s="58">
        <v>16.41</v>
      </c>
      <c r="I16" s="58">
        <v>5.88</v>
      </c>
      <c r="J16" s="58">
        <v>0.25</v>
      </c>
      <c r="K16" s="58">
        <v>1.25</v>
      </c>
      <c r="L16" s="58">
        <v>5.08</v>
      </c>
      <c r="M16" s="58">
        <v>2.46</v>
      </c>
      <c r="N16" s="58">
        <v>1.82</v>
      </c>
      <c r="O16" s="58"/>
      <c r="P16" s="58"/>
      <c r="Q16" s="58">
        <v>7.6</v>
      </c>
      <c r="S16" s="58">
        <v>42.3</v>
      </c>
      <c r="T16" s="58">
        <v>2.42</v>
      </c>
      <c r="U16" s="58">
        <v>14.3</v>
      </c>
      <c r="V16" s="58">
        <v>14.7</v>
      </c>
      <c r="W16" s="58">
        <v>0.37</v>
      </c>
      <c r="X16" s="58">
        <v>10.9</v>
      </c>
      <c r="Y16" s="58">
        <v>10.4</v>
      </c>
      <c r="Z16" s="58">
        <v>2.19</v>
      </c>
      <c r="AA16" s="58">
        <v>0.48</v>
      </c>
      <c r="AB16" s="58"/>
      <c r="AD16" s="59"/>
      <c r="AE16" s="60"/>
      <c r="AF16" s="61"/>
      <c r="AG16" s="59"/>
      <c r="AH16" s="59"/>
      <c r="AI16" s="59"/>
      <c r="AJ16" s="60"/>
      <c r="AK16" s="62"/>
      <c r="AL16" s="62"/>
      <c r="AM16" s="62"/>
      <c r="AN16" s="62"/>
      <c r="AO16" s="62"/>
      <c r="AP16" s="62"/>
      <c r="AQ16" s="63"/>
      <c r="AR16" s="62"/>
      <c r="AS16" s="62"/>
      <c r="AT16" s="63"/>
      <c r="AU16" s="59"/>
      <c r="AV16" s="59"/>
      <c r="AW16" s="59"/>
      <c r="AX16" s="59"/>
      <c r="AY16" s="59"/>
      <c r="AZ16" s="59"/>
      <c r="BA16" s="60"/>
      <c r="BB16" s="64"/>
      <c r="BC16" s="64"/>
      <c r="BD16" s="59"/>
      <c r="BE16" s="59"/>
      <c r="BF16" s="59"/>
      <c r="BG16" s="59"/>
      <c r="BH16" s="59"/>
      <c r="BI16" s="59"/>
      <c r="BJ16" s="59"/>
      <c r="BK16" s="59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P16"/>
      <c r="CQ16"/>
      <c r="CR16"/>
      <c r="CS16"/>
      <c r="CT16"/>
      <c r="CU16"/>
      <c r="CV16"/>
      <c r="CW16"/>
      <c r="CX16"/>
      <c r="CY16"/>
      <c r="CZ16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FG16" s="65"/>
      <c r="FH16" s="65"/>
      <c r="FL16" s="57"/>
      <c r="FX16" s="57"/>
      <c r="FY16" s="57"/>
      <c r="FZ16" s="57"/>
      <c r="GA16" s="66"/>
      <c r="GB16" s="66"/>
      <c r="GE16" s="66"/>
      <c r="GG16" s="57"/>
    </row>
    <row r="17" spans="1:189" s="56" customFormat="1" ht="18" customHeight="1">
      <c r="A17" s="56" t="s">
        <v>1021</v>
      </c>
      <c r="B17" s="56" t="s">
        <v>1022</v>
      </c>
      <c r="C17" s="57">
        <v>900</v>
      </c>
      <c r="D17" s="57">
        <v>8</v>
      </c>
      <c r="E17" s="56">
        <f t="shared" si="0"/>
        <v>1173.1500000000001</v>
      </c>
      <c r="F17" s="58">
        <v>58.6</v>
      </c>
      <c r="G17" s="58">
        <v>0.4</v>
      </c>
      <c r="H17" s="58">
        <v>16.3</v>
      </c>
      <c r="I17" s="58">
        <v>4.45</v>
      </c>
      <c r="J17" s="58">
        <v>0.2</v>
      </c>
      <c r="K17" s="58">
        <v>0.9</v>
      </c>
      <c r="L17" s="58">
        <v>4.6399999999999997</v>
      </c>
      <c r="M17" s="58">
        <v>2.44</v>
      </c>
      <c r="N17" s="58">
        <v>1.81</v>
      </c>
      <c r="O17" s="58"/>
      <c r="P17" s="58"/>
      <c r="Q17" s="58">
        <v>9.5</v>
      </c>
      <c r="S17" s="58">
        <v>41.9</v>
      </c>
      <c r="T17" s="58">
        <v>1.61</v>
      </c>
      <c r="U17" s="58">
        <v>13.1</v>
      </c>
      <c r="V17" s="58">
        <v>17.5</v>
      </c>
      <c r="W17" s="58">
        <v>0.41</v>
      </c>
      <c r="X17" s="58">
        <v>9.9</v>
      </c>
      <c r="Y17" s="58">
        <v>10.3</v>
      </c>
      <c r="Z17" s="58">
        <v>1.86</v>
      </c>
      <c r="AA17" s="58">
        <v>0.65</v>
      </c>
      <c r="AB17" s="58"/>
      <c r="AD17" s="59"/>
      <c r="AE17" s="60"/>
      <c r="AF17" s="61"/>
      <c r="AG17" s="59"/>
      <c r="AH17" s="59"/>
      <c r="AI17" s="59"/>
      <c r="AJ17" s="60"/>
      <c r="AK17" s="62"/>
      <c r="AL17" s="62"/>
      <c r="AM17" s="62"/>
      <c r="AN17" s="62"/>
      <c r="AO17" s="62"/>
      <c r="AP17" s="62"/>
      <c r="AQ17" s="63"/>
      <c r="AR17" s="62"/>
      <c r="AS17" s="62"/>
      <c r="AT17" s="63"/>
      <c r="AU17" s="59"/>
      <c r="AV17" s="59"/>
      <c r="AW17" s="59"/>
      <c r="AX17" s="59"/>
      <c r="AY17" s="59"/>
      <c r="AZ17" s="59"/>
      <c r="BA17" s="60"/>
      <c r="BB17" s="64"/>
      <c r="BC17" s="64"/>
      <c r="BD17" s="59"/>
      <c r="BE17" s="59"/>
      <c r="BF17" s="59"/>
      <c r="BG17" s="59"/>
      <c r="BH17" s="59"/>
      <c r="BI17" s="59"/>
      <c r="BJ17" s="59"/>
      <c r="BK17" s="59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P17"/>
      <c r="CQ17"/>
      <c r="CR17"/>
      <c r="CS17"/>
      <c r="CT17"/>
      <c r="CU17"/>
      <c r="CV17"/>
      <c r="CW17"/>
      <c r="CX17"/>
      <c r="CY17"/>
      <c r="CZ1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FG17" s="65"/>
      <c r="FH17" s="65"/>
      <c r="FL17" s="57"/>
      <c r="FX17" s="57"/>
      <c r="FY17" s="57"/>
      <c r="FZ17" s="57"/>
      <c r="GA17" s="66"/>
      <c r="GB17" s="66"/>
      <c r="GE17" s="66"/>
      <c r="GG17" s="57"/>
    </row>
    <row r="18" spans="1:189" s="56" customFormat="1" ht="18" customHeight="1">
      <c r="A18" s="56" t="s">
        <v>1021</v>
      </c>
      <c r="B18" s="56" t="s">
        <v>1022</v>
      </c>
      <c r="C18" s="57">
        <v>850</v>
      </c>
      <c r="D18" s="57">
        <v>8</v>
      </c>
      <c r="E18" s="56">
        <f t="shared" si="0"/>
        <v>1123.1500000000001</v>
      </c>
      <c r="F18" s="58">
        <v>62.5</v>
      </c>
      <c r="G18" s="58">
        <v>0.23</v>
      </c>
      <c r="H18" s="58">
        <v>14.7</v>
      </c>
      <c r="I18" s="58">
        <v>3.35</v>
      </c>
      <c r="J18" s="58">
        <v>0.16</v>
      </c>
      <c r="K18" s="58">
        <v>0.42</v>
      </c>
      <c r="L18" s="58">
        <v>3.56</v>
      </c>
      <c r="M18" s="58">
        <v>2.84</v>
      </c>
      <c r="N18" s="58">
        <v>2.12</v>
      </c>
      <c r="O18" s="58"/>
      <c r="P18" s="58"/>
      <c r="Q18" s="58">
        <v>10</v>
      </c>
      <c r="S18" s="58">
        <v>41.9</v>
      </c>
      <c r="T18" s="58">
        <v>1.4</v>
      </c>
      <c r="U18" s="58">
        <v>12.4</v>
      </c>
      <c r="V18" s="58">
        <v>19.5</v>
      </c>
      <c r="W18" s="58">
        <v>0.49</v>
      </c>
      <c r="X18" s="58">
        <v>7.3</v>
      </c>
      <c r="Y18" s="58">
        <v>10.4</v>
      </c>
      <c r="Z18" s="58">
        <v>1.92</v>
      </c>
      <c r="AA18" s="58">
        <v>0.57999999999999996</v>
      </c>
      <c r="AB18" s="58"/>
      <c r="AD18" s="59"/>
      <c r="AE18" s="60"/>
      <c r="AF18" s="61"/>
      <c r="AG18" s="59"/>
      <c r="AH18" s="59"/>
      <c r="AI18" s="59"/>
      <c r="AJ18" s="60"/>
      <c r="AK18" s="62"/>
      <c r="AL18" s="62"/>
      <c r="AM18" s="62"/>
      <c r="AN18" s="62"/>
      <c r="AO18" s="62"/>
      <c r="AP18" s="62"/>
      <c r="AQ18" s="63"/>
      <c r="AR18" s="62"/>
      <c r="AS18" s="62"/>
      <c r="AT18" s="63"/>
      <c r="AU18" s="59"/>
      <c r="AV18" s="59"/>
      <c r="AW18" s="59"/>
      <c r="AX18" s="59"/>
      <c r="AY18" s="59"/>
      <c r="AZ18" s="59"/>
      <c r="BA18" s="60"/>
      <c r="BB18" s="64"/>
      <c r="BC18" s="64"/>
      <c r="BD18" s="59"/>
      <c r="BE18" s="59"/>
      <c r="BF18" s="59"/>
      <c r="BG18" s="59"/>
      <c r="BH18" s="59"/>
      <c r="BI18" s="59"/>
      <c r="BJ18" s="59"/>
      <c r="BK18" s="59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P18"/>
      <c r="CQ18"/>
      <c r="CR18"/>
      <c r="CS18"/>
      <c r="CT18"/>
      <c r="CU18"/>
      <c r="CV18"/>
      <c r="CW18"/>
      <c r="CX18"/>
      <c r="CY18"/>
      <c r="CZ18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FG18" s="65"/>
      <c r="FH18" s="65"/>
      <c r="FL18" s="57"/>
      <c r="FX18" s="57"/>
      <c r="FY18" s="57"/>
      <c r="FZ18" s="57"/>
      <c r="GA18" s="66"/>
      <c r="GB18" s="66"/>
      <c r="GE18" s="66"/>
      <c r="GG18" s="57"/>
    </row>
    <row r="19" spans="1:189" s="56" customFormat="1" ht="18" customHeight="1">
      <c r="A19" s="56" t="s">
        <v>1023</v>
      </c>
      <c r="B19" s="56" t="s">
        <v>1022</v>
      </c>
      <c r="C19" s="57">
        <v>1000</v>
      </c>
      <c r="D19" s="57">
        <v>2.23</v>
      </c>
      <c r="E19" s="56">
        <f t="shared" si="0"/>
        <v>1273.1500000000001</v>
      </c>
      <c r="F19" s="58">
        <v>53.1</v>
      </c>
      <c r="G19" s="58">
        <v>0.49</v>
      </c>
      <c r="H19" s="58">
        <v>15.61</v>
      </c>
      <c r="I19" s="58">
        <v>3.238</v>
      </c>
      <c r="J19" s="58">
        <v>0.09</v>
      </c>
      <c r="K19" s="58">
        <v>2.7</v>
      </c>
      <c r="L19" s="58">
        <v>3.8</v>
      </c>
      <c r="M19" s="58">
        <v>4.67</v>
      </c>
      <c r="N19" s="58">
        <v>3.35</v>
      </c>
      <c r="O19" s="58"/>
      <c r="P19" s="58"/>
      <c r="Q19" s="58">
        <v>5.55</v>
      </c>
      <c r="S19" s="58">
        <v>42.1</v>
      </c>
      <c r="T19" s="58">
        <v>2.4</v>
      </c>
      <c r="U19" s="58">
        <v>10.7</v>
      </c>
      <c r="V19" s="58">
        <v>8.6</v>
      </c>
      <c r="W19" s="58">
        <v>0.11</v>
      </c>
      <c r="X19" s="58">
        <v>17</v>
      </c>
      <c r="Y19" s="58">
        <v>11.7</v>
      </c>
      <c r="Z19" s="58">
        <v>2.68</v>
      </c>
      <c r="AA19" s="58">
        <v>0.93</v>
      </c>
      <c r="AB19" s="58"/>
      <c r="AD19" s="59"/>
      <c r="AE19" s="60"/>
      <c r="AF19" s="61"/>
      <c r="AG19" s="59"/>
      <c r="AH19" s="59"/>
      <c r="AI19" s="59"/>
      <c r="AJ19" s="60"/>
      <c r="AK19" s="62"/>
      <c r="AL19" s="62"/>
      <c r="AM19" s="62"/>
      <c r="AN19" s="62"/>
      <c r="AO19" s="62"/>
      <c r="AP19" s="62"/>
      <c r="AQ19" s="63"/>
      <c r="AR19" s="62"/>
      <c r="AS19" s="62"/>
      <c r="AT19" s="63"/>
      <c r="AU19" s="59"/>
      <c r="AV19" s="59"/>
      <c r="AW19" s="59"/>
      <c r="AX19" s="59"/>
      <c r="AY19" s="59"/>
      <c r="AZ19" s="59"/>
      <c r="BA19" s="60"/>
      <c r="BB19" s="64"/>
      <c r="BC19" s="64"/>
      <c r="BD19" s="59"/>
      <c r="BE19" s="59"/>
      <c r="BF19" s="59"/>
      <c r="BG19" s="59"/>
      <c r="BH19" s="59"/>
      <c r="BI19" s="59"/>
      <c r="BJ19" s="59"/>
      <c r="BK19" s="59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P19"/>
      <c r="CQ19"/>
      <c r="CR19"/>
      <c r="CS19"/>
      <c r="CT19"/>
      <c r="CU19"/>
      <c r="CV19"/>
      <c r="CW19"/>
      <c r="CX19"/>
      <c r="CY19"/>
      <c r="CZ19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FG19" s="65"/>
      <c r="FH19" s="65"/>
      <c r="FL19" s="57"/>
      <c r="FX19" s="57"/>
      <c r="FY19" s="57"/>
      <c r="FZ19" s="57"/>
      <c r="GA19" s="66"/>
      <c r="GB19" s="66"/>
      <c r="GE19" s="66"/>
      <c r="GG19" s="57"/>
    </row>
    <row r="20" spans="1:189" s="56" customFormat="1" ht="18" customHeight="1">
      <c r="A20" s="56" t="s">
        <v>1023</v>
      </c>
      <c r="B20" s="56" t="s">
        <v>1022</v>
      </c>
      <c r="C20" s="57">
        <v>1035</v>
      </c>
      <c r="D20" s="57">
        <v>2.21</v>
      </c>
      <c r="E20" s="56">
        <f t="shared" si="0"/>
        <v>1308.1500000000001</v>
      </c>
      <c r="F20" s="58">
        <v>52.01</v>
      </c>
      <c r="G20" s="58">
        <v>0.94</v>
      </c>
      <c r="H20" s="58">
        <v>16.010000000000002</v>
      </c>
      <c r="I20" s="58">
        <v>5.6020000000000003</v>
      </c>
      <c r="J20" s="58">
        <v>0.13</v>
      </c>
      <c r="K20" s="58">
        <v>2.9</v>
      </c>
      <c r="L20" s="58">
        <v>4.8</v>
      </c>
      <c r="M20" s="58">
        <v>5.51</v>
      </c>
      <c r="N20" s="58">
        <v>3.2</v>
      </c>
      <c r="O20" s="58"/>
      <c r="P20" s="58"/>
      <c r="Q20" s="58">
        <v>5.36</v>
      </c>
      <c r="S20" s="58">
        <v>41.8</v>
      </c>
      <c r="T20" s="58">
        <v>2.7</v>
      </c>
      <c r="U20" s="58">
        <v>11</v>
      </c>
      <c r="V20" s="58">
        <v>9.1</v>
      </c>
      <c r="W20" s="58">
        <v>7.0000000000000007E-2</v>
      </c>
      <c r="X20" s="58">
        <v>16</v>
      </c>
      <c r="Y20" s="58">
        <v>11.7</v>
      </c>
      <c r="Z20" s="58">
        <v>2.64</v>
      </c>
      <c r="AA20" s="58">
        <v>1.03</v>
      </c>
      <c r="AB20" s="58"/>
      <c r="AD20" s="59"/>
      <c r="AE20" s="60"/>
      <c r="AF20" s="61"/>
      <c r="AG20" s="59"/>
      <c r="AH20" s="59"/>
      <c r="AI20" s="59"/>
      <c r="AJ20" s="60"/>
      <c r="AK20" s="62"/>
      <c r="AL20" s="62"/>
      <c r="AM20" s="62"/>
      <c r="AN20" s="62"/>
      <c r="AO20" s="62"/>
      <c r="AP20" s="62"/>
      <c r="AQ20" s="63"/>
      <c r="AR20" s="62"/>
      <c r="AS20" s="62"/>
      <c r="AT20" s="63"/>
      <c r="AU20" s="59"/>
      <c r="AV20" s="59"/>
      <c r="AW20" s="59"/>
      <c r="AX20" s="59"/>
      <c r="AY20" s="59"/>
      <c r="AZ20" s="59"/>
      <c r="BA20" s="60"/>
      <c r="BB20" s="64"/>
      <c r="BC20" s="64"/>
      <c r="BD20" s="59"/>
      <c r="BE20" s="59"/>
      <c r="BF20" s="59"/>
      <c r="BG20" s="59"/>
      <c r="BH20" s="59"/>
      <c r="BI20" s="59"/>
      <c r="BJ20" s="59"/>
      <c r="BK20" s="59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P20"/>
      <c r="CQ20"/>
      <c r="CR20"/>
      <c r="CS20"/>
      <c r="CT20"/>
      <c r="CU20"/>
      <c r="CV20"/>
      <c r="CW20"/>
      <c r="CX20"/>
      <c r="CY20"/>
      <c r="CZ20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FG20" s="65"/>
      <c r="FH20" s="65"/>
      <c r="FL20" s="57"/>
      <c r="FX20" s="57"/>
      <c r="FY20" s="57"/>
      <c r="FZ20" s="57"/>
      <c r="GA20" s="66"/>
      <c r="GB20" s="66"/>
      <c r="GE20" s="66"/>
      <c r="GG20" s="57"/>
    </row>
    <row r="21" spans="1:189" s="56" customFormat="1" ht="18" customHeight="1">
      <c r="A21" s="56" t="s">
        <v>1023</v>
      </c>
      <c r="B21" s="56" t="s">
        <v>1022</v>
      </c>
      <c r="C21" s="57">
        <v>967</v>
      </c>
      <c r="D21" s="57">
        <v>1.21</v>
      </c>
      <c r="E21" s="56">
        <f t="shared" si="0"/>
        <v>1240.1500000000001</v>
      </c>
      <c r="F21" s="58">
        <v>57.08</v>
      </c>
      <c r="G21" s="58">
        <v>0.42</v>
      </c>
      <c r="H21" s="58">
        <v>15.96</v>
      </c>
      <c r="I21" s="58">
        <v>3.49</v>
      </c>
      <c r="J21" s="58">
        <v>0.05</v>
      </c>
      <c r="K21" s="58">
        <v>1.45</v>
      </c>
      <c r="L21" s="58">
        <v>2.7</v>
      </c>
      <c r="M21" s="58">
        <v>5.65</v>
      </c>
      <c r="N21" s="58">
        <v>3.98</v>
      </c>
      <c r="O21" s="58"/>
      <c r="P21" s="58"/>
      <c r="Q21" s="58">
        <v>4.13</v>
      </c>
      <c r="S21" s="58">
        <v>41.7</v>
      </c>
      <c r="T21" s="58">
        <v>2.9</v>
      </c>
      <c r="U21" s="58">
        <v>11.3</v>
      </c>
      <c r="V21" s="58">
        <v>9.5</v>
      </c>
      <c r="W21" s="58">
        <v>0.12</v>
      </c>
      <c r="X21" s="58">
        <v>15.5</v>
      </c>
      <c r="Y21" s="58">
        <v>11.5</v>
      </c>
      <c r="Z21" s="58">
        <v>2.78</v>
      </c>
      <c r="AA21" s="58">
        <v>0.99</v>
      </c>
      <c r="AB21" s="58"/>
      <c r="AD21" s="59"/>
      <c r="AE21" s="60"/>
      <c r="AF21" s="61"/>
      <c r="AG21" s="59"/>
      <c r="AH21" s="59"/>
      <c r="AI21" s="59"/>
      <c r="AJ21" s="60"/>
      <c r="AK21" s="62"/>
      <c r="AL21" s="62"/>
      <c r="AM21" s="62"/>
      <c r="AN21" s="62"/>
      <c r="AO21" s="62"/>
      <c r="AP21" s="62"/>
      <c r="AQ21" s="63"/>
      <c r="AR21" s="62"/>
      <c r="AS21" s="62"/>
      <c r="AT21" s="63"/>
      <c r="AU21" s="59"/>
      <c r="AV21" s="59"/>
      <c r="AW21" s="59"/>
      <c r="AX21" s="59"/>
      <c r="AY21" s="59"/>
      <c r="AZ21" s="59"/>
      <c r="BA21" s="60"/>
      <c r="BB21" s="64"/>
      <c r="BC21" s="64"/>
      <c r="BD21" s="59"/>
      <c r="BE21" s="59"/>
      <c r="BF21" s="59"/>
      <c r="BG21" s="59"/>
      <c r="BH21" s="59"/>
      <c r="BI21" s="59"/>
      <c r="BJ21" s="59"/>
      <c r="BK21" s="59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P21"/>
      <c r="CQ21"/>
      <c r="CR21"/>
      <c r="CS21"/>
      <c r="CT21"/>
      <c r="CU21"/>
      <c r="CV21"/>
      <c r="CW21"/>
      <c r="CX21"/>
      <c r="CY21"/>
      <c r="CZ21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FG21" s="65"/>
      <c r="FH21" s="65"/>
      <c r="FL21" s="57"/>
      <c r="FX21" s="57"/>
      <c r="FY21" s="57"/>
      <c r="FZ21" s="57"/>
      <c r="GA21" s="66"/>
      <c r="GB21" s="66"/>
      <c r="GE21" s="66"/>
      <c r="GG21" s="57"/>
    </row>
    <row r="22" spans="1:189" s="56" customFormat="1" ht="18" customHeight="1">
      <c r="A22" s="56" t="s">
        <v>1023</v>
      </c>
      <c r="B22" s="56" t="s">
        <v>1022</v>
      </c>
      <c r="C22" s="57">
        <v>1020</v>
      </c>
      <c r="D22" s="57">
        <v>1.04</v>
      </c>
      <c r="E22" s="56">
        <f t="shared" si="0"/>
        <v>1293.1500000000001</v>
      </c>
      <c r="F22" s="58">
        <v>56.34</v>
      </c>
      <c r="G22" s="58">
        <v>0.79</v>
      </c>
      <c r="H22" s="58">
        <v>17.37</v>
      </c>
      <c r="I22" s="58">
        <v>4.024</v>
      </c>
      <c r="J22" s="58">
        <v>0.1</v>
      </c>
      <c r="K22" s="58">
        <v>1.95</v>
      </c>
      <c r="L22" s="58">
        <v>3.44</v>
      </c>
      <c r="M22" s="58">
        <v>5.71</v>
      </c>
      <c r="N22" s="58">
        <v>4.08</v>
      </c>
      <c r="O22" s="58"/>
      <c r="P22" s="58"/>
      <c r="Q22" s="58">
        <v>3.51</v>
      </c>
      <c r="S22" s="58">
        <v>41.2</v>
      </c>
      <c r="T22" s="58">
        <v>3.2</v>
      </c>
      <c r="U22" s="58">
        <v>11.3</v>
      </c>
      <c r="V22" s="58">
        <v>9.1</v>
      </c>
      <c r="W22" s="58">
        <v>0.1</v>
      </c>
      <c r="X22" s="58">
        <v>15.5</v>
      </c>
      <c r="Y22" s="58">
        <v>11.6</v>
      </c>
      <c r="Z22" s="58">
        <v>2.71</v>
      </c>
      <c r="AA22" s="58">
        <v>1.06</v>
      </c>
      <c r="AB22" s="58"/>
      <c r="AD22" s="59"/>
      <c r="AE22" s="60"/>
      <c r="AF22" s="61"/>
      <c r="AG22" s="59"/>
      <c r="AH22" s="59"/>
      <c r="AI22" s="59"/>
      <c r="AJ22" s="60"/>
      <c r="AK22" s="62"/>
      <c r="AL22" s="62"/>
      <c r="AM22" s="62"/>
      <c r="AN22" s="62"/>
      <c r="AO22" s="62"/>
      <c r="AP22" s="62"/>
      <c r="AQ22" s="63"/>
      <c r="AR22" s="62"/>
      <c r="AS22" s="62"/>
      <c r="AT22" s="63"/>
      <c r="AU22" s="59"/>
      <c r="AV22" s="59"/>
      <c r="AW22" s="59"/>
      <c r="AX22" s="59"/>
      <c r="AY22" s="59"/>
      <c r="AZ22" s="59"/>
      <c r="BA22" s="60"/>
      <c r="BB22" s="64"/>
      <c r="BC22" s="64"/>
      <c r="BD22" s="59"/>
      <c r="BE22" s="59"/>
      <c r="BF22" s="59"/>
      <c r="BG22" s="59"/>
      <c r="BH22" s="59"/>
      <c r="BI22" s="59"/>
      <c r="BJ22" s="59"/>
      <c r="BK22" s="59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P22"/>
      <c r="CQ22"/>
      <c r="CR22"/>
      <c r="CS22"/>
      <c r="CT22"/>
      <c r="CU22"/>
      <c r="CV22"/>
      <c r="CW22"/>
      <c r="CX22"/>
      <c r="CY22"/>
      <c r="CZ22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FG22" s="65"/>
      <c r="FH22" s="65"/>
      <c r="FL22" s="57"/>
      <c r="FX22" s="57"/>
      <c r="FY22" s="57"/>
      <c r="FZ22" s="57"/>
      <c r="GA22" s="66"/>
      <c r="GB22" s="66"/>
      <c r="GE22" s="66"/>
      <c r="GG22" s="57"/>
    </row>
    <row r="23" spans="1:189" s="56" customFormat="1" ht="18" customHeight="1">
      <c r="A23" s="56" t="s">
        <v>1023</v>
      </c>
      <c r="B23" s="56" t="s">
        <v>1022</v>
      </c>
      <c r="C23" s="57">
        <v>1000</v>
      </c>
      <c r="D23" s="57">
        <v>0.94</v>
      </c>
      <c r="E23" s="56">
        <f t="shared" si="0"/>
        <v>1273.1500000000001</v>
      </c>
      <c r="F23" s="58">
        <v>56.69</v>
      </c>
      <c r="G23" s="58">
        <v>0.38</v>
      </c>
      <c r="H23" s="58">
        <v>16.850000000000001</v>
      </c>
      <c r="I23" s="58">
        <v>4.4009999999999998</v>
      </c>
      <c r="J23" s="58">
        <v>0.09</v>
      </c>
      <c r="K23" s="58">
        <v>1.56</v>
      </c>
      <c r="L23" s="58">
        <v>2.25</v>
      </c>
      <c r="M23" s="58">
        <v>5.56</v>
      </c>
      <c r="N23" s="58">
        <v>4.29</v>
      </c>
      <c r="O23" s="58"/>
      <c r="P23" s="58"/>
      <c r="Q23" s="58">
        <v>3.43</v>
      </c>
      <c r="S23" s="58">
        <v>41.4</v>
      </c>
      <c r="T23" s="58">
        <v>3.3</v>
      </c>
      <c r="U23" s="58">
        <v>10.9</v>
      </c>
      <c r="V23" s="58">
        <v>9.4</v>
      </c>
      <c r="W23" s="58">
        <v>0.12</v>
      </c>
      <c r="X23" s="58">
        <v>15.9</v>
      </c>
      <c r="Y23" s="58">
        <v>11.77</v>
      </c>
      <c r="Z23" s="58">
        <v>2.66</v>
      </c>
      <c r="AA23" s="58">
        <v>1.1200000000000001</v>
      </c>
      <c r="AB23" s="58"/>
      <c r="AD23" s="59"/>
      <c r="AE23" s="60"/>
      <c r="AF23" s="61"/>
      <c r="AG23" s="59"/>
      <c r="AH23" s="59"/>
      <c r="AI23" s="59"/>
      <c r="AJ23" s="60"/>
      <c r="AK23" s="62"/>
      <c r="AL23" s="62"/>
      <c r="AM23" s="62"/>
      <c r="AN23" s="62"/>
      <c r="AO23" s="62"/>
      <c r="AP23" s="62"/>
      <c r="AQ23" s="63"/>
      <c r="AR23" s="62"/>
      <c r="AS23" s="62"/>
      <c r="AT23" s="63"/>
      <c r="AU23" s="59"/>
      <c r="AV23" s="59"/>
      <c r="AW23" s="59"/>
      <c r="AX23" s="59"/>
      <c r="AY23" s="59"/>
      <c r="AZ23" s="59"/>
      <c r="BA23" s="60"/>
      <c r="BB23" s="64"/>
      <c r="BC23" s="64"/>
      <c r="BD23" s="59"/>
      <c r="BE23" s="59"/>
      <c r="BF23" s="59"/>
      <c r="BG23" s="59"/>
      <c r="BH23" s="59"/>
      <c r="BI23" s="59"/>
      <c r="BJ23" s="59"/>
      <c r="BK23" s="59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P23"/>
      <c r="CQ23"/>
      <c r="CR23"/>
      <c r="CS23"/>
      <c r="CT23"/>
      <c r="CU23"/>
      <c r="CV23"/>
      <c r="CW23"/>
      <c r="CX23"/>
      <c r="CY23"/>
      <c r="CZ23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FG23" s="65"/>
      <c r="FH23" s="65"/>
      <c r="FL23" s="57"/>
      <c r="FX23" s="57"/>
      <c r="FY23" s="57"/>
      <c r="FZ23" s="57"/>
      <c r="GA23" s="66"/>
      <c r="GB23" s="66"/>
      <c r="GE23" s="66"/>
      <c r="GG23" s="57"/>
    </row>
    <row r="24" spans="1:189" s="56" customFormat="1" ht="18" customHeight="1">
      <c r="A24" s="56" t="s">
        <v>1023</v>
      </c>
      <c r="B24" s="56" t="s">
        <v>1022</v>
      </c>
      <c r="C24" s="57">
        <v>975</v>
      </c>
      <c r="D24" s="57">
        <v>0.54</v>
      </c>
      <c r="E24" s="56">
        <f t="shared" si="0"/>
        <v>1248.1500000000001</v>
      </c>
      <c r="F24" s="58">
        <v>60.54</v>
      </c>
      <c r="G24" s="58">
        <v>0.55000000000000004</v>
      </c>
      <c r="H24" s="58">
        <v>18.22</v>
      </c>
      <c r="I24" s="58">
        <v>2.16</v>
      </c>
      <c r="J24" s="58">
        <v>0.05</v>
      </c>
      <c r="K24" s="58">
        <v>0.92</v>
      </c>
      <c r="L24" s="58">
        <v>2.0299999999999998</v>
      </c>
      <c r="M24" s="58">
        <v>6.62</v>
      </c>
      <c r="N24" s="58">
        <v>4.5</v>
      </c>
      <c r="O24" s="58"/>
      <c r="P24" s="58"/>
      <c r="Q24" s="58">
        <v>2.5299999999999998</v>
      </c>
      <c r="S24" s="58">
        <v>41.7</v>
      </c>
      <c r="T24" s="58">
        <v>3.2</v>
      </c>
      <c r="U24" s="58">
        <v>11.1</v>
      </c>
      <c r="V24" s="58">
        <v>9.4</v>
      </c>
      <c r="W24" s="58">
        <v>0.12</v>
      </c>
      <c r="X24" s="58">
        <v>15.4</v>
      </c>
      <c r="Y24" s="58">
        <v>11.6</v>
      </c>
      <c r="Z24" s="58">
        <v>2.75</v>
      </c>
      <c r="AA24" s="58">
        <v>1.05</v>
      </c>
      <c r="AB24" s="58"/>
      <c r="AD24" s="59"/>
      <c r="AE24" s="60"/>
      <c r="AF24" s="61"/>
      <c r="AG24" s="59"/>
      <c r="AH24" s="59"/>
      <c r="AI24" s="59"/>
      <c r="AJ24" s="60"/>
      <c r="AK24" s="62"/>
      <c r="AL24" s="62"/>
      <c r="AM24" s="62"/>
      <c r="AN24" s="62"/>
      <c r="AO24" s="62"/>
      <c r="AP24" s="62"/>
      <c r="AQ24" s="63"/>
      <c r="AR24" s="62"/>
      <c r="AS24" s="62"/>
      <c r="AT24" s="63"/>
      <c r="AU24" s="59"/>
      <c r="AV24" s="59"/>
      <c r="AW24" s="59"/>
      <c r="AX24" s="59"/>
      <c r="AY24" s="59"/>
      <c r="AZ24" s="59"/>
      <c r="BA24" s="60"/>
      <c r="BB24" s="64"/>
      <c r="BC24" s="64"/>
      <c r="BD24" s="59"/>
      <c r="BE24" s="59"/>
      <c r="BF24" s="59"/>
      <c r="BG24" s="59"/>
      <c r="BH24" s="59"/>
      <c r="BI24" s="59"/>
      <c r="BJ24" s="59"/>
      <c r="BK24" s="59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P24"/>
      <c r="CQ24"/>
      <c r="CR24"/>
      <c r="CS24"/>
      <c r="CT24"/>
      <c r="CU24"/>
      <c r="CV24"/>
      <c r="CW24"/>
      <c r="CX24"/>
      <c r="CY24"/>
      <c r="CZ24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FG24" s="65"/>
      <c r="FH24" s="65"/>
      <c r="FL24" s="57"/>
      <c r="FX24" s="57"/>
      <c r="FY24" s="57"/>
      <c r="FZ24" s="57"/>
      <c r="GA24" s="66"/>
      <c r="GB24" s="66"/>
      <c r="GE24" s="66"/>
      <c r="GG24" s="57"/>
    </row>
    <row r="25" spans="1:189" s="56" customFormat="1" ht="18" customHeight="1">
      <c r="A25" s="56" t="s">
        <v>1024</v>
      </c>
      <c r="B25" s="56" t="s">
        <v>1022</v>
      </c>
      <c r="C25" s="57">
        <v>850</v>
      </c>
      <c r="D25" s="57">
        <v>2</v>
      </c>
      <c r="E25" s="56">
        <f t="shared" si="0"/>
        <v>1123.1500000000001</v>
      </c>
      <c r="F25" s="58">
        <v>72.3</v>
      </c>
      <c r="G25" s="58">
        <v>0.31</v>
      </c>
      <c r="H25" s="58">
        <v>15.98</v>
      </c>
      <c r="I25" s="58">
        <v>2.02</v>
      </c>
      <c r="J25" s="58">
        <v>0.09</v>
      </c>
      <c r="K25" s="58">
        <v>0.3</v>
      </c>
      <c r="L25" s="58">
        <v>2.42</v>
      </c>
      <c r="M25" s="58">
        <v>3.77</v>
      </c>
      <c r="N25" s="58">
        <v>3.26</v>
      </c>
      <c r="O25" s="58"/>
      <c r="P25" s="58"/>
      <c r="Q25" s="58">
        <v>6</v>
      </c>
      <c r="S25" s="58">
        <v>47.1</v>
      </c>
      <c r="T25" s="58">
        <v>1.81</v>
      </c>
      <c r="U25" s="58">
        <v>10.87</v>
      </c>
      <c r="V25" s="58">
        <v>13.04</v>
      </c>
      <c r="W25" s="58">
        <v>0.23</v>
      </c>
      <c r="X25" s="58">
        <v>11.53</v>
      </c>
      <c r="Y25" s="58">
        <v>9.3000000000000007</v>
      </c>
      <c r="Z25" s="58">
        <v>1.92</v>
      </c>
      <c r="AA25" s="58">
        <v>0.81</v>
      </c>
      <c r="AB25" s="58"/>
      <c r="AD25" s="59"/>
      <c r="AE25" s="60"/>
      <c r="AF25" s="61"/>
      <c r="AG25" s="59"/>
      <c r="AH25" s="59"/>
      <c r="AI25" s="59"/>
      <c r="AJ25" s="60"/>
      <c r="AK25" s="62"/>
      <c r="AL25" s="62"/>
      <c r="AM25" s="62"/>
      <c r="AN25" s="62"/>
      <c r="AO25" s="62"/>
      <c r="AP25" s="62"/>
      <c r="AQ25" s="63"/>
      <c r="AR25" s="62"/>
      <c r="AS25" s="62"/>
      <c r="AT25" s="63"/>
      <c r="AU25" s="59"/>
      <c r="AV25" s="59"/>
      <c r="AW25" s="59"/>
      <c r="AX25" s="59"/>
      <c r="AY25" s="59"/>
      <c r="AZ25" s="59"/>
      <c r="BA25" s="60"/>
      <c r="BB25" s="64"/>
      <c r="BC25" s="64"/>
      <c r="BD25" s="59"/>
      <c r="BE25" s="59"/>
      <c r="BF25" s="59"/>
      <c r="BG25" s="59"/>
      <c r="BH25" s="59"/>
      <c r="BI25" s="59"/>
      <c r="BJ25" s="59"/>
      <c r="BK25" s="59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P25"/>
      <c r="CQ25"/>
      <c r="CR25"/>
      <c r="CS25"/>
      <c r="CT25"/>
      <c r="CU25"/>
      <c r="CV25"/>
      <c r="CW25"/>
      <c r="CX25"/>
      <c r="CY25"/>
      <c r="CZ25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FG25" s="65"/>
      <c r="FH25" s="65"/>
      <c r="FL25" s="57"/>
      <c r="FX25" s="57"/>
      <c r="FY25" s="57"/>
      <c r="FZ25" s="57"/>
      <c r="GA25" s="66"/>
      <c r="GB25" s="66"/>
      <c r="GE25" s="66"/>
      <c r="GG25" s="57"/>
    </row>
    <row r="26" spans="1:189" s="56" customFormat="1" ht="18" customHeight="1">
      <c r="A26" s="56" t="s">
        <v>1024</v>
      </c>
      <c r="B26" s="56" t="s">
        <v>1022</v>
      </c>
      <c r="C26" s="57">
        <v>850</v>
      </c>
      <c r="D26" s="57">
        <v>2</v>
      </c>
      <c r="E26" s="56">
        <f t="shared" si="0"/>
        <v>1123.1500000000001</v>
      </c>
      <c r="F26" s="58">
        <v>73.900000000000006</v>
      </c>
      <c r="G26" s="58">
        <v>0.28999999999999998</v>
      </c>
      <c r="H26" s="58">
        <v>14.95</v>
      </c>
      <c r="I26" s="58">
        <v>1.83</v>
      </c>
      <c r="J26" s="58">
        <v>0.06</v>
      </c>
      <c r="K26" s="58">
        <v>0.23</v>
      </c>
      <c r="L26" s="58">
        <v>1.87</v>
      </c>
      <c r="M26" s="58">
        <v>3.12</v>
      </c>
      <c r="N26" s="58">
        <v>3.67</v>
      </c>
      <c r="O26" s="58"/>
      <c r="P26" s="58"/>
      <c r="Q26" s="58">
        <v>5.4</v>
      </c>
      <c r="S26" s="58">
        <v>47.5</v>
      </c>
      <c r="T26" s="58">
        <v>1.87</v>
      </c>
      <c r="U26" s="58">
        <v>10.19</v>
      </c>
      <c r="V26" s="58">
        <v>13.18</v>
      </c>
      <c r="W26" s="58">
        <v>0.3</v>
      </c>
      <c r="X26" s="58">
        <v>11.85</v>
      </c>
      <c r="Y26" s="58">
        <v>9.3699999999999992</v>
      </c>
      <c r="Z26" s="58">
        <v>1.9</v>
      </c>
      <c r="AA26" s="58">
        <v>0.71</v>
      </c>
      <c r="AB26" s="58"/>
      <c r="AD26" s="59"/>
      <c r="AE26" s="60"/>
      <c r="AF26" s="61"/>
      <c r="AG26" s="59"/>
      <c r="AH26" s="59"/>
      <c r="AI26" s="59"/>
      <c r="AJ26" s="60"/>
      <c r="AK26" s="62"/>
      <c r="AL26" s="62"/>
      <c r="AM26" s="62"/>
      <c r="AN26" s="62"/>
      <c r="AO26" s="62"/>
      <c r="AP26" s="62"/>
      <c r="AQ26" s="63"/>
      <c r="AR26" s="62"/>
      <c r="AS26" s="62"/>
      <c r="AT26" s="63"/>
      <c r="AU26" s="59"/>
      <c r="AV26" s="59"/>
      <c r="AW26" s="59"/>
      <c r="AX26" s="59"/>
      <c r="AY26" s="59"/>
      <c r="AZ26" s="59"/>
      <c r="BA26" s="60"/>
      <c r="BB26" s="64"/>
      <c r="BC26" s="64"/>
      <c r="BD26" s="59"/>
      <c r="BE26" s="59"/>
      <c r="BF26" s="59"/>
      <c r="BG26" s="59"/>
      <c r="BH26" s="59"/>
      <c r="BI26" s="59"/>
      <c r="BJ26" s="59"/>
      <c r="BK26" s="59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P26"/>
      <c r="CQ26"/>
      <c r="CR26"/>
      <c r="CS26"/>
      <c r="CT26"/>
      <c r="CU26"/>
      <c r="CV26"/>
      <c r="CW26"/>
      <c r="CX26"/>
      <c r="CY26"/>
      <c r="CZ26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FG26" s="65"/>
      <c r="FH26" s="65"/>
      <c r="FL26" s="57"/>
      <c r="FX26" s="57"/>
      <c r="FY26" s="57"/>
      <c r="FZ26" s="57"/>
      <c r="GA26" s="66"/>
      <c r="GB26" s="66"/>
      <c r="GE26" s="66"/>
      <c r="GG26" s="57"/>
    </row>
    <row r="27" spans="1:189" s="56" customFormat="1" ht="18" customHeight="1">
      <c r="A27" s="56" t="s">
        <v>1024</v>
      </c>
      <c r="B27" s="56" t="s">
        <v>1022</v>
      </c>
      <c r="C27" s="57">
        <v>900</v>
      </c>
      <c r="D27" s="57">
        <v>2</v>
      </c>
      <c r="E27" s="56">
        <f t="shared" si="0"/>
        <v>1173.1500000000001</v>
      </c>
      <c r="F27" s="58">
        <v>69.599999999999994</v>
      </c>
      <c r="G27" s="58">
        <v>0.36</v>
      </c>
      <c r="H27" s="58">
        <v>16.48</v>
      </c>
      <c r="I27" s="58">
        <v>2.27</v>
      </c>
      <c r="J27" s="58">
        <v>0.06</v>
      </c>
      <c r="K27" s="58">
        <v>0.96</v>
      </c>
      <c r="L27" s="58">
        <v>3.58</v>
      </c>
      <c r="M27" s="58">
        <v>4.3</v>
      </c>
      <c r="N27" s="58">
        <v>2.92</v>
      </c>
      <c r="O27" s="58"/>
      <c r="P27" s="58"/>
      <c r="Q27" s="58">
        <v>6</v>
      </c>
      <c r="S27" s="58">
        <v>44.4</v>
      </c>
      <c r="T27" s="58">
        <v>1.62</v>
      </c>
      <c r="U27" s="58">
        <v>10.78</v>
      </c>
      <c r="V27" s="58">
        <v>10.08</v>
      </c>
      <c r="W27" s="58">
        <v>0.16</v>
      </c>
      <c r="X27" s="58">
        <v>14.74</v>
      </c>
      <c r="Y27" s="58">
        <v>11.65</v>
      </c>
      <c r="Z27" s="58">
        <v>2.06</v>
      </c>
      <c r="AA27" s="58">
        <v>0.62</v>
      </c>
      <c r="AB27" s="58"/>
      <c r="AD27" s="59"/>
      <c r="AE27" s="60"/>
      <c r="AF27" s="61"/>
      <c r="AG27" s="59"/>
      <c r="AH27" s="59"/>
      <c r="AI27" s="59"/>
      <c r="AJ27" s="60"/>
      <c r="AK27" s="62"/>
      <c r="AL27" s="62"/>
      <c r="AM27" s="62"/>
      <c r="AN27" s="62"/>
      <c r="AO27" s="62"/>
      <c r="AP27" s="62"/>
      <c r="AQ27" s="63"/>
      <c r="AR27" s="62"/>
      <c r="AS27" s="62"/>
      <c r="AT27" s="63"/>
      <c r="AU27" s="59"/>
      <c r="AV27" s="59"/>
      <c r="AW27" s="59"/>
      <c r="AX27" s="59"/>
      <c r="AY27" s="59"/>
      <c r="AZ27" s="59"/>
      <c r="BA27" s="60"/>
      <c r="BB27" s="64"/>
      <c r="BC27" s="64"/>
      <c r="BD27" s="59"/>
      <c r="BE27" s="59"/>
      <c r="BF27" s="59"/>
      <c r="BG27" s="59"/>
      <c r="BH27" s="59"/>
      <c r="BI27" s="59"/>
      <c r="BJ27" s="59"/>
      <c r="BK27" s="59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P27"/>
      <c r="CQ27"/>
      <c r="CR27"/>
      <c r="CS27"/>
      <c r="CT27"/>
      <c r="CU27"/>
      <c r="CV27"/>
      <c r="CW27"/>
      <c r="CX27"/>
      <c r="CY27"/>
      <c r="CZ27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FG27" s="65"/>
      <c r="FH27" s="65"/>
      <c r="FL27" s="57"/>
      <c r="FX27" s="57"/>
      <c r="FY27" s="57"/>
      <c r="FZ27" s="57"/>
      <c r="GA27" s="66"/>
      <c r="GB27" s="66"/>
      <c r="GE27" s="66"/>
      <c r="GG27" s="57"/>
    </row>
    <row r="28" spans="1:189" s="56" customFormat="1" ht="18" customHeight="1">
      <c r="A28" s="56" t="s">
        <v>1024</v>
      </c>
      <c r="B28" s="56" t="s">
        <v>1022</v>
      </c>
      <c r="C28" s="57">
        <v>900</v>
      </c>
      <c r="D28" s="57">
        <v>2</v>
      </c>
      <c r="E28" s="56">
        <f t="shared" si="0"/>
        <v>1173.1500000000001</v>
      </c>
      <c r="F28" s="58">
        <v>71</v>
      </c>
      <c r="G28" s="58">
        <v>0.42</v>
      </c>
      <c r="H28" s="58">
        <v>15.77</v>
      </c>
      <c r="I28" s="58">
        <v>2.09</v>
      </c>
      <c r="J28" s="58">
        <v>0.08</v>
      </c>
      <c r="K28" s="58">
        <v>0.78</v>
      </c>
      <c r="L28" s="58">
        <v>2.89</v>
      </c>
      <c r="M28" s="58">
        <v>3.79</v>
      </c>
      <c r="N28" s="58">
        <v>3.16</v>
      </c>
      <c r="O28" s="58"/>
      <c r="P28" s="58"/>
      <c r="Q28" s="58">
        <v>5.4</v>
      </c>
      <c r="S28" s="58">
        <v>45.2</v>
      </c>
      <c r="T28" s="58">
        <v>1.88</v>
      </c>
      <c r="U28" s="58">
        <v>10.25</v>
      </c>
      <c r="V28" s="58">
        <v>10.199999999999999</v>
      </c>
      <c r="W28" s="58">
        <v>0.16</v>
      </c>
      <c r="X28" s="58">
        <v>15.07</v>
      </c>
      <c r="Y28" s="58">
        <v>10.85</v>
      </c>
      <c r="Z28" s="58">
        <v>1.97</v>
      </c>
      <c r="AA28" s="58">
        <v>0.56000000000000005</v>
      </c>
      <c r="AB28" s="58"/>
      <c r="AD28" s="59"/>
      <c r="AE28" s="60"/>
      <c r="AF28" s="61"/>
      <c r="AG28" s="59"/>
      <c r="AH28" s="59"/>
      <c r="AI28" s="59"/>
      <c r="AJ28" s="60"/>
      <c r="AK28" s="62"/>
      <c r="AL28" s="62"/>
      <c r="AM28" s="62"/>
      <c r="AN28" s="62"/>
      <c r="AO28" s="62"/>
      <c r="AP28" s="62"/>
      <c r="AQ28" s="63"/>
      <c r="AR28" s="62"/>
      <c r="AS28" s="62"/>
      <c r="AT28" s="63"/>
      <c r="AU28" s="59"/>
      <c r="AV28" s="59"/>
      <c r="AW28" s="59"/>
      <c r="AX28" s="59"/>
      <c r="AY28" s="59"/>
      <c r="AZ28" s="59"/>
      <c r="BA28" s="60"/>
      <c r="BB28" s="64"/>
      <c r="BC28" s="64"/>
      <c r="BD28" s="59"/>
      <c r="BE28" s="59"/>
      <c r="BF28" s="59"/>
      <c r="BG28" s="59"/>
      <c r="BH28" s="59"/>
      <c r="BI28" s="59"/>
      <c r="BJ28" s="59"/>
      <c r="BK28" s="59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P28"/>
      <c r="CQ28"/>
      <c r="CR28"/>
      <c r="CS28"/>
      <c r="CT28"/>
      <c r="CU28"/>
      <c r="CV28"/>
      <c r="CW28"/>
      <c r="CX28"/>
      <c r="CY28"/>
      <c r="CZ28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FG28" s="65"/>
      <c r="FH28" s="65"/>
      <c r="FL28" s="57"/>
      <c r="FX28" s="57"/>
      <c r="FY28" s="57"/>
      <c r="FZ28" s="57"/>
      <c r="GA28" s="66"/>
      <c r="GB28" s="66"/>
      <c r="GE28" s="66"/>
      <c r="GG28" s="57"/>
    </row>
    <row r="29" spans="1:189" s="56" customFormat="1" ht="18" customHeight="1">
      <c r="A29" s="56" t="s">
        <v>1024</v>
      </c>
      <c r="B29" s="56" t="s">
        <v>1022</v>
      </c>
      <c r="C29" s="57">
        <v>850</v>
      </c>
      <c r="D29" s="57">
        <v>2</v>
      </c>
      <c r="E29" s="56">
        <f t="shared" si="0"/>
        <v>1123.1500000000001</v>
      </c>
      <c r="F29" s="58">
        <v>74.599999999999994</v>
      </c>
      <c r="G29" s="58">
        <v>0.25</v>
      </c>
      <c r="H29" s="58">
        <v>15.33</v>
      </c>
      <c r="I29" s="58">
        <v>0.77</v>
      </c>
      <c r="J29" s="58">
        <v>0.04</v>
      </c>
      <c r="K29" s="58">
        <v>0.49</v>
      </c>
      <c r="L29" s="58">
        <v>2.06</v>
      </c>
      <c r="M29" s="58">
        <v>3.21</v>
      </c>
      <c r="N29" s="58">
        <v>3.28</v>
      </c>
      <c r="O29" s="58"/>
      <c r="P29" s="58"/>
      <c r="Q29" s="58">
        <v>5.8</v>
      </c>
      <c r="S29" s="58">
        <v>47.7</v>
      </c>
      <c r="T29" s="58">
        <v>4.53</v>
      </c>
      <c r="U29" s="58">
        <v>10.02</v>
      </c>
      <c r="V29" s="58">
        <v>8.8000000000000007</v>
      </c>
      <c r="W29" s="58">
        <v>0.21</v>
      </c>
      <c r="X29" s="58">
        <v>14.12</v>
      </c>
      <c r="Y29" s="58">
        <v>10.58</v>
      </c>
      <c r="Z29" s="58">
        <v>1.94</v>
      </c>
      <c r="AA29" s="58">
        <v>0.61</v>
      </c>
      <c r="AB29" s="58"/>
      <c r="AD29" s="59"/>
      <c r="AE29" s="60"/>
      <c r="AF29" s="61"/>
      <c r="AG29" s="59"/>
      <c r="AH29" s="59"/>
      <c r="AI29" s="59"/>
      <c r="AJ29" s="60"/>
      <c r="AK29" s="62"/>
      <c r="AL29" s="62"/>
      <c r="AM29" s="62"/>
      <c r="AN29" s="62"/>
      <c r="AO29" s="62"/>
      <c r="AP29" s="62"/>
      <c r="AQ29" s="63"/>
      <c r="AR29" s="62"/>
      <c r="AS29" s="62"/>
      <c r="AT29" s="63"/>
      <c r="AU29" s="59"/>
      <c r="AV29" s="59"/>
      <c r="AW29" s="59"/>
      <c r="AX29" s="59"/>
      <c r="AY29" s="59"/>
      <c r="AZ29" s="59"/>
      <c r="BA29" s="60"/>
      <c r="BB29" s="64"/>
      <c r="BC29" s="64"/>
      <c r="BD29" s="59"/>
      <c r="BE29" s="59"/>
      <c r="BF29" s="59"/>
      <c r="BG29" s="59"/>
      <c r="BH29" s="59"/>
      <c r="BI29" s="59"/>
      <c r="BJ29" s="59"/>
      <c r="BK29" s="59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P29"/>
      <c r="CQ29"/>
      <c r="CR29"/>
      <c r="CS29"/>
      <c r="CT29"/>
      <c r="CU29"/>
      <c r="CV29"/>
      <c r="CW29"/>
      <c r="CX29"/>
      <c r="CY29"/>
      <c r="CZ29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FG29" s="65"/>
      <c r="FH29" s="65"/>
      <c r="FL29" s="57"/>
      <c r="FX29" s="57"/>
      <c r="FY29" s="57"/>
      <c r="FZ29" s="57"/>
      <c r="GA29" s="66"/>
      <c r="GB29" s="66"/>
      <c r="GE29" s="66"/>
      <c r="GG29" s="57"/>
    </row>
    <row r="30" spans="1:189" s="56" customFormat="1" ht="18" customHeight="1">
      <c r="A30" s="56" t="s">
        <v>1024</v>
      </c>
      <c r="B30" s="56" t="s">
        <v>1022</v>
      </c>
      <c r="C30" s="57">
        <v>850</v>
      </c>
      <c r="D30" s="57">
        <v>2</v>
      </c>
      <c r="E30" s="56">
        <f t="shared" si="0"/>
        <v>1123.1500000000001</v>
      </c>
      <c r="F30" s="58">
        <v>76.099999999999994</v>
      </c>
      <c r="G30" s="58">
        <v>0.23</v>
      </c>
      <c r="H30" s="58">
        <v>13.49</v>
      </c>
      <c r="I30" s="58">
        <v>0.82</v>
      </c>
      <c r="J30" s="58">
        <v>0.05</v>
      </c>
      <c r="K30" s="58">
        <v>0.44</v>
      </c>
      <c r="L30" s="58">
        <v>1.33</v>
      </c>
      <c r="M30" s="58">
        <v>3.47</v>
      </c>
      <c r="N30" s="58">
        <v>4.0599999999999996</v>
      </c>
      <c r="O30" s="58"/>
      <c r="P30" s="58"/>
      <c r="Q30" s="58">
        <v>4.7</v>
      </c>
      <c r="S30" s="58">
        <v>47.9</v>
      </c>
      <c r="T30" s="58">
        <v>1.1399999999999999</v>
      </c>
      <c r="U30" s="58">
        <v>8.49</v>
      </c>
      <c r="V30" s="58">
        <v>5.85</v>
      </c>
      <c r="W30" s="58">
        <v>0.37</v>
      </c>
      <c r="X30" s="58">
        <v>18.010000000000002</v>
      </c>
      <c r="Y30" s="58">
        <v>11.72</v>
      </c>
      <c r="Z30" s="58">
        <v>1.7</v>
      </c>
      <c r="AA30" s="58">
        <v>0.49</v>
      </c>
      <c r="AB30" s="58"/>
      <c r="AD30" s="59"/>
      <c r="AE30" s="60"/>
      <c r="AF30" s="61"/>
      <c r="AG30" s="59"/>
      <c r="AH30" s="59"/>
      <c r="AI30" s="59"/>
      <c r="AJ30" s="60"/>
      <c r="AK30" s="62"/>
      <c r="AL30" s="62"/>
      <c r="AM30" s="62"/>
      <c r="AN30" s="62"/>
      <c r="AO30" s="62"/>
      <c r="AP30" s="62"/>
      <c r="AQ30" s="63"/>
      <c r="AR30" s="62"/>
      <c r="AS30" s="62"/>
      <c r="AT30" s="63"/>
      <c r="AU30" s="59"/>
      <c r="AV30" s="59"/>
      <c r="AW30" s="59"/>
      <c r="AX30" s="59"/>
      <c r="AY30" s="59"/>
      <c r="AZ30" s="59"/>
      <c r="BA30" s="60"/>
      <c r="BB30" s="64"/>
      <c r="BC30" s="64"/>
      <c r="BD30" s="59"/>
      <c r="BE30" s="59"/>
      <c r="BF30" s="59"/>
      <c r="BG30" s="59"/>
      <c r="BH30" s="59"/>
      <c r="BI30" s="59"/>
      <c r="BJ30" s="59"/>
      <c r="BK30" s="59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P30"/>
      <c r="CQ30"/>
      <c r="CR30"/>
      <c r="CS30"/>
      <c r="CT30"/>
      <c r="CU30"/>
      <c r="CV30"/>
      <c r="CW30"/>
      <c r="CX30"/>
      <c r="CY30"/>
      <c r="CZ30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FG30" s="65"/>
      <c r="FH30" s="65"/>
      <c r="FL30" s="57"/>
      <c r="FX30" s="57"/>
      <c r="FY30" s="57"/>
      <c r="FZ30" s="57"/>
      <c r="GA30" s="66"/>
      <c r="GB30" s="66"/>
      <c r="GE30" s="66"/>
      <c r="GG30" s="57"/>
    </row>
    <row r="31" spans="1:189" s="56" customFormat="1" ht="18" customHeight="1">
      <c r="A31" s="56" t="s">
        <v>1024</v>
      </c>
      <c r="B31" s="56" t="s">
        <v>1022</v>
      </c>
      <c r="C31" s="57">
        <v>925</v>
      </c>
      <c r="D31" s="57">
        <v>2</v>
      </c>
      <c r="E31" s="56">
        <f t="shared" si="0"/>
        <v>1198.1500000000001</v>
      </c>
      <c r="F31" s="58">
        <v>70.3</v>
      </c>
      <c r="G31" s="58">
        <v>0.39</v>
      </c>
      <c r="H31" s="58">
        <v>16.04</v>
      </c>
      <c r="I31" s="58">
        <v>1.63</v>
      </c>
      <c r="J31" s="58">
        <v>0.04</v>
      </c>
      <c r="K31" s="58">
        <v>1.2</v>
      </c>
      <c r="L31" s="58">
        <v>3.35</v>
      </c>
      <c r="M31" s="58">
        <v>4.05</v>
      </c>
      <c r="N31" s="58">
        <v>2.96</v>
      </c>
      <c r="O31" s="58"/>
      <c r="P31" s="58"/>
      <c r="Q31" s="58">
        <v>4.9000000000000004</v>
      </c>
      <c r="S31" s="58">
        <v>46</v>
      </c>
      <c r="T31" s="58">
        <v>1.23</v>
      </c>
      <c r="U31" s="58">
        <v>9.9700000000000006</v>
      </c>
      <c r="V31" s="58">
        <v>6.05</v>
      </c>
      <c r="W31" s="58">
        <v>0.26</v>
      </c>
      <c r="X31" s="58">
        <v>17.64</v>
      </c>
      <c r="Y31" s="58">
        <v>11.82</v>
      </c>
      <c r="Z31" s="58">
        <v>1.9</v>
      </c>
      <c r="AA31" s="58">
        <v>0.55000000000000004</v>
      </c>
      <c r="AB31" s="58"/>
      <c r="AD31" s="59"/>
      <c r="AE31" s="60"/>
      <c r="AF31" s="61"/>
      <c r="AG31" s="59"/>
      <c r="AH31" s="59"/>
      <c r="AI31" s="59"/>
      <c r="AJ31" s="60"/>
      <c r="AK31" s="62"/>
      <c r="AL31" s="62"/>
      <c r="AM31" s="62"/>
      <c r="AN31" s="62"/>
      <c r="AO31" s="62"/>
      <c r="AP31" s="62"/>
      <c r="AQ31" s="63"/>
      <c r="AR31" s="62"/>
      <c r="AS31" s="62"/>
      <c r="AT31" s="63"/>
      <c r="AU31" s="59"/>
      <c r="AV31" s="59"/>
      <c r="AW31" s="59"/>
      <c r="AX31" s="59"/>
      <c r="AY31" s="59"/>
      <c r="AZ31" s="59"/>
      <c r="BA31" s="60"/>
      <c r="BB31" s="64"/>
      <c r="BC31" s="64"/>
      <c r="BD31" s="59"/>
      <c r="BE31" s="59"/>
      <c r="BF31" s="59"/>
      <c r="BG31" s="59"/>
      <c r="BH31" s="59"/>
      <c r="BI31" s="59"/>
      <c r="BJ31" s="59"/>
      <c r="BK31" s="59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P31"/>
      <c r="CQ31"/>
      <c r="CR31"/>
      <c r="CS31"/>
      <c r="CT31"/>
      <c r="CU31"/>
      <c r="CV31"/>
      <c r="CW31"/>
      <c r="CX31"/>
      <c r="CY31"/>
      <c r="CZ31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FG31" s="65"/>
      <c r="FH31" s="65"/>
      <c r="FL31" s="57"/>
      <c r="FX31" s="57"/>
      <c r="FY31" s="57"/>
      <c r="FZ31" s="57"/>
      <c r="GA31" s="66"/>
      <c r="GB31" s="66"/>
      <c r="GE31" s="66"/>
      <c r="GG31" s="57"/>
    </row>
    <row r="32" spans="1:189" s="56" customFormat="1" ht="18" customHeight="1">
      <c r="A32" s="56" t="s">
        <v>1024</v>
      </c>
      <c r="B32" s="56" t="s">
        <v>1022</v>
      </c>
      <c r="C32" s="57">
        <v>925</v>
      </c>
      <c r="D32" s="57">
        <v>2</v>
      </c>
      <c r="E32" s="56">
        <f t="shared" si="0"/>
        <v>1198.1500000000001</v>
      </c>
      <c r="F32" s="58">
        <v>71.7</v>
      </c>
      <c r="G32" s="58">
        <v>0.33</v>
      </c>
      <c r="H32" s="58">
        <v>15.5</v>
      </c>
      <c r="I32" s="58">
        <v>1.48</v>
      </c>
      <c r="J32" s="58">
        <v>0.03</v>
      </c>
      <c r="K32" s="58">
        <v>1.06</v>
      </c>
      <c r="L32" s="58">
        <v>2.82</v>
      </c>
      <c r="M32" s="58">
        <v>3.82</v>
      </c>
      <c r="N32" s="58">
        <v>3.27</v>
      </c>
      <c r="O32" s="58"/>
      <c r="P32" s="58"/>
      <c r="Q32" s="58">
        <v>4.5</v>
      </c>
      <c r="S32" s="58">
        <v>46.3</v>
      </c>
      <c r="T32" s="58">
        <v>1.29</v>
      </c>
      <c r="U32" s="58">
        <v>9.4499999999999993</v>
      </c>
      <c r="V32" s="58">
        <v>5.69</v>
      </c>
      <c r="W32" s="58">
        <v>0.24</v>
      </c>
      <c r="X32" s="58">
        <v>18.03</v>
      </c>
      <c r="Y32" s="58">
        <v>11.8</v>
      </c>
      <c r="Z32" s="58">
        <v>1.83</v>
      </c>
      <c r="AA32" s="58">
        <v>0.51</v>
      </c>
      <c r="AB32" s="58"/>
      <c r="AD32" s="59"/>
      <c r="AE32" s="60"/>
      <c r="AF32" s="61"/>
      <c r="AG32" s="59"/>
      <c r="AH32" s="59"/>
      <c r="AI32" s="59"/>
      <c r="AJ32" s="60"/>
      <c r="AK32" s="62"/>
      <c r="AL32" s="62"/>
      <c r="AM32" s="62"/>
      <c r="AN32" s="62"/>
      <c r="AO32" s="62"/>
      <c r="AP32" s="62"/>
      <c r="AQ32" s="63"/>
      <c r="AR32" s="62"/>
      <c r="AS32" s="62"/>
      <c r="AT32" s="63"/>
      <c r="AU32" s="59"/>
      <c r="AV32" s="59"/>
      <c r="AW32" s="59"/>
      <c r="AX32" s="59"/>
      <c r="AY32" s="59"/>
      <c r="AZ32" s="59"/>
      <c r="BA32" s="60"/>
      <c r="BB32" s="64"/>
      <c r="BC32" s="64"/>
      <c r="BD32" s="59"/>
      <c r="BE32" s="59"/>
      <c r="BF32" s="59"/>
      <c r="BG32" s="59"/>
      <c r="BH32" s="59"/>
      <c r="BI32" s="59"/>
      <c r="BJ32" s="59"/>
      <c r="BK32" s="59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P32"/>
      <c r="CQ32"/>
      <c r="CR32"/>
      <c r="CS32"/>
      <c r="CT32"/>
      <c r="CU32"/>
      <c r="CV32"/>
      <c r="CW32"/>
      <c r="CX32"/>
      <c r="CY32"/>
      <c r="CZ32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FG32" s="65"/>
      <c r="FH32" s="65"/>
      <c r="FL32" s="57"/>
      <c r="FX32" s="57"/>
      <c r="FY32" s="57"/>
      <c r="FZ32" s="57"/>
      <c r="GA32" s="66"/>
      <c r="GB32" s="66"/>
      <c r="GE32" s="66"/>
      <c r="GG32" s="57"/>
    </row>
    <row r="33" spans="1:189" s="56" customFormat="1" ht="18" customHeight="1">
      <c r="A33" s="56" t="s">
        <v>1024</v>
      </c>
      <c r="B33" s="56" t="s">
        <v>1022</v>
      </c>
      <c r="C33" s="57">
        <v>875</v>
      </c>
      <c r="D33" s="57">
        <v>2</v>
      </c>
      <c r="E33" s="56">
        <f t="shared" si="0"/>
        <v>1148.1500000000001</v>
      </c>
      <c r="F33" s="58">
        <v>72</v>
      </c>
      <c r="G33" s="58">
        <v>0.36</v>
      </c>
      <c r="H33" s="58">
        <v>16.2</v>
      </c>
      <c r="I33" s="58">
        <v>1.68</v>
      </c>
      <c r="J33" s="58">
        <v>0.05</v>
      </c>
      <c r="K33" s="58">
        <v>0.31</v>
      </c>
      <c r="L33" s="58">
        <v>2.81</v>
      </c>
      <c r="M33" s="58">
        <v>4.1399999999999997</v>
      </c>
      <c r="N33" s="58">
        <v>3</v>
      </c>
      <c r="O33" s="58"/>
      <c r="P33" s="58"/>
      <c r="Q33" s="58">
        <v>6</v>
      </c>
      <c r="S33" s="58">
        <v>45.2</v>
      </c>
      <c r="T33" s="58">
        <v>2</v>
      </c>
      <c r="U33" s="58">
        <v>9.6999999999999993</v>
      </c>
      <c r="V33" s="58">
        <v>12.38</v>
      </c>
      <c r="W33" s="58">
        <v>0.19</v>
      </c>
      <c r="X33" s="58">
        <v>12.95</v>
      </c>
      <c r="Y33" s="58">
        <v>10.64</v>
      </c>
      <c r="Z33" s="58">
        <v>1.87</v>
      </c>
      <c r="AA33" s="58">
        <v>0.47</v>
      </c>
      <c r="AB33" s="58"/>
      <c r="AD33" s="59"/>
      <c r="AE33" s="60"/>
      <c r="AF33" s="61"/>
      <c r="AG33" s="59"/>
      <c r="AH33" s="59"/>
      <c r="AI33" s="59"/>
      <c r="AJ33" s="60"/>
      <c r="AK33" s="62"/>
      <c r="AL33" s="62"/>
      <c r="AM33" s="62"/>
      <c r="AN33" s="62"/>
      <c r="AO33" s="62"/>
      <c r="AP33" s="62"/>
      <c r="AQ33" s="63"/>
      <c r="AR33" s="62"/>
      <c r="AS33" s="62"/>
      <c r="AT33" s="63"/>
      <c r="AU33" s="59"/>
      <c r="AV33" s="59"/>
      <c r="AW33" s="59"/>
      <c r="AX33" s="59"/>
      <c r="AY33" s="59"/>
      <c r="AZ33" s="59"/>
      <c r="BA33" s="60"/>
      <c r="BB33" s="64"/>
      <c r="BC33" s="64"/>
      <c r="BD33" s="59"/>
      <c r="BE33" s="59"/>
      <c r="BF33" s="59"/>
      <c r="BG33" s="59"/>
      <c r="BH33" s="59"/>
      <c r="BI33" s="59"/>
      <c r="BJ33" s="59"/>
      <c r="BK33" s="59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P33"/>
      <c r="CQ33"/>
      <c r="CR33"/>
      <c r="CS33"/>
      <c r="CT33"/>
      <c r="CU33"/>
      <c r="CV33"/>
      <c r="CW33"/>
      <c r="CX33"/>
      <c r="CY33"/>
      <c r="CZ3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FG33" s="65"/>
      <c r="FH33" s="65"/>
      <c r="FL33" s="57"/>
      <c r="FX33" s="57"/>
      <c r="FY33" s="57"/>
      <c r="FZ33" s="57"/>
      <c r="GA33" s="66"/>
      <c r="GB33" s="66"/>
      <c r="GE33" s="66"/>
      <c r="GG33" s="57"/>
    </row>
    <row r="34" spans="1:189" s="56" customFormat="1" ht="18" customHeight="1">
      <c r="A34" s="56" t="s">
        <v>1024</v>
      </c>
      <c r="B34" s="56" t="s">
        <v>1022</v>
      </c>
      <c r="C34" s="57">
        <v>875</v>
      </c>
      <c r="D34" s="57">
        <v>2</v>
      </c>
      <c r="E34" s="56">
        <f t="shared" si="0"/>
        <v>1148.1500000000001</v>
      </c>
      <c r="F34" s="58">
        <v>73.3</v>
      </c>
      <c r="G34" s="58">
        <v>0.33</v>
      </c>
      <c r="H34" s="58">
        <v>15.78</v>
      </c>
      <c r="I34" s="58">
        <v>1.3</v>
      </c>
      <c r="J34" s="58">
        <v>0.06</v>
      </c>
      <c r="K34" s="58">
        <v>0.2</v>
      </c>
      <c r="L34" s="58">
        <v>2.5</v>
      </c>
      <c r="M34" s="58">
        <v>3.18</v>
      </c>
      <c r="N34" s="58">
        <v>3.34</v>
      </c>
      <c r="O34" s="58"/>
      <c r="P34" s="58"/>
      <c r="Q34" s="58">
        <v>5.6</v>
      </c>
      <c r="S34" s="58">
        <v>46.1</v>
      </c>
      <c r="T34" s="58">
        <v>1.84</v>
      </c>
      <c r="U34" s="58">
        <v>10.36</v>
      </c>
      <c r="V34" s="58">
        <v>10.65</v>
      </c>
      <c r="W34" s="58">
        <v>0.28999999999999998</v>
      </c>
      <c r="X34" s="58">
        <v>13.6</v>
      </c>
      <c r="Y34" s="58">
        <v>10.67</v>
      </c>
      <c r="Z34" s="58">
        <v>1.95</v>
      </c>
      <c r="AA34" s="58">
        <v>0.55000000000000004</v>
      </c>
      <c r="AB34" s="58"/>
      <c r="AD34" s="59"/>
      <c r="AE34" s="60"/>
      <c r="AF34" s="61"/>
      <c r="AG34" s="59"/>
      <c r="AH34" s="59"/>
      <c r="AI34" s="59"/>
      <c r="AJ34" s="60"/>
      <c r="AK34" s="62"/>
      <c r="AL34" s="62"/>
      <c r="AM34" s="62"/>
      <c r="AN34" s="62"/>
      <c r="AO34" s="62"/>
      <c r="AP34" s="62"/>
      <c r="AQ34" s="63"/>
      <c r="AR34" s="62"/>
      <c r="AS34" s="62"/>
      <c r="AT34" s="63"/>
      <c r="AU34" s="59"/>
      <c r="AV34" s="59"/>
      <c r="AW34" s="59"/>
      <c r="AX34" s="59"/>
      <c r="AY34" s="59"/>
      <c r="AZ34" s="59"/>
      <c r="BA34" s="60"/>
      <c r="BB34" s="64"/>
      <c r="BC34" s="64"/>
      <c r="BD34" s="59"/>
      <c r="BE34" s="59"/>
      <c r="BF34" s="59"/>
      <c r="BG34" s="59"/>
      <c r="BH34" s="59"/>
      <c r="BI34" s="59"/>
      <c r="BJ34" s="59"/>
      <c r="BK34" s="59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P34"/>
      <c r="CQ34"/>
      <c r="CR34"/>
      <c r="CS34"/>
      <c r="CT34"/>
      <c r="CU34"/>
      <c r="CV34"/>
      <c r="CW34"/>
      <c r="CX34"/>
      <c r="CY34"/>
      <c r="CZ34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FG34" s="65"/>
      <c r="FH34" s="65"/>
      <c r="FL34" s="57"/>
      <c r="FX34" s="57"/>
      <c r="FY34" s="57"/>
      <c r="FZ34" s="57"/>
      <c r="GA34" s="66"/>
      <c r="GB34" s="66"/>
      <c r="GE34" s="66"/>
      <c r="GG34" s="57"/>
    </row>
    <row r="35" spans="1:189" s="56" customFormat="1" ht="18" customHeight="1">
      <c r="A35" s="56" t="s">
        <v>1024</v>
      </c>
      <c r="B35" s="56" t="s">
        <v>1022</v>
      </c>
      <c r="C35" s="57">
        <v>875</v>
      </c>
      <c r="D35" s="57">
        <v>2</v>
      </c>
      <c r="E35" s="56">
        <f t="shared" si="0"/>
        <v>1148.1500000000001</v>
      </c>
      <c r="F35" s="58">
        <v>70.900000000000006</v>
      </c>
      <c r="G35" s="58">
        <v>0.4</v>
      </c>
      <c r="H35" s="58">
        <v>16.04</v>
      </c>
      <c r="I35" s="58">
        <v>2.25</v>
      </c>
      <c r="J35" s="58">
        <v>0.03</v>
      </c>
      <c r="K35" s="58">
        <v>0.67</v>
      </c>
      <c r="L35" s="58">
        <v>2.89</v>
      </c>
      <c r="M35" s="58">
        <v>4.32</v>
      </c>
      <c r="N35" s="58">
        <v>3.05</v>
      </c>
      <c r="O35" s="58"/>
      <c r="P35" s="58"/>
      <c r="Q35" s="58">
        <v>6</v>
      </c>
      <c r="S35" s="58">
        <v>46.1</v>
      </c>
      <c r="T35" s="58">
        <v>1.69</v>
      </c>
      <c r="U35" s="58">
        <v>7.86</v>
      </c>
      <c r="V35" s="58">
        <v>12.63</v>
      </c>
      <c r="W35" s="58">
        <v>0.32</v>
      </c>
      <c r="X35" s="58">
        <v>14.01</v>
      </c>
      <c r="Y35" s="58">
        <v>10.72</v>
      </c>
      <c r="Z35" s="58">
        <v>1.64</v>
      </c>
      <c r="AA35" s="58">
        <v>0.45</v>
      </c>
      <c r="AB35" s="58"/>
      <c r="AD35" s="59"/>
      <c r="AE35" s="60"/>
      <c r="AF35" s="61"/>
      <c r="AG35" s="59"/>
      <c r="AH35" s="59"/>
      <c r="AI35" s="59"/>
      <c r="AJ35" s="60"/>
      <c r="AK35" s="62"/>
      <c r="AL35" s="62"/>
      <c r="AM35" s="62"/>
      <c r="AN35" s="62"/>
      <c r="AO35" s="62"/>
      <c r="AP35" s="62"/>
      <c r="AQ35" s="63"/>
      <c r="AR35" s="62"/>
      <c r="AS35" s="62"/>
      <c r="AT35" s="63"/>
      <c r="AU35" s="59"/>
      <c r="AV35" s="59"/>
      <c r="AW35" s="59"/>
      <c r="AX35" s="59"/>
      <c r="AY35" s="59"/>
      <c r="AZ35" s="59"/>
      <c r="BA35" s="60"/>
      <c r="BB35" s="64"/>
      <c r="BC35" s="64"/>
      <c r="BD35" s="59"/>
      <c r="BE35" s="59"/>
      <c r="BF35" s="59"/>
      <c r="BG35" s="59"/>
      <c r="BH35" s="59"/>
      <c r="BI35" s="59"/>
      <c r="BJ35" s="59"/>
      <c r="BK35" s="59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P35"/>
      <c r="CQ35"/>
      <c r="CR35"/>
      <c r="CS35"/>
      <c r="CT35"/>
      <c r="CU35"/>
      <c r="CV35"/>
      <c r="CW35"/>
      <c r="CX35"/>
      <c r="CY35"/>
      <c r="CZ35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FG35" s="65"/>
      <c r="FH35" s="65"/>
      <c r="FL35" s="57"/>
      <c r="FX35" s="57"/>
      <c r="FY35" s="57"/>
      <c r="FZ35" s="57"/>
      <c r="GA35" s="66"/>
      <c r="GB35" s="66"/>
      <c r="GE35" s="66"/>
      <c r="GG35" s="57"/>
    </row>
    <row r="36" spans="1:189" s="56" customFormat="1" ht="18" customHeight="1">
      <c r="A36" s="56" t="s">
        <v>1024</v>
      </c>
      <c r="B36" s="56" t="s">
        <v>1022</v>
      </c>
      <c r="C36" s="57">
        <v>900</v>
      </c>
      <c r="D36" s="57">
        <v>2</v>
      </c>
      <c r="E36" s="56">
        <f t="shared" si="0"/>
        <v>1173.1500000000001</v>
      </c>
      <c r="F36" s="58">
        <v>71</v>
      </c>
      <c r="G36" s="58">
        <v>0.37</v>
      </c>
      <c r="H36" s="58">
        <v>16.89</v>
      </c>
      <c r="I36" s="58">
        <v>1.79</v>
      </c>
      <c r="J36" s="58">
        <v>0.06</v>
      </c>
      <c r="K36" s="58">
        <v>0.18</v>
      </c>
      <c r="L36" s="58">
        <v>3.09</v>
      </c>
      <c r="M36" s="58">
        <v>3.95</v>
      </c>
      <c r="N36" s="58">
        <v>3</v>
      </c>
      <c r="O36" s="58"/>
      <c r="P36" s="58"/>
      <c r="Q36" s="58">
        <v>6</v>
      </c>
      <c r="S36" s="58">
        <v>45.3</v>
      </c>
      <c r="T36" s="58">
        <v>1.92</v>
      </c>
      <c r="U36" s="58">
        <v>10.31</v>
      </c>
      <c r="V36" s="58">
        <v>11.34</v>
      </c>
      <c r="W36" s="58">
        <v>0.19</v>
      </c>
      <c r="X36" s="58">
        <v>14.45</v>
      </c>
      <c r="Y36" s="58">
        <v>11.1</v>
      </c>
      <c r="Z36" s="58">
        <v>1.91</v>
      </c>
      <c r="AA36" s="58">
        <v>0.55000000000000004</v>
      </c>
      <c r="AB36" s="58"/>
      <c r="AD36" s="59"/>
      <c r="AE36" s="60"/>
      <c r="AF36" s="61"/>
      <c r="AG36" s="59"/>
      <c r="AH36" s="59"/>
      <c r="AI36" s="59"/>
      <c r="AJ36" s="60"/>
      <c r="AK36" s="62"/>
      <c r="AL36" s="62"/>
      <c r="AM36" s="62"/>
      <c r="AN36" s="62"/>
      <c r="AO36" s="62"/>
      <c r="AP36" s="62"/>
      <c r="AQ36" s="63"/>
      <c r="AR36" s="62"/>
      <c r="AS36" s="62"/>
      <c r="AT36" s="63"/>
      <c r="AU36" s="59"/>
      <c r="AV36" s="59"/>
      <c r="AW36" s="59"/>
      <c r="AX36" s="59"/>
      <c r="AY36" s="59"/>
      <c r="AZ36" s="59"/>
      <c r="BA36" s="60"/>
      <c r="BB36" s="64"/>
      <c r="BC36" s="64"/>
      <c r="BD36" s="59"/>
      <c r="BE36" s="59"/>
      <c r="BF36" s="59"/>
      <c r="BG36" s="59"/>
      <c r="BH36" s="59"/>
      <c r="BI36" s="59"/>
      <c r="BJ36" s="59"/>
      <c r="BK36" s="59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P36"/>
      <c r="CQ36"/>
      <c r="CR36"/>
      <c r="CS36"/>
      <c r="CT36"/>
      <c r="CU36"/>
      <c r="CV36"/>
      <c r="CW36"/>
      <c r="CX36"/>
      <c r="CY36"/>
      <c r="CZ36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FG36" s="65"/>
      <c r="FH36" s="65"/>
      <c r="FL36" s="57"/>
      <c r="FX36" s="57"/>
      <c r="FY36" s="57"/>
      <c r="FZ36" s="57"/>
      <c r="GA36" s="66"/>
      <c r="GB36" s="66"/>
      <c r="GE36" s="66"/>
      <c r="GG36" s="57"/>
    </row>
    <row r="37" spans="1:189" s="56" customFormat="1" ht="18" customHeight="1">
      <c r="A37" s="56" t="s">
        <v>1024</v>
      </c>
      <c r="B37" s="56" t="s">
        <v>1022</v>
      </c>
      <c r="C37" s="57">
        <v>900</v>
      </c>
      <c r="D37" s="57">
        <v>2</v>
      </c>
      <c r="E37" s="56">
        <f t="shared" si="0"/>
        <v>1173.1500000000001</v>
      </c>
      <c r="F37" s="58">
        <v>71.7</v>
      </c>
      <c r="G37" s="58">
        <v>0.46</v>
      </c>
      <c r="H37" s="58">
        <v>16.7</v>
      </c>
      <c r="I37" s="58">
        <v>1.44</v>
      </c>
      <c r="J37" s="58">
        <v>0.06</v>
      </c>
      <c r="K37" s="58">
        <v>0.26</v>
      </c>
      <c r="L37" s="58">
        <v>2.88</v>
      </c>
      <c r="M37" s="58">
        <v>3.57</v>
      </c>
      <c r="N37" s="58">
        <v>3.1</v>
      </c>
      <c r="O37" s="58"/>
      <c r="P37" s="58"/>
      <c r="Q37" s="58">
        <v>6</v>
      </c>
      <c r="S37" s="58">
        <v>48.2</v>
      </c>
      <c r="T37" s="58">
        <v>1.82</v>
      </c>
      <c r="U37" s="58">
        <v>11</v>
      </c>
      <c r="V37" s="58">
        <v>9.4700000000000006</v>
      </c>
      <c r="W37" s="58">
        <v>0.26</v>
      </c>
      <c r="X37" s="58">
        <v>12.88</v>
      </c>
      <c r="Y37" s="58">
        <v>10.14</v>
      </c>
      <c r="Z37" s="58">
        <v>1.93</v>
      </c>
      <c r="AA37" s="58">
        <v>0.77</v>
      </c>
      <c r="AB37" s="58"/>
      <c r="AD37" s="59"/>
      <c r="AE37" s="60"/>
      <c r="AF37" s="61"/>
      <c r="AG37" s="59"/>
      <c r="AH37" s="59"/>
      <c r="AI37" s="59"/>
      <c r="AJ37" s="60"/>
      <c r="AK37" s="62"/>
      <c r="AL37" s="62"/>
      <c r="AM37" s="62"/>
      <c r="AN37" s="62"/>
      <c r="AO37" s="62"/>
      <c r="AP37" s="62"/>
      <c r="AQ37" s="63"/>
      <c r="AR37" s="62"/>
      <c r="AS37" s="62"/>
      <c r="AT37" s="63"/>
      <c r="AU37" s="59"/>
      <c r="AV37" s="59"/>
      <c r="AW37" s="59"/>
      <c r="AX37" s="59"/>
      <c r="AY37" s="59"/>
      <c r="AZ37" s="59"/>
      <c r="BA37" s="60"/>
      <c r="BB37" s="64"/>
      <c r="BC37" s="64"/>
      <c r="BD37" s="59"/>
      <c r="BE37" s="59"/>
      <c r="BF37" s="59"/>
      <c r="BG37" s="59"/>
      <c r="BH37" s="59"/>
      <c r="BI37" s="59"/>
      <c r="BJ37" s="59"/>
      <c r="BK37" s="59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P37"/>
      <c r="CQ37"/>
      <c r="CR37"/>
      <c r="CS37"/>
      <c r="CT37"/>
      <c r="CU37"/>
      <c r="CV37"/>
      <c r="CW37"/>
      <c r="CX37"/>
      <c r="CY37"/>
      <c r="CZ3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FG37" s="65"/>
      <c r="FH37" s="65"/>
      <c r="FL37" s="57"/>
      <c r="FX37" s="57"/>
      <c r="FY37" s="57"/>
      <c r="FZ37" s="57"/>
      <c r="GA37" s="66"/>
      <c r="GB37" s="66"/>
      <c r="GE37" s="66"/>
      <c r="GG37" s="57"/>
    </row>
    <row r="38" spans="1:189" s="56" customFormat="1" ht="18" customHeight="1">
      <c r="A38" s="56" t="s">
        <v>1024</v>
      </c>
      <c r="B38" s="56" t="s">
        <v>1022</v>
      </c>
      <c r="C38" s="57">
        <v>875</v>
      </c>
      <c r="D38" s="57">
        <v>2</v>
      </c>
      <c r="E38" s="56">
        <f t="shared" si="0"/>
        <v>1148.1500000000001</v>
      </c>
      <c r="F38" s="58">
        <v>71.3</v>
      </c>
      <c r="G38" s="58">
        <v>0.28000000000000003</v>
      </c>
      <c r="H38" s="58">
        <v>16.34</v>
      </c>
      <c r="I38" s="58">
        <v>1.19</v>
      </c>
      <c r="J38" s="58">
        <v>0.06</v>
      </c>
      <c r="K38" s="58">
        <v>0.83</v>
      </c>
      <c r="L38" s="58">
        <v>2.85</v>
      </c>
      <c r="M38" s="58">
        <v>4.42</v>
      </c>
      <c r="N38" s="58">
        <v>3.16</v>
      </c>
      <c r="O38" s="58"/>
      <c r="P38" s="58"/>
      <c r="Q38" s="58">
        <v>6</v>
      </c>
      <c r="S38" s="58">
        <v>46.6</v>
      </c>
      <c r="T38" s="58">
        <v>1.36</v>
      </c>
      <c r="U38" s="58">
        <v>9.2100000000000009</v>
      </c>
      <c r="V38" s="58">
        <v>9.0500000000000007</v>
      </c>
      <c r="W38" s="58">
        <v>0.2</v>
      </c>
      <c r="X38" s="58">
        <v>16.34</v>
      </c>
      <c r="Y38" s="58">
        <v>11.63</v>
      </c>
      <c r="Z38" s="58">
        <v>1.77</v>
      </c>
      <c r="AA38" s="58">
        <v>0.49</v>
      </c>
      <c r="AB38" s="58"/>
      <c r="AD38" s="59"/>
      <c r="AE38" s="60"/>
      <c r="AF38" s="61"/>
      <c r="AG38" s="59"/>
      <c r="AH38" s="59"/>
      <c r="AI38" s="59"/>
      <c r="AJ38" s="60"/>
      <c r="AK38" s="62"/>
      <c r="AL38" s="62"/>
      <c r="AM38" s="62"/>
      <c r="AN38" s="62"/>
      <c r="AO38" s="62"/>
      <c r="AP38" s="62"/>
      <c r="AQ38" s="63"/>
      <c r="AR38" s="62"/>
      <c r="AS38" s="62"/>
      <c r="AT38" s="63"/>
      <c r="AU38" s="59"/>
      <c r="AV38" s="59"/>
      <c r="AW38" s="59"/>
      <c r="AX38" s="59"/>
      <c r="AY38" s="59"/>
      <c r="AZ38" s="59"/>
      <c r="BA38" s="60"/>
      <c r="BB38" s="64"/>
      <c r="BC38" s="64"/>
      <c r="BD38" s="59"/>
      <c r="BE38" s="59"/>
      <c r="BF38" s="59"/>
      <c r="BG38" s="59"/>
      <c r="BH38" s="59"/>
      <c r="BI38" s="59"/>
      <c r="BJ38" s="59"/>
      <c r="BK38" s="59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P38"/>
      <c r="CQ38"/>
      <c r="CR38"/>
      <c r="CS38"/>
      <c r="CT38"/>
      <c r="CU38"/>
      <c r="CV38"/>
      <c r="CW38"/>
      <c r="CX38"/>
      <c r="CY38"/>
      <c r="CZ38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FG38" s="65"/>
      <c r="FH38" s="65"/>
      <c r="FL38" s="57"/>
      <c r="FX38" s="57"/>
      <c r="FY38" s="57"/>
      <c r="FZ38" s="57"/>
      <c r="GA38" s="66"/>
      <c r="GB38" s="66"/>
      <c r="GE38" s="66"/>
      <c r="GG38" s="57"/>
    </row>
    <row r="39" spans="1:189" s="56" customFormat="1" ht="18" customHeight="1">
      <c r="A39" s="56" t="s">
        <v>1024</v>
      </c>
      <c r="B39" s="56" t="s">
        <v>1022</v>
      </c>
      <c r="C39" s="57">
        <v>875</v>
      </c>
      <c r="D39" s="57">
        <v>2</v>
      </c>
      <c r="E39" s="56">
        <f t="shared" si="0"/>
        <v>1148.1500000000001</v>
      </c>
      <c r="F39" s="58">
        <v>70.900000000000006</v>
      </c>
      <c r="G39" s="58">
        <v>0.28999999999999998</v>
      </c>
      <c r="H39" s="58">
        <v>16.45</v>
      </c>
      <c r="I39" s="58">
        <v>1.21</v>
      </c>
      <c r="J39" s="58">
        <v>0.08</v>
      </c>
      <c r="K39" s="58">
        <v>0.93</v>
      </c>
      <c r="L39" s="58">
        <v>2.78</v>
      </c>
      <c r="M39" s="58">
        <v>4.51</v>
      </c>
      <c r="N39" s="58">
        <v>3.21</v>
      </c>
      <c r="O39" s="58"/>
      <c r="P39" s="58"/>
      <c r="Q39" s="58">
        <v>6</v>
      </c>
      <c r="S39" s="58">
        <v>45.6</v>
      </c>
      <c r="T39" s="58">
        <v>1.79</v>
      </c>
      <c r="U39" s="58">
        <v>10.28</v>
      </c>
      <c r="V39" s="58">
        <v>9.82</v>
      </c>
      <c r="W39" s="58">
        <v>0.2</v>
      </c>
      <c r="X39" s="58">
        <v>15.57</v>
      </c>
      <c r="Y39" s="58">
        <v>11.11</v>
      </c>
      <c r="Z39" s="58">
        <v>2.0299999999999998</v>
      </c>
      <c r="AA39" s="58">
        <v>0.54</v>
      </c>
      <c r="AB39" s="58"/>
      <c r="AD39" s="59"/>
      <c r="AE39" s="60"/>
      <c r="AF39" s="61"/>
      <c r="AG39" s="59"/>
      <c r="AH39" s="59"/>
      <c r="AI39" s="59"/>
      <c r="AJ39" s="60"/>
      <c r="AK39" s="62"/>
      <c r="AL39" s="62"/>
      <c r="AM39" s="62"/>
      <c r="AN39" s="62"/>
      <c r="AO39" s="62"/>
      <c r="AP39" s="62"/>
      <c r="AQ39" s="63"/>
      <c r="AR39" s="62"/>
      <c r="AS39" s="62"/>
      <c r="AT39" s="63"/>
      <c r="AU39" s="59"/>
      <c r="AV39" s="59"/>
      <c r="AW39" s="59"/>
      <c r="AX39" s="59"/>
      <c r="AY39" s="59"/>
      <c r="AZ39" s="59"/>
      <c r="BA39" s="60"/>
      <c r="BB39" s="64"/>
      <c r="BC39" s="64"/>
      <c r="BD39" s="59"/>
      <c r="BE39" s="59"/>
      <c r="BF39" s="59"/>
      <c r="BG39" s="59"/>
      <c r="BH39" s="59"/>
      <c r="BI39" s="59"/>
      <c r="BJ39" s="59"/>
      <c r="BK39" s="59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P39"/>
      <c r="CQ39"/>
      <c r="CR39"/>
      <c r="CS39"/>
      <c r="CT39"/>
      <c r="CU39"/>
      <c r="CV39"/>
      <c r="CW39"/>
      <c r="CX39"/>
      <c r="CY39"/>
      <c r="CZ39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FG39" s="65"/>
      <c r="FH39" s="65"/>
      <c r="FL39" s="57"/>
      <c r="FX39" s="57"/>
      <c r="FY39" s="57"/>
      <c r="FZ39" s="57"/>
      <c r="GA39" s="66"/>
      <c r="GB39" s="66"/>
      <c r="GE39" s="66"/>
      <c r="GG39" s="57"/>
    </row>
    <row r="40" spans="1:189" s="56" customFormat="1" ht="18" customHeight="1">
      <c r="A40" s="56" t="s">
        <v>1024</v>
      </c>
      <c r="B40" s="56" t="s">
        <v>1022</v>
      </c>
      <c r="C40" s="57">
        <v>850</v>
      </c>
      <c r="D40" s="57">
        <v>2</v>
      </c>
      <c r="E40" s="56">
        <f t="shared" si="0"/>
        <v>1123.1500000000001</v>
      </c>
      <c r="F40" s="58">
        <v>73</v>
      </c>
      <c r="G40" s="58">
        <v>0.36</v>
      </c>
      <c r="H40" s="58">
        <v>16.03</v>
      </c>
      <c r="I40" s="58">
        <v>1.44</v>
      </c>
      <c r="J40" s="58">
        <v>0.05</v>
      </c>
      <c r="K40" s="58">
        <v>0.35</v>
      </c>
      <c r="L40" s="58">
        <v>1.97</v>
      </c>
      <c r="M40" s="58">
        <v>3.57</v>
      </c>
      <c r="N40" s="58">
        <v>3.51</v>
      </c>
      <c r="O40" s="58"/>
      <c r="P40" s="58"/>
      <c r="Q40" s="58">
        <v>5.9</v>
      </c>
      <c r="S40" s="58">
        <v>45.5</v>
      </c>
      <c r="T40" s="58">
        <v>1.68</v>
      </c>
      <c r="U40" s="58">
        <v>8.73</v>
      </c>
      <c r="V40" s="58">
        <v>11.73</v>
      </c>
      <c r="W40" s="58">
        <v>0.4</v>
      </c>
      <c r="X40" s="58">
        <v>15.37</v>
      </c>
      <c r="Y40" s="58">
        <v>10.73</v>
      </c>
      <c r="Z40" s="58">
        <v>1.63</v>
      </c>
      <c r="AA40" s="58">
        <v>0.38</v>
      </c>
      <c r="AB40" s="58"/>
      <c r="AD40" s="59"/>
      <c r="AE40" s="60"/>
      <c r="AF40" s="61"/>
      <c r="AG40" s="59"/>
      <c r="AH40" s="59"/>
      <c r="AI40" s="59"/>
      <c r="AJ40" s="60"/>
      <c r="AK40" s="62"/>
      <c r="AL40" s="62"/>
      <c r="AM40" s="62"/>
      <c r="AN40" s="62"/>
      <c r="AO40" s="62"/>
      <c r="AP40" s="62"/>
      <c r="AQ40" s="63"/>
      <c r="AR40" s="62"/>
      <c r="AS40" s="62"/>
      <c r="AT40" s="63"/>
      <c r="AU40" s="59"/>
      <c r="AV40" s="59"/>
      <c r="AW40" s="59"/>
      <c r="AX40" s="59"/>
      <c r="AY40" s="59"/>
      <c r="AZ40" s="59"/>
      <c r="BA40" s="60"/>
      <c r="BB40" s="64"/>
      <c r="BC40" s="64"/>
      <c r="BD40" s="59"/>
      <c r="BE40" s="59"/>
      <c r="BF40" s="59"/>
      <c r="BG40" s="59"/>
      <c r="BH40" s="59"/>
      <c r="BI40" s="59"/>
      <c r="BJ40" s="59"/>
      <c r="BK40" s="59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P40"/>
      <c r="CQ40"/>
      <c r="CR40"/>
      <c r="CS40"/>
      <c r="CT40"/>
      <c r="CU40"/>
      <c r="CV40"/>
      <c r="CW40"/>
      <c r="CX40"/>
      <c r="CY40"/>
      <c r="CZ40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FG40" s="65"/>
      <c r="FH40" s="65"/>
      <c r="FL40" s="57"/>
      <c r="FX40" s="57"/>
      <c r="FY40" s="57"/>
      <c r="FZ40" s="57"/>
      <c r="GA40" s="66"/>
      <c r="GB40" s="66"/>
      <c r="GE40" s="66"/>
      <c r="GG40" s="57"/>
    </row>
    <row r="41" spans="1:189" s="56" customFormat="1" ht="18" customHeight="1">
      <c r="A41" s="56" t="s">
        <v>1024</v>
      </c>
      <c r="B41" s="56" t="s">
        <v>1022</v>
      </c>
      <c r="C41" s="57">
        <v>850</v>
      </c>
      <c r="D41" s="57">
        <v>2</v>
      </c>
      <c r="E41" s="56">
        <f t="shared" si="0"/>
        <v>1123.1500000000001</v>
      </c>
      <c r="F41" s="58">
        <v>72.900000000000006</v>
      </c>
      <c r="G41" s="58">
        <v>0.35</v>
      </c>
      <c r="H41" s="58">
        <v>16.04</v>
      </c>
      <c r="I41" s="58">
        <v>1.39</v>
      </c>
      <c r="J41" s="58">
        <v>0.06</v>
      </c>
      <c r="K41" s="58">
        <v>0.24</v>
      </c>
      <c r="L41" s="58">
        <v>2.1800000000000002</v>
      </c>
      <c r="M41" s="58">
        <v>3.67</v>
      </c>
      <c r="N41" s="58">
        <v>3.5</v>
      </c>
      <c r="O41" s="58"/>
      <c r="P41" s="58"/>
      <c r="Q41" s="58">
        <v>5.9</v>
      </c>
      <c r="S41" s="58">
        <v>44.8</v>
      </c>
      <c r="T41" s="58">
        <v>1.62</v>
      </c>
      <c r="U41" s="58">
        <v>9.82</v>
      </c>
      <c r="V41" s="58">
        <v>11.47</v>
      </c>
      <c r="W41" s="58">
        <v>0.26</v>
      </c>
      <c r="X41" s="58">
        <v>14.53</v>
      </c>
      <c r="Y41" s="58">
        <v>10.58</v>
      </c>
      <c r="Z41" s="58">
        <v>1.93</v>
      </c>
      <c r="AA41" s="58">
        <v>0.55000000000000004</v>
      </c>
      <c r="AB41" s="58"/>
      <c r="AD41" s="59"/>
      <c r="AE41" s="60"/>
      <c r="AF41" s="61"/>
      <c r="AG41" s="59"/>
      <c r="AH41" s="59"/>
      <c r="AI41" s="59"/>
      <c r="AJ41" s="60"/>
      <c r="AK41" s="62"/>
      <c r="AL41" s="62"/>
      <c r="AM41" s="62"/>
      <c r="AN41" s="62"/>
      <c r="AO41" s="62"/>
      <c r="AP41" s="62"/>
      <c r="AQ41" s="63"/>
      <c r="AR41" s="62"/>
      <c r="AS41" s="62"/>
      <c r="AT41" s="63"/>
      <c r="AU41" s="59"/>
      <c r="AV41" s="59"/>
      <c r="AW41" s="59"/>
      <c r="AX41" s="59"/>
      <c r="AY41" s="59"/>
      <c r="AZ41" s="59"/>
      <c r="BA41" s="60"/>
      <c r="BB41" s="64"/>
      <c r="BC41" s="64"/>
      <c r="BD41" s="59"/>
      <c r="BE41" s="59"/>
      <c r="BF41" s="59"/>
      <c r="BG41" s="59"/>
      <c r="BH41" s="59"/>
      <c r="BI41" s="59"/>
      <c r="BJ41" s="59"/>
      <c r="BK41" s="59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P41"/>
      <c r="CQ41"/>
      <c r="CR41"/>
      <c r="CS41"/>
      <c r="CT41"/>
      <c r="CU41"/>
      <c r="CV41"/>
      <c r="CW41"/>
      <c r="CX41"/>
      <c r="CY41"/>
      <c r="CZ41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FG41" s="65"/>
      <c r="FH41" s="65"/>
      <c r="FL41" s="57"/>
      <c r="FX41" s="57"/>
      <c r="FY41" s="57"/>
      <c r="FZ41" s="57"/>
      <c r="GA41" s="66"/>
      <c r="GB41" s="66"/>
      <c r="GE41" s="66"/>
      <c r="GG41" s="57"/>
    </row>
    <row r="42" spans="1:189" s="56" customFormat="1" ht="18" customHeight="1">
      <c r="A42" s="56" t="s">
        <v>1024</v>
      </c>
      <c r="B42" s="56" t="s">
        <v>1022</v>
      </c>
      <c r="C42" s="57">
        <v>850</v>
      </c>
      <c r="D42" s="57">
        <v>2</v>
      </c>
      <c r="E42" s="56">
        <f t="shared" si="0"/>
        <v>1123.1500000000001</v>
      </c>
      <c r="F42" s="58">
        <v>73.400000000000006</v>
      </c>
      <c r="G42" s="58">
        <v>0.33</v>
      </c>
      <c r="H42" s="58">
        <v>16.02</v>
      </c>
      <c r="I42" s="58">
        <v>1.1599999999999999</v>
      </c>
      <c r="J42" s="58">
        <v>0.05</v>
      </c>
      <c r="K42" s="58">
        <v>0.24</v>
      </c>
      <c r="L42" s="58">
        <v>1.92</v>
      </c>
      <c r="M42" s="58">
        <v>3.47</v>
      </c>
      <c r="N42" s="58">
        <v>3.57</v>
      </c>
      <c r="O42" s="58"/>
      <c r="P42" s="58"/>
      <c r="Q42" s="58">
        <v>5.9</v>
      </c>
      <c r="S42" s="58">
        <v>45.5</v>
      </c>
      <c r="T42" s="58">
        <v>1.7</v>
      </c>
      <c r="U42" s="58">
        <v>9.27</v>
      </c>
      <c r="V42" s="58">
        <v>12.21</v>
      </c>
      <c r="W42" s="58">
        <v>0.34</v>
      </c>
      <c r="X42" s="58">
        <v>14.62</v>
      </c>
      <c r="Y42" s="58">
        <v>10.31</v>
      </c>
      <c r="Z42" s="58">
        <v>1.76</v>
      </c>
      <c r="AA42" s="58">
        <v>0.53</v>
      </c>
      <c r="AB42" s="58"/>
      <c r="AD42" s="59"/>
      <c r="AE42" s="60"/>
      <c r="AF42" s="61"/>
      <c r="AG42" s="59"/>
      <c r="AH42" s="59"/>
      <c r="AI42" s="59"/>
      <c r="AJ42" s="60"/>
      <c r="AK42" s="62"/>
      <c r="AL42" s="62"/>
      <c r="AM42" s="62"/>
      <c r="AN42" s="62"/>
      <c r="AO42" s="62"/>
      <c r="AP42" s="62"/>
      <c r="AQ42" s="63"/>
      <c r="AR42" s="62"/>
      <c r="AS42" s="62"/>
      <c r="AT42" s="63"/>
      <c r="AU42" s="59"/>
      <c r="AV42" s="59"/>
      <c r="AW42" s="59"/>
      <c r="AX42" s="59"/>
      <c r="AY42" s="59"/>
      <c r="AZ42" s="59"/>
      <c r="BA42" s="60"/>
      <c r="BB42" s="64"/>
      <c r="BC42" s="64"/>
      <c r="BD42" s="59"/>
      <c r="BE42" s="59"/>
      <c r="BF42" s="59"/>
      <c r="BG42" s="59"/>
      <c r="BH42" s="59"/>
      <c r="BI42" s="59"/>
      <c r="BJ42" s="59"/>
      <c r="BK42" s="59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P42"/>
      <c r="CQ42"/>
      <c r="CR42"/>
      <c r="CS42"/>
      <c r="CT42"/>
      <c r="CU42"/>
      <c r="CV42"/>
      <c r="CW42"/>
      <c r="CX42"/>
      <c r="CY42"/>
      <c r="CZ42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FG42" s="65"/>
      <c r="FH42" s="65"/>
      <c r="FL42" s="57"/>
      <c r="FX42" s="57"/>
      <c r="FY42" s="57"/>
      <c r="FZ42" s="57"/>
      <c r="GA42" s="66"/>
      <c r="GB42" s="66"/>
      <c r="GE42" s="66"/>
      <c r="GG42" s="57"/>
    </row>
    <row r="43" spans="1:189" s="56" customFormat="1" ht="18" customHeight="1">
      <c r="A43" s="56" t="s">
        <v>1024</v>
      </c>
      <c r="B43" s="56" t="s">
        <v>1022</v>
      </c>
      <c r="C43" s="57">
        <v>850</v>
      </c>
      <c r="D43" s="57">
        <v>2</v>
      </c>
      <c r="E43" s="56">
        <f t="shared" si="0"/>
        <v>1123.1500000000001</v>
      </c>
      <c r="F43" s="58">
        <v>73.400000000000006</v>
      </c>
      <c r="G43" s="58">
        <v>0.37</v>
      </c>
      <c r="H43" s="58">
        <v>16.07</v>
      </c>
      <c r="I43" s="58">
        <v>0.96</v>
      </c>
      <c r="J43" s="58">
        <v>7.0000000000000007E-2</v>
      </c>
      <c r="K43" s="58">
        <v>0.15</v>
      </c>
      <c r="L43" s="58">
        <v>2.0099999999999998</v>
      </c>
      <c r="M43" s="58">
        <v>3.47</v>
      </c>
      <c r="N43" s="58">
        <v>3.62</v>
      </c>
      <c r="O43" s="58"/>
      <c r="P43" s="58"/>
      <c r="Q43" s="58">
        <v>5.9</v>
      </c>
      <c r="S43" s="58">
        <v>45.4</v>
      </c>
      <c r="T43" s="58">
        <v>1.79</v>
      </c>
      <c r="U43" s="58">
        <v>9.7899999999999991</v>
      </c>
      <c r="V43" s="58">
        <v>12.16</v>
      </c>
      <c r="W43" s="58">
        <v>0.27</v>
      </c>
      <c r="X43" s="58">
        <v>13.92</v>
      </c>
      <c r="Y43" s="58">
        <v>10.32</v>
      </c>
      <c r="Z43" s="58">
        <v>1.85</v>
      </c>
      <c r="AA43" s="58">
        <v>0.62</v>
      </c>
      <c r="AB43" s="58"/>
      <c r="AD43" s="59"/>
      <c r="AE43" s="60"/>
      <c r="AF43" s="61"/>
      <c r="AG43" s="59"/>
      <c r="AH43" s="59"/>
      <c r="AI43" s="59"/>
      <c r="AJ43" s="60"/>
      <c r="AK43" s="62"/>
      <c r="AL43" s="62"/>
      <c r="AM43" s="62"/>
      <c r="AN43" s="62"/>
      <c r="AO43" s="62"/>
      <c r="AP43" s="62"/>
      <c r="AQ43" s="63"/>
      <c r="AR43" s="62"/>
      <c r="AS43" s="62"/>
      <c r="AT43" s="63"/>
      <c r="AU43" s="59"/>
      <c r="AV43" s="59"/>
      <c r="AW43" s="59"/>
      <c r="AX43" s="59"/>
      <c r="AY43" s="59"/>
      <c r="AZ43" s="59"/>
      <c r="BA43" s="60"/>
      <c r="BB43" s="64"/>
      <c r="BC43" s="64"/>
      <c r="BD43" s="59"/>
      <c r="BE43" s="59"/>
      <c r="BF43" s="59"/>
      <c r="BG43" s="59"/>
      <c r="BH43" s="59"/>
      <c r="BI43" s="59"/>
      <c r="BJ43" s="59"/>
      <c r="BK43" s="59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P43"/>
      <c r="CQ43"/>
      <c r="CR43"/>
      <c r="CS43"/>
      <c r="CT43"/>
      <c r="CU43"/>
      <c r="CV43"/>
      <c r="CW43"/>
      <c r="CX43"/>
      <c r="CY43"/>
      <c r="CZ4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FG43" s="65"/>
      <c r="FH43" s="65"/>
      <c r="FL43" s="57"/>
      <c r="FX43" s="57"/>
      <c r="FY43" s="57"/>
      <c r="FZ43" s="57"/>
      <c r="GA43" s="66"/>
      <c r="GB43" s="66"/>
      <c r="GE43" s="66"/>
      <c r="GG43" s="57"/>
    </row>
    <row r="44" spans="1:189" s="56" customFormat="1" ht="18" customHeight="1">
      <c r="A44" s="56" t="s">
        <v>1024</v>
      </c>
      <c r="B44" s="56" t="s">
        <v>1022</v>
      </c>
      <c r="C44" s="57">
        <v>875</v>
      </c>
      <c r="D44" s="57">
        <v>2</v>
      </c>
      <c r="E44" s="56">
        <f t="shared" si="0"/>
        <v>1148.1500000000001</v>
      </c>
      <c r="F44" s="58">
        <v>70.099999999999994</v>
      </c>
      <c r="G44" s="58">
        <v>0.38</v>
      </c>
      <c r="H44" s="58">
        <v>16.21</v>
      </c>
      <c r="I44" s="58">
        <v>2.78</v>
      </c>
      <c r="J44" s="58">
        <v>0.05</v>
      </c>
      <c r="K44" s="58">
        <v>0.71</v>
      </c>
      <c r="L44" s="58">
        <v>2.92</v>
      </c>
      <c r="M44" s="58">
        <v>4.33</v>
      </c>
      <c r="N44" s="58">
        <v>3.1</v>
      </c>
      <c r="O44" s="58"/>
      <c r="P44" s="58"/>
      <c r="Q44" s="58">
        <v>6</v>
      </c>
      <c r="S44" s="58">
        <v>44.9</v>
      </c>
      <c r="T44" s="58">
        <v>1.74</v>
      </c>
      <c r="U44" s="58">
        <v>9.98</v>
      </c>
      <c r="V44" s="58">
        <v>11.46</v>
      </c>
      <c r="W44" s="58">
        <v>0.26</v>
      </c>
      <c r="X44" s="58">
        <v>14.68</v>
      </c>
      <c r="Y44" s="58">
        <v>11.34</v>
      </c>
      <c r="Z44" s="58">
        <v>1.96</v>
      </c>
      <c r="AA44" s="58">
        <v>0.51</v>
      </c>
      <c r="AB44" s="58"/>
      <c r="AD44" s="59"/>
      <c r="AE44" s="60"/>
      <c r="AF44" s="61"/>
      <c r="AG44" s="59"/>
      <c r="AH44" s="59"/>
      <c r="AI44" s="59"/>
      <c r="AJ44" s="60"/>
      <c r="AK44" s="62"/>
      <c r="AL44" s="62"/>
      <c r="AM44" s="62"/>
      <c r="AN44" s="62"/>
      <c r="AO44" s="62"/>
      <c r="AP44" s="62"/>
      <c r="AQ44" s="63"/>
      <c r="AR44" s="62"/>
      <c r="AS44" s="62"/>
      <c r="AT44" s="63"/>
      <c r="AU44" s="59"/>
      <c r="AV44" s="59"/>
      <c r="AW44" s="59"/>
      <c r="AX44" s="59"/>
      <c r="AY44" s="59"/>
      <c r="AZ44" s="59"/>
      <c r="BA44" s="60"/>
      <c r="BB44" s="64"/>
      <c r="BC44" s="64"/>
      <c r="BD44" s="59"/>
      <c r="BE44" s="59"/>
      <c r="BF44" s="59"/>
      <c r="BG44" s="59"/>
      <c r="BH44" s="59"/>
      <c r="BI44" s="59"/>
      <c r="BJ44" s="59"/>
      <c r="BK44" s="59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P44"/>
      <c r="CQ44"/>
      <c r="CR44"/>
      <c r="CS44"/>
      <c r="CT44"/>
      <c r="CU44"/>
      <c r="CV44"/>
      <c r="CW44"/>
      <c r="CX44"/>
      <c r="CY44"/>
      <c r="CZ44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FG44" s="65"/>
      <c r="FH44" s="65"/>
      <c r="FL44" s="57"/>
      <c r="FX44" s="57"/>
      <c r="FY44" s="57"/>
      <c r="FZ44" s="57"/>
      <c r="GA44" s="66"/>
      <c r="GB44" s="66"/>
      <c r="GE44" s="66"/>
      <c r="GG44" s="57"/>
    </row>
    <row r="45" spans="1:189" s="56" customFormat="1" ht="18" customHeight="1">
      <c r="A45" s="56" t="s">
        <v>1024</v>
      </c>
      <c r="B45" s="56" t="s">
        <v>1022</v>
      </c>
      <c r="C45" s="57">
        <v>875</v>
      </c>
      <c r="D45" s="57">
        <v>2</v>
      </c>
      <c r="E45" s="56">
        <f t="shared" si="0"/>
        <v>1148.1500000000001</v>
      </c>
      <c r="F45" s="58">
        <v>71.099999999999994</v>
      </c>
      <c r="G45" s="58">
        <v>0.47</v>
      </c>
      <c r="H45" s="58">
        <v>16.07</v>
      </c>
      <c r="I45" s="58">
        <v>1.8</v>
      </c>
      <c r="J45" s="58">
        <v>0.08</v>
      </c>
      <c r="K45" s="58">
        <v>0.7</v>
      </c>
      <c r="L45" s="58">
        <v>2.73</v>
      </c>
      <c r="M45" s="58">
        <v>4.3499999999999996</v>
      </c>
      <c r="N45" s="58">
        <v>3.23</v>
      </c>
      <c r="O45" s="58"/>
      <c r="P45" s="58"/>
      <c r="Q45" s="58">
        <v>6</v>
      </c>
      <c r="S45" s="58">
        <v>45.8</v>
      </c>
      <c r="T45" s="58">
        <v>1.88</v>
      </c>
      <c r="U45" s="58">
        <v>9.06</v>
      </c>
      <c r="V45" s="58">
        <v>11.24</v>
      </c>
      <c r="W45" s="58">
        <v>0.24</v>
      </c>
      <c r="X45" s="58">
        <v>15.66</v>
      </c>
      <c r="Y45" s="58">
        <v>10.45</v>
      </c>
      <c r="Z45" s="58">
        <v>1.73</v>
      </c>
      <c r="AA45" s="58">
        <v>0.4</v>
      </c>
      <c r="AB45" s="58"/>
      <c r="AD45" s="59"/>
      <c r="AE45" s="60"/>
      <c r="AF45" s="61"/>
      <c r="AG45" s="59"/>
      <c r="AH45" s="59"/>
      <c r="AI45" s="59"/>
      <c r="AJ45" s="60"/>
      <c r="AK45" s="62"/>
      <c r="AL45" s="62"/>
      <c r="AM45" s="62"/>
      <c r="AN45" s="62"/>
      <c r="AO45" s="62"/>
      <c r="AP45" s="62"/>
      <c r="AQ45" s="63"/>
      <c r="AR45" s="62"/>
      <c r="AS45" s="62"/>
      <c r="AT45" s="63"/>
      <c r="AU45" s="59"/>
      <c r="AV45" s="59"/>
      <c r="AW45" s="59"/>
      <c r="AX45" s="59"/>
      <c r="AY45" s="59"/>
      <c r="AZ45" s="59"/>
      <c r="BA45" s="60"/>
      <c r="BB45" s="64"/>
      <c r="BC45" s="64"/>
      <c r="BD45" s="59"/>
      <c r="BE45" s="59"/>
      <c r="BF45" s="59"/>
      <c r="BG45" s="59"/>
      <c r="BH45" s="59"/>
      <c r="BI45" s="59"/>
      <c r="BJ45" s="59"/>
      <c r="BK45" s="59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P45"/>
      <c r="CQ45"/>
      <c r="CR45"/>
      <c r="CS45"/>
      <c r="CT45"/>
      <c r="CU45"/>
      <c r="CV45"/>
      <c r="CW45"/>
      <c r="CX45"/>
      <c r="CY45"/>
      <c r="CZ4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FG45" s="65"/>
      <c r="FH45" s="65"/>
      <c r="FL45" s="57"/>
      <c r="FX45" s="57"/>
      <c r="FY45" s="57"/>
      <c r="FZ45" s="57"/>
      <c r="GA45" s="66"/>
      <c r="GB45" s="66"/>
      <c r="GE45" s="66"/>
      <c r="GG45" s="57"/>
    </row>
    <row r="46" spans="1:189" s="56" customFormat="1" ht="18" customHeight="1">
      <c r="A46" s="56" t="s">
        <v>1024</v>
      </c>
      <c r="B46" s="56" t="s">
        <v>1022</v>
      </c>
      <c r="C46" s="57">
        <v>800</v>
      </c>
      <c r="D46" s="57">
        <v>2</v>
      </c>
      <c r="E46" s="56">
        <f t="shared" si="0"/>
        <v>1073.1500000000001</v>
      </c>
      <c r="F46" s="58">
        <v>75.3</v>
      </c>
      <c r="G46" s="58">
        <v>0.19</v>
      </c>
      <c r="H46" s="58">
        <v>14.33</v>
      </c>
      <c r="I46" s="58">
        <v>0.83</v>
      </c>
      <c r="J46" s="58">
        <v>0.09</v>
      </c>
      <c r="K46" s="58">
        <v>0.36</v>
      </c>
      <c r="L46" s="58">
        <v>1.57</v>
      </c>
      <c r="M46" s="58">
        <v>3.96</v>
      </c>
      <c r="N46" s="58">
        <v>3.88</v>
      </c>
      <c r="O46" s="58"/>
      <c r="P46" s="58"/>
      <c r="Q46" s="58">
        <v>6.1</v>
      </c>
      <c r="S46" s="58">
        <v>48.71</v>
      </c>
      <c r="T46" s="58">
        <v>0.87</v>
      </c>
      <c r="U46" s="58">
        <v>8.77</v>
      </c>
      <c r="V46" s="58">
        <v>9.25</v>
      </c>
      <c r="W46" s="58">
        <v>0.4</v>
      </c>
      <c r="X46" s="58">
        <v>15.29</v>
      </c>
      <c r="Y46" s="58">
        <v>11.43</v>
      </c>
      <c r="Z46" s="58">
        <v>1.42</v>
      </c>
      <c r="AA46" s="58">
        <v>0.56000000000000005</v>
      </c>
      <c r="AB46" s="58"/>
      <c r="AD46" s="59"/>
      <c r="AE46" s="60"/>
      <c r="AF46" s="61"/>
      <c r="AG46" s="59"/>
      <c r="AH46" s="59"/>
      <c r="AI46" s="59"/>
      <c r="AJ46" s="60"/>
      <c r="AK46" s="62"/>
      <c r="AL46" s="62"/>
      <c r="AM46" s="62"/>
      <c r="AN46" s="62"/>
      <c r="AO46" s="62"/>
      <c r="AP46" s="62"/>
      <c r="AQ46" s="63"/>
      <c r="AR46" s="62"/>
      <c r="AS46" s="62"/>
      <c r="AT46" s="63"/>
      <c r="AU46" s="59"/>
      <c r="AV46" s="59"/>
      <c r="AW46" s="59"/>
      <c r="AX46" s="59"/>
      <c r="AY46" s="59"/>
      <c r="AZ46" s="59"/>
      <c r="BA46" s="60"/>
      <c r="BB46" s="64"/>
      <c r="BC46" s="64"/>
      <c r="BD46" s="59"/>
      <c r="BE46" s="59"/>
      <c r="BF46" s="59"/>
      <c r="BG46" s="59"/>
      <c r="BH46" s="59"/>
      <c r="BI46" s="59"/>
      <c r="BJ46" s="59"/>
      <c r="BK46" s="59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P46"/>
      <c r="CQ46"/>
      <c r="CR46"/>
      <c r="CS46"/>
      <c r="CT46"/>
      <c r="CU46"/>
      <c r="CV46"/>
      <c r="CW46"/>
      <c r="CX46"/>
      <c r="CY46"/>
      <c r="CZ46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FG46" s="65"/>
      <c r="FH46" s="65"/>
      <c r="FL46" s="57"/>
      <c r="FX46" s="57"/>
      <c r="FY46" s="57"/>
      <c r="FZ46" s="57"/>
      <c r="GA46" s="66"/>
      <c r="GB46" s="66"/>
      <c r="GE46" s="66"/>
      <c r="GG46" s="57"/>
    </row>
    <row r="47" spans="1:189" s="56" customFormat="1" ht="18" customHeight="1">
      <c r="A47" s="56" t="s">
        <v>1024</v>
      </c>
      <c r="B47" s="56" t="s">
        <v>1022</v>
      </c>
      <c r="C47" s="57">
        <v>825</v>
      </c>
      <c r="D47" s="57">
        <v>2</v>
      </c>
      <c r="E47" s="56">
        <f t="shared" si="0"/>
        <v>1098.1500000000001</v>
      </c>
      <c r="F47" s="58">
        <v>74.599999999999994</v>
      </c>
      <c r="G47" s="58">
        <v>0.28999999999999998</v>
      </c>
      <c r="H47" s="58">
        <v>15.47</v>
      </c>
      <c r="I47" s="58">
        <v>1.54</v>
      </c>
      <c r="J47" s="58">
        <v>0.05</v>
      </c>
      <c r="K47" s="58">
        <v>0.42</v>
      </c>
      <c r="L47" s="58">
        <v>0.96</v>
      </c>
      <c r="M47" s="58">
        <v>3.67</v>
      </c>
      <c r="N47" s="58">
        <v>3.46</v>
      </c>
      <c r="O47" s="58"/>
      <c r="P47" s="58"/>
      <c r="Q47" s="58">
        <v>5.9</v>
      </c>
      <c r="S47" s="58">
        <v>47.1</v>
      </c>
      <c r="T47" s="58">
        <v>1.58</v>
      </c>
      <c r="U47" s="58">
        <v>9.48</v>
      </c>
      <c r="V47" s="58">
        <v>11.7</v>
      </c>
      <c r="W47" s="58">
        <v>0.31</v>
      </c>
      <c r="X47" s="58">
        <v>13.44</v>
      </c>
      <c r="Y47" s="58">
        <v>10.06</v>
      </c>
      <c r="Z47" s="58">
        <v>1.65</v>
      </c>
      <c r="AA47" s="58">
        <v>0.62</v>
      </c>
      <c r="AB47" s="58"/>
      <c r="AD47" s="59"/>
      <c r="AE47" s="60"/>
      <c r="AF47" s="61"/>
      <c r="AG47" s="59"/>
      <c r="AH47" s="59"/>
      <c r="AI47" s="59"/>
      <c r="AJ47" s="60"/>
      <c r="AK47" s="62"/>
      <c r="AL47" s="62"/>
      <c r="AM47" s="62"/>
      <c r="AN47" s="62"/>
      <c r="AO47" s="62"/>
      <c r="AP47" s="62"/>
      <c r="AQ47" s="63"/>
      <c r="AR47" s="62"/>
      <c r="AS47" s="62"/>
      <c r="AT47" s="63"/>
      <c r="AU47" s="59"/>
      <c r="AV47" s="59"/>
      <c r="AW47" s="59"/>
      <c r="AX47" s="59"/>
      <c r="AY47" s="59"/>
      <c r="AZ47" s="59"/>
      <c r="BA47" s="60"/>
      <c r="BB47" s="64"/>
      <c r="BC47" s="64"/>
      <c r="BD47" s="59"/>
      <c r="BE47" s="59"/>
      <c r="BF47" s="59"/>
      <c r="BG47" s="59"/>
      <c r="BH47" s="59"/>
      <c r="BI47" s="59"/>
      <c r="BJ47" s="59"/>
      <c r="BK47" s="59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P47"/>
      <c r="CQ47"/>
      <c r="CR47"/>
      <c r="CS47"/>
      <c r="CT47"/>
      <c r="CU47"/>
      <c r="CV47"/>
      <c r="CW47"/>
      <c r="CX47"/>
      <c r="CY47"/>
      <c r="CZ4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FG47" s="65"/>
      <c r="FH47" s="65"/>
      <c r="FL47" s="57"/>
      <c r="FX47" s="57"/>
      <c r="FY47" s="57"/>
      <c r="FZ47" s="57"/>
      <c r="GA47" s="66"/>
      <c r="GB47" s="66"/>
      <c r="GE47" s="66"/>
      <c r="GG47" s="57"/>
    </row>
    <row r="48" spans="1:189" s="56" customFormat="1" ht="18" customHeight="1">
      <c r="A48" s="56" t="s">
        <v>1024</v>
      </c>
      <c r="B48" s="56" t="s">
        <v>1022</v>
      </c>
      <c r="C48" s="57">
        <v>825</v>
      </c>
      <c r="D48" s="57">
        <v>2</v>
      </c>
      <c r="E48" s="56">
        <f t="shared" si="0"/>
        <v>1098.1500000000001</v>
      </c>
      <c r="F48" s="58">
        <v>74</v>
      </c>
      <c r="G48" s="58">
        <v>0.31</v>
      </c>
      <c r="H48" s="58">
        <v>15.12</v>
      </c>
      <c r="I48" s="58">
        <v>1.5</v>
      </c>
      <c r="J48" s="58">
        <v>0.08</v>
      </c>
      <c r="K48" s="58">
        <v>0.47</v>
      </c>
      <c r="L48" s="58">
        <v>1.92</v>
      </c>
      <c r="M48" s="58">
        <v>3.71</v>
      </c>
      <c r="N48" s="58">
        <v>3.37</v>
      </c>
      <c r="O48" s="58"/>
      <c r="P48" s="58"/>
      <c r="Q48" s="58">
        <v>5.9</v>
      </c>
      <c r="S48" s="58">
        <v>46.5</v>
      </c>
      <c r="T48" s="58">
        <v>1.69</v>
      </c>
      <c r="U48" s="58">
        <v>8.33</v>
      </c>
      <c r="V48" s="58">
        <v>11.93</v>
      </c>
      <c r="W48" s="58">
        <v>0.45</v>
      </c>
      <c r="X48" s="58">
        <v>14.64</v>
      </c>
      <c r="Y48" s="58">
        <v>10.76</v>
      </c>
      <c r="Z48" s="58">
        <v>1.42</v>
      </c>
      <c r="AA48" s="58">
        <v>0.35</v>
      </c>
      <c r="AB48" s="58"/>
      <c r="AD48" s="59"/>
      <c r="AE48" s="60"/>
      <c r="AF48" s="61"/>
      <c r="AG48" s="59"/>
      <c r="AH48" s="59"/>
      <c r="AI48" s="59"/>
      <c r="AJ48" s="60"/>
      <c r="AK48" s="62"/>
      <c r="AL48" s="62"/>
      <c r="AM48" s="62"/>
      <c r="AN48" s="62"/>
      <c r="AO48" s="62"/>
      <c r="AP48" s="62"/>
      <c r="AQ48" s="63"/>
      <c r="AR48" s="62"/>
      <c r="AS48" s="62"/>
      <c r="AT48" s="63"/>
      <c r="AU48" s="59"/>
      <c r="AV48" s="59"/>
      <c r="AW48" s="59"/>
      <c r="AX48" s="59"/>
      <c r="AY48" s="59"/>
      <c r="AZ48" s="59"/>
      <c r="BA48" s="60"/>
      <c r="BB48" s="64"/>
      <c r="BC48" s="64"/>
      <c r="BD48" s="59"/>
      <c r="BE48" s="59"/>
      <c r="BF48" s="59"/>
      <c r="BG48" s="59"/>
      <c r="BH48" s="59"/>
      <c r="BI48" s="59"/>
      <c r="BJ48" s="59"/>
      <c r="BK48" s="59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P48"/>
      <c r="CQ48"/>
      <c r="CR48"/>
      <c r="CS48"/>
      <c r="CT48"/>
      <c r="CU48"/>
      <c r="CV48"/>
      <c r="CW48"/>
      <c r="CX48"/>
      <c r="CY48"/>
      <c r="CZ48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FG48" s="65"/>
      <c r="FH48" s="65"/>
      <c r="FL48" s="57"/>
      <c r="FX48" s="57"/>
      <c r="FY48" s="57"/>
      <c r="FZ48" s="57"/>
      <c r="GA48" s="66"/>
      <c r="GB48" s="66"/>
      <c r="GE48" s="66"/>
      <c r="GG48" s="57"/>
    </row>
    <row r="49" spans="1:189" s="56" customFormat="1" ht="18" customHeight="1">
      <c r="A49" s="56" t="s">
        <v>1024</v>
      </c>
      <c r="B49" s="56" t="s">
        <v>1022</v>
      </c>
      <c r="C49" s="57">
        <v>850</v>
      </c>
      <c r="D49" s="57">
        <v>2</v>
      </c>
      <c r="E49" s="56">
        <f t="shared" si="0"/>
        <v>1123.1500000000001</v>
      </c>
      <c r="F49" s="58">
        <v>73.099999999999994</v>
      </c>
      <c r="G49" s="58">
        <v>0.2</v>
      </c>
      <c r="H49" s="58">
        <v>15.78</v>
      </c>
      <c r="I49" s="58">
        <v>0.92</v>
      </c>
      <c r="J49" s="58">
        <v>0.05</v>
      </c>
      <c r="K49" s="58">
        <v>0.59</v>
      </c>
      <c r="L49" s="58">
        <v>2.2000000000000002</v>
      </c>
      <c r="M49" s="58">
        <v>4.3099999999999996</v>
      </c>
      <c r="N49" s="58">
        <v>3.44</v>
      </c>
      <c r="O49" s="58"/>
      <c r="P49" s="58"/>
      <c r="Q49" s="58">
        <v>6</v>
      </c>
      <c r="S49" s="58">
        <v>45.3</v>
      </c>
      <c r="T49" s="58">
        <v>1.6</v>
      </c>
      <c r="U49" s="58">
        <v>9.09</v>
      </c>
      <c r="V49" s="58">
        <v>10.09</v>
      </c>
      <c r="W49" s="58">
        <v>0.3</v>
      </c>
      <c r="X49" s="58">
        <v>15.8</v>
      </c>
      <c r="Y49" s="58">
        <v>11.2</v>
      </c>
      <c r="Z49" s="58">
        <v>1.81</v>
      </c>
      <c r="AA49" s="58">
        <v>0.47</v>
      </c>
      <c r="AB49" s="58"/>
      <c r="AD49" s="59"/>
      <c r="AE49" s="60"/>
      <c r="AF49" s="61"/>
      <c r="AG49" s="59"/>
      <c r="AH49" s="59"/>
      <c r="AI49" s="59"/>
      <c r="AJ49" s="60"/>
      <c r="AK49" s="62"/>
      <c r="AL49" s="62"/>
      <c r="AM49" s="62"/>
      <c r="AN49" s="62"/>
      <c r="AO49" s="62"/>
      <c r="AP49" s="62"/>
      <c r="AQ49" s="63"/>
      <c r="AR49" s="62"/>
      <c r="AS49" s="62"/>
      <c r="AT49" s="63"/>
      <c r="AU49" s="59"/>
      <c r="AV49" s="59"/>
      <c r="AW49" s="59"/>
      <c r="AX49" s="59"/>
      <c r="AY49" s="59"/>
      <c r="AZ49" s="59"/>
      <c r="BA49" s="60"/>
      <c r="BB49" s="64"/>
      <c r="BC49" s="64"/>
      <c r="BD49" s="59"/>
      <c r="BE49" s="59"/>
      <c r="BF49" s="59"/>
      <c r="BG49" s="59"/>
      <c r="BH49" s="59"/>
      <c r="BI49" s="59"/>
      <c r="BJ49" s="59"/>
      <c r="BK49" s="59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P49"/>
      <c r="CQ49"/>
      <c r="CR49"/>
      <c r="CS49"/>
      <c r="CT49"/>
      <c r="CU49"/>
      <c r="CV49"/>
      <c r="CW49"/>
      <c r="CX49"/>
      <c r="CY49"/>
      <c r="CZ49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FG49" s="65"/>
      <c r="FH49" s="65"/>
      <c r="FL49" s="57"/>
      <c r="FX49" s="57"/>
      <c r="FY49" s="57"/>
      <c r="FZ49" s="57"/>
      <c r="GA49" s="66"/>
      <c r="GB49" s="66"/>
      <c r="GE49" s="66"/>
      <c r="GG49" s="57"/>
    </row>
    <row r="50" spans="1:189" s="56" customFormat="1" ht="18" customHeight="1">
      <c r="A50" s="56" t="s">
        <v>1024</v>
      </c>
      <c r="B50" s="56" t="s">
        <v>1022</v>
      </c>
      <c r="C50" s="57">
        <v>850</v>
      </c>
      <c r="D50" s="57">
        <v>2</v>
      </c>
      <c r="E50" s="56">
        <f t="shared" si="0"/>
        <v>1123.1500000000001</v>
      </c>
      <c r="F50" s="58">
        <v>73.900000000000006</v>
      </c>
      <c r="G50" s="58">
        <v>0.27</v>
      </c>
      <c r="H50" s="58">
        <v>15.6</v>
      </c>
      <c r="I50" s="58">
        <v>0.96</v>
      </c>
      <c r="J50" s="58">
        <v>0.03</v>
      </c>
      <c r="K50" s="58">
        <v>0.55000000000000004</v>
      </c>
      <c r="L50" s="58">
        <v>2.19</v>
      </c>
      <c r="M50" s="58">
        <v>3.62</v>
      </c>
      <c r="N50" s="58">
        <v>3.4</v>
      </c>
      <c r="O50" s="58"/>
      <c r="P50" s="58"/>
      <c r="Q50" s="58">
        <v>6</v>
      </c>
      <c r="S50" s="58">
        <v>46.6</v>
      </c>
      <c r="T50" s="58">
        <v>1.44</v>
      </c>
      <c r="U50" s="58">
        <v>9.76</v>
      </c>
      <c r="V50" s="58">
        <v>8.65</v>
      </c>
      <c r="W50" s="58">
        <v>0.3</v>
      </c>
      <c r="X50" s="58">
        <v>15.4</v>
      </c>
      <c r="Y50" s="58">
        <v>11.21</v>
      </c>
      <c r="Z50" s="58">
        <v>1.81</v>
      </c>
      <c r="AA50" s="58">
        <v>0.49</v>
      </c>
      <c r="AB50" s="58"/>
      <c r="AD50" s="59"/>
      <c r="AE50" s="60"/>
      <c r="AF50" s="61"/>
      <c r="AG50" s="59"/>
      <c r="AH50" s="59"/>
      <c r="AI50" s="59"/>
      <c r="AJ50" s="60"/>
      <c r="AK50" s="62"/>
      <c r="AL50" s="62"/>
      <c r="AM50" s="62"/>
      <c r="AN50" s="62"/>
      <c r="AO50" s="62"/>
      <c r="AP50" s="62"/>
      <c r="AQ50" s="63"/>
      <c r="AR50" s="62"/>
      <c r="AS50" s="62"/>
      <c r="AT50" s="63"/>
      <c r="AU50" s="59"/>
      <c r="AV50" s="59"/>
      <c r="AW50" s="59"/>
      <c r="AX50" s="59"/>
      <c r="AY50" s="59"/>
      <c r="AZ50" s="59"/>
      <c r="BA50" s="60"/>
      <c r="BB50" s="64"/>
      <c r="BC50" s="64"/>
      <c r="BD50" s="59"/>
      <c r="BE50" s="59"/>
      <c r="BF50" s="59"/>
      <c r="BG50" s="59"/>
      <c r="BH50" s="59"/>
      <c r="BI50" s="59"/>
      <c r="BJ50" s="59"/>
      <c r="BK50" s="59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P50"/>
      <c r="CQ50"/>
      <c r="CR50"/>
      <c r="CS50"/>
      <c r="CT50"/>
      <c r="CU50"/>
      <c r="CV50"/>
      <c r="CW50"/>
      <c r="CX50"/>
      <c r="CY50"/>
      <c r="CZ50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FG50" s="65"/>
      <c r="FH50" s="65"/>
      <c r="FL50" s="57"/>
      <c r="FX50" s="57"/>
      <c r="FY50" s="57"/>
      <c r="FZ50" s="57"/>
      <c r="GA50" s="66"/>
      <c r="GB50" s="66"/>
      <c r="GE50" s="66"/>
      <c r="GG50" s="57"/>
    </row>
    <row r="51" spans="1:189" s="56" customFormat="1" ht="18" customHeight="1">
      <c r="A51" s="56" t="s">
        <v>1024</v>
      </c>
      <c r="B51" s="56" t="s">
        <v>1022</v>
      </c>
      <c r="C51" s="57">
        <v>850</v>
      </c>
      <c r="D51" s="57">
        <v>2</v>
      </c>
      <c r="E51" s="56">
        <f t="shared" si="0"/>
        <v>1123.1500000000001</v>
      </c>
      <c r="F51" s="58">
        <v>76.2</v>
      </c>
      <c r="G51" s="58">
        <v>0.21</v>
      </c>
      <c r="H51" s="58">
        <v>13.87</v>
      </c>
      <c r="I51" s="58">
        <v>0.86</v>
      </c>
      <c r="J51" s="58">
        <v>0.04</v>
      </c>
      <c r="K51" s="58">
        <v>0.41</v>
      </c>
      <c r="L51" s="58">
        <v>1.43</v>
      </c>
      <c r="M51" s="58">
        <v>3.12</v>
      </c>
      <c r="N51" s="58">
        <v>3.89</v>
      </c>
      <c r="O51" s="58"/>
      <c r="P51" s="58"/>
      <c r="Q51" s="58">
        <v>3.3</v>
      </c>
      <c r="S51" s="58">
        <v>48.9</v>
      </c>
      <c r="T51" s="58">
        <v>1.1000000000000001</v>
      </c>
      <c r="U51" s="58">
        <v>8.11</v>
      </c>
      <c r="V51" s="58">
        <v>5.88</v>
      </c>
      <c r="W51" s="58">
        <v>0.3</v>
      </c>
      <c r="X51" s="58">
        <v>18.54</v>
      </c>
      <c r="Y51" s="58">
        <v>11.49</v>
      </c>
      <c r="Z51" s="58">
        <v>1.6</v>
      </c>
      <c r="AA51" s="58">
        <v>0.51</v>
      </c>
      <c r="AB51" s="58"/>
      <c r="AD51" s="59"/>
      <c r="AE51" s="60"/>
      <c r="AF51" s="61"/>
      <c r="AG51" s="59"/>
      <c r="AH51" s="59"/>
      <c r="AI51" s="59"/>
      <c r="AJ51" s="60"/>
      <c r="AK51" s="62"/>
      <c r="AL51" s="62"/>
      <c r="AM51" s="62"/>
      <c r="AN51" s="62"/>
      <c r="AO51" s="62"/>
      <c r="AP51" s="62"/>
      <c r="AQ51" s="63"/>
      <c r="AR51" s="62"/>
      <c r="AS51" s="62"/>
      <c r="AT51" s="63"/>
      <c r="AU51" s="59"/>
      <c r="AV51" s="59"/>
      <c r="AW51" s="59"/>
      <c r="AX51" s="59"/>
      <c r="AY51" s="59"/>
      <c r="AZ51" s="59"/>
      <c r="BA51" s="60"/>
      <c r="BB51" s="64"/>
      <c r="BC51" s="64"/>
      <c r="BD51" s="59"/>
      <c r="BE51" s="59"/>
      <c r="BF51" s="59"/>
      <c r="BG51" s="59"/>
      <c r="BH51" s="59"/>
      <c r="BI51" s="59"/>
      <c r="BJ51" s="59"/>
      <c r="BK51" s="59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P51"/>
      <c r="CQ51"/>
      <c r="CR51"/>
      <c r="CS51"/>
      <c r="CT51"/>
      <c r="CU51"/>
      <c r="CV51"/>
      <c r="CW51"/>
      <c r="CX51"/>
      <c r="CY51"/>
      <c r="CZ51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FG51" s="65"/>
      <c r="FH51" s="65"/>
      <c r="FL51" s="57"/>
      <c r="FX51" s="57"/>
      <c r="FY51" s="57"/>
      <c r="FZ51" s="57"/>
      <c r="GA51" s="66"/>
      <c r="GB51" s="66"/>
      <c r="GE51" s="66"/>
      <c r="GG51" s="57"/>
    </row>
    <row r="52" spans="1:189" s="56" customFormat="1" ht="18" customHeight="1">
      <c r="A52" s="56" t="s">
        <v>1025</v>
      </c>
      <c r="B52" s="56" t="s">
        <v>1022</v>
      </c>
      <c r="C52" s="57">
        <v>1075</v>
      </c>
      <c r="D52" s="57">
        <v>25</v>
      </c>
      <c r="E52" s="56">
        <f t="shared" si="0"/>
        <v>1348.15</v>
      </c>
      <c r="F52" s="67">
        <v>34.18</v>
      </c>
      <c r="G52" s="67">
        <v>4.46</v>
      </c>
      <c r="H52" s="67">
        <v>14.75</v>
      </c>
      <c r="I52" s="67">
        <v>8.35</v>
      </c>
      <c r="J52" s="67">
        <v>0.1</v>
      </c>
      <c r="K52" s="67">
        <v>10.24</v>
      </c>
      <c r="L52" s="67">
        <v>11.34</v>
      </c>
      <c r="M52" s="58">
        <v>1.56</v>
      </c>
      <c r="N52" s="58">
        <v>1.26</v>
      </c>
      <c r="O52" s="58"/>
      <c r="P52" s="58">
        <v>0.04</v>
      </c>
      <c r="Q52" s="58">
        <v>13.719999999999985</v>
      </c>
      <c r="S52" s="67">
        <v>40.9</v>
      </c>
      <c r="T52" s="67">
        <v>1.79</v>
      </c>
      <c r="U52" s="67">
        <v>15.93</v>
      </c>
      <c r="V52" s="67">
        <v>4.67</v>
      </c>
      <c r="W52" s="58"/>
      <c r="X52" s="67">
        <v>17.27</v>
      </c>
      <c r="Y52" s="67">
        <v>12.23</v>
      </c>
      <c r="Z52" s="58">
        <v>1.8</v>
      </c>
      <c r="AA52" s="58">
        <v>2.77</v>
      </c>
      <c r="AB52" s="58"/>
      <c r="AD52" s="59"/>
      <c r="AE52" s="60"/>
      <c r="AF52" s="61"/>
      <c r="AG52" s="59"/>
      <c r="AH52" s="59"/>
      <c r="AI52" s="59"/>
      <c r="AJ52" s="60"/>
      <c r="AK52" s="62"/>
      <c r="AL52" s="62"/>
      <c r="AM52" s="62"/>
      <c r="AN52" s="62"/>
      <c r="AO52" s="62"/>
      <c r="AP52" s="62"/>
      <c r="AQ52" s="63"/>
      <c r="AR52" s="62"/>
      <c r="AS52" s="62"/>
      <c r="AT52" s="63"/>
      <c r="AU52" s="59"/>
      <c r="AV52" s="59"/>
      <c r="AW52" s="59"/>
      <c r="AX52" s="59"/>
      <c r="AY52" s="59"/>
      <c r="AZ52" s="59"/>
      <c r="BA52" s="60"/>
      <c r="BB52" s="64"/>
      <c r="BC52" s="64"/>
      <c r="BD52" s="59"/>
      <c r="BE52" s="59"/>
      <c r="BF52" s="59"/>
      <c r="BG52" s="59"/>
      <c r="BH52" s="59"/>
      <c r="BI52" s="59"/>
      <c r="BJ52" s="59"/>
      <c r="BK52" s="59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P52"/>
      <c r="CQ52"/>
      <c r="CR52"/>
      <c r="CS52"/>
      <c r="CT52"/>
      <c r="CU52"/>
      <c r="CV52"/>
      <c r="CW52"/>
      <c r="CX52"/>
      <c r="CY52"/>
      <c r="CZ52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FG52" s="65"/>
      <c r="FH52" s="65"/>
      <c r="FL52" s="57"/>
      <c r="FX52" s="57"/>
      <c r="FY52" s="57"/>
      <c r="FZ52" s="57"/>
      <c r="GA52" s="66"/>
      <c r="GB52" s="66"/>
      <c r="GE52" s="66"/>
      <c r="GG52" s="57"/>
    </row>
    <row r="53" spans="1:189" s="56" customFormat="1" ht="18" customHeight="1">
      <c r="A53" s="56" t="s">
        <v>1025</v>
      </c>
      <c r="B53" s="56" t="s">
        <v>1022</v>
      </c>
      <c r="C53" s="57">
        <v>1050</v>
      </c>
      <c r="D53" s="57">
        <v>25</v>
      </c>
      <c r="E53" s="56">
        <f t="shared" si="0"/>
        <v>1323.15</v>
      </c>
      <c r="F53" s="67">
        <v>34.14</v>
      </c>
      <c r="G53" s="67">
        <v>4.1500000000000004</v>
      </c>
      <c r="H53" s="67">
        <v>14.1</v>
      </c>
      <c r="I53" s="67">
        <v>3.28</v>
      </c>
      <c r="J53" s="67">
        <v>0.08</v>
      </c>
      <c r="K53" s="67">
        <v>11.33</v>
      </c>
      <c r="L53" s="67">
        <v>10.039999999999999</v>
      </c>
      <c r="M53" s="58">
        <v>1.22</v>
      </c>
      <c r="N53" s="58">
        <v>1.23</v>
      </c>
      <c r="O53" s="58"/>
      <c r="P53" s="58"/>
      <c r="Q53" s="58">
        <v>20.429999999999993</v>
      </c>
      <c r="S53" s="67">
        <v>41.28</v>
      </c>
      <c r="T53" s="67">
        <v>2.13</v>
      </c>
      <c r="U53" s="67">
        <v>16.05</v>
      </c>
      <c r="V53" s="67">
        <v>5.03</v>
      </c>
      <c r="W53" s="58"/>
      <c r="X53" s="67">
        <v>16.989999999999998</v>
      </c>
      <c r="Y53" s="67">
        <v>11.21</v>
      </c>
      <c r="Z53" s="58">
        <v>2.14</v>
      </c>
      <c r="AA53" s="58">
        <v>2.2200000000000002</v>
      </c>
      <c r="AB53" s="58"/>
      <c r="AD53" s="59"/>
      <c r="AE53" s="60"/>
      <c r="AF53" s="61"/>
      <c r="AG53" s="59"/>
      <c r="AH53" s="59"/>
      <c r="AI53" s="59"/>
      <c r="AJ53" s="60"/>
      <c r="AK53" s="62"/>
      <c r="AL53" s="62"/>
      <c r="AM53" s="62"/>
      <c r="AN53" s="62"/>
      <c r="AO53" s="62"/>
      <c r="AP53" s="62"/>
      <c r="AQ53" s="63"/>
      <c r="AR53" s="62"/>
      <c r="AS53" s="62"/>
      <c r="AT53" s="63"/>
      <c r="AU53" s="59"/>
      <c r="AV53" s="59"/>
      <c r="AW53" s="59"/>
      <c r="AX53" s="59"/>
      <c r="AY53" s="59"/>
      <c r="AZ53" s="59"/>
      <c r="BA53" s="60"/>
      <c r="BB53" s="64"/>
      <c r="BC53" s="64"/>
      <c r="BD53" s="59"/>
      <c r="BE53" s="59"/>
      <c r="BF53" s="59"/>
      <c r="BG53" s="59"/>
      <c r="BH53" s="59"/>
      <c r="BI53" s="59"/>
      <c r="BJ53" s="59"/>
      <c r="BK53" s="59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P53"/>
      <c r="CQ53"/>
      <c r="CR53"/>
      <c r="CS53"/>
      <c r="CT53"/>
      <c r="CU53"/>
      <c r="CV53"/>
      <c r="CW53"/>
      <c r="CX53"/>
      <c r="CY53"/>
      <c r="CZ5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FG53" s="65"/>
      <c r="FH53" s="65"/>
      <c r="FL53" s="57"/>
      <c r="FX53" s="57"/>
      <c r="FY53" s="57"/>
      <c r="FZ53" s="57"/>
      <c r="GA53" s="66"/>
      <c r="GB53" s="66"/>
      <c r="GE53" s="66"/>
      <c r="GG53" s="57"/>
    </row>
    <row r="54" spans="1:189" s="56" customFormat="1" ht="18" customHeight="1">
      <c r="A54" s="56" t="s">
        <v>1025</v>
      </c>
      <c r="B54" s="56" t="s">
        <v>1022</v>
      </c>
      <c r="C54" s="57">
        <v>1000</v>
      </c>
      <c r="D54" s="57">
        <v>25</v>
      </c>
      <c r="E54" s="56">
        <f t="shared" si="0"/>
        <v>1273.1500000000001</v>
      </c>
      <c r="F54" s="67">
        <v>47.07</v>
      </c>
      <c r="G54" s="67">
        <v>1.65</v>
      </c>
      <c r="H54" s="67">
        <v>16.37</v>
      </c>
      <c r="I54" s="67">
        <v>8.4600000000000009</v>
      </c>
      <c r="J54" s="67">
        <v>0.18</v>
      </c>
      <c r="K54" s="67">
        <v>3.29</v>
      </c>
      <c r="L54" s="67">
        <v>7.14</v>
      </c>
      <c r="M54" s="58">
        <v>1.35</v>
      </c>
      <c r="N54" s="58">
        <v>0.77</v>
      </c>
      <c r="O54" s="58"/>
      <c r="P54" s="58">
        <v>0.51</v>
      </c>
      <c r="Q54" s="58">
        <v>13.20999999999998</v>
      </c>
      <c r="S54" s="67">
        <v>41.6</v>
      </c>
      <c r="T54" s="67">
        <v>1.66</v>
      </c>
      <c r="U54" s="67">
        <v>14.54</v>
      </c>
      <c r="V54" s="67">
        <v>11.94</v>
      </c>
      <c r="W54" s="67">
        <v>0.15</v>
      </c>
      <c r="X54" s="67">
        <v>13.59</v>
      </c>
      <c r="Y54" s="67">
        <v>10.11</v>
      </c>
      <c r="Z54" s="58">
        <v>2.77</v>
      </c>
      <c r="AA54" s="58">
        <v>1.08</v>
      </c>
      <c r="AB54" s="58"/>
      <c r="AD54" s="59"/>
      <c r="AE54" s="60"/>
      <c r="AF54" s="61"/>
      <c r="AG54" s="59"/>
      <c r="AH54" s="59"/>
      <c r="AI54" s="59"/>
      <c r="AJ54" s="60"/>
      <c r="AK54" s="62"/>
      <c r="AL54" s="62"/>
      <c r="AM54" s="62"/>
      <c r="AN54" s="62"/>
      <c r="AO54" s="62"/>
      <c r="AP54" s="62"/>
      <c r="AQ54" s="63"/>
      <c r="AR54" s="62"/>
      <c r="AS54" s="62"/>
      <c r="AT54" s="63"/>
      <c r="AU54" s="59"/>
      <c r="AV54" s="59"/>
      <c r="AW54" s="59"/>
      <c r="AX54" s="59"/>
      <c r="AY54" s="59"/>
      <c r="AZ54" s="59"/>
      <c r="BA54" s="60"/>
      <c r="BB54" s="64"/>
      <c r="BC54" s="64"/>
      <c r="BD54" s="59"/>
      <c r="BE54" s="59"/>
      <c r="BF54" s="59"/>
      <c r="BG54" s="59"/>
      <c r="BH54" s="59"/>
      <c r="BI54" s="59"/>
      <c r="BJ54" s="59"/>
      <c r="BK54" s="59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P54"/>
      <c r="CQ54"/>
      <c r="CR54"/>
      <c r="CS54"/>
      <c r="CT54"/>
      <c r="CU54"/>
      <c r="CV54"/>
      <c r="CW54"/>
      <c r="CX54"/>
      <c r="CY54"/>
      <c r="CZ54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FG54" s="65"/>
      <c r="FH54" s="65"/>
      <c r="FL54" s="57"/>
      <c r="FX54" s="57"/>
      <c r="FY54" s="57"/>
      <c r="FZ54" s="57"/>
      <c r="GA54" s="66"/>
      <c r="GB54" s="66"/>
      <c r="GE54" s="66"/>
      <c r="GG54" s="57"/>
    </row>
    <row r="55" spans="1:189" s="56" customFormat="1" ht="18" customHeight="1">
      <c r="A55" s="56" t="s">
        <v>1025</v>
      </c>
      <c r="B55" s="56" t="s">
        <v>1022</v>
      </c>
      <c r="C55" s="57">
        <v>1100</v>
      </c>
      <c r="D55" s="57">
        <v>15</v>
      </c>
      <c r="E55" s="56">
        <f t="shared" si="0"/>
        <v>1373.15</v>
      </c>
      <c r="F55" s="67">
        <v>37.11</v>
      </c>
      <c r="G55" s="67">
        <v>4.07</v>
      </c>
      <c r="H55" s="67">
        <v>14.34</v>
      </c>
      <c r="I55" s="67">
        <v>8.51</v>
      </c>
      <c r="J55" s="67">
        <v>0.15</v>
      </c>
      <c r="K55" s="67">
        <v>7.67</v>
      </c>
      <c r="L55" s="67">
        <v>12.89</v>
      </c>
      <c r="M55" s="58">
        <v>1.55</v>
      </c>
      <c r="N55" s="58">
        <v>1.21</v>
      </c>
      <c r="O55" s="58"/>
      <c r="P55" s="58">
        <v>0.14000000000000001</v>
      </c>
      <c r="Q55" s="58">
        <v>12.36</v>
      </c>
      <c r="S55" s="67">
        <v>40.65</v>
      </c>
      <c r="T55" s="67">
        <v>3.56</v>
      </c>
      <c r="U55" s="67">
        <v>15.46</v>
      </c>
      <c r="V55" s="67">
        <v>4.9800000000000004</v>
      </c>
      <c r="W55" s="58"/>
      <c r="X55" s="67">
        <v>16.29</v>
      </c>
      <c r="Y55" s="67">
        <v>11.86</v>
      </c>
      <c r="Z55" s="58">
        <v>2</v>
      </c>
      <c r="AA55" s="58">
        <v>1.83</v>
      </c>
      <c r="AB55" s="58"/>
      <c r="AD55" s="59"/>
      <c r="AE55" s="60"/>
      <c r="AF55" s="61"/>
      <c r="AG55" s="59"/>
      <c r="AH55" s="59"/>
      <c r="AI55" s="59"/>
      <c r="AJ55" s="60"/>
      <c r="AK55" s="62"/>
      <c r="AL55" s="62"/>
      <c r="AM55" s="62"/>
      <c r="AN55" s="62"/>
      <c r="AO55" s="62"/>
      <c r="AP55" s="62"/>
      <c r="AQ55" s="63"/>
      <c r="AR55" s="62"/>
      <c r="AS55" s="62"/>
      <c r="AT55" s="63"/>
      <c r="AU55" s="59"/>
      <c r="AV55" s="59"/>
      <c r="AW55" s="59"/>
      <c r="AX55" s="59"/>
      <c r="AY55" s="59"/>
      <c r="AZ55" s="59"/>
      <c r="BA55" s="60"/>
      <c r="BB55" s="64"/>
      <c r="BC55" s="64"/>
      <c r="BD55" s="59"/>
      <c r="BE55" s="59"/>
      <c r="BF55" s="59"/>
      <c r="BG55" s="59"/>
      <c r="BH55" s="59"/>
      <c r="BI55" s="59"/>
      <c r="BJ55" s="59"/>
      <c r="BK55" s="59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P55"/>
      <c r="CQ55"/>
      <c r="CR55"/>
      <c r="CS55"/>
      <c r="CT55"/>
      <c r="CU55"/>
      <c r="CV55"/>
      <c r="CW55"/>
      <c r="CX55"/>
      <c r="CY55"/>
      <c r="CZ55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FG55" s="65"/>
      <c r="FH55" s="65"/>
      <c r="FL55" s="57"/>
      <c r="FX55" s="57"/>
      <c r="FY55" s="57"/>
      <c r="FZ55" s="57"/>
      <c r="GA55" s="66"/>
      <c r="GB55" s="66"/>
      <c r="GE55" s="66"/>
      <c r="GG55" s="57"/>
    </row>
    <row r="56" spans="1:189" s="56" customFormat="1" ht="18" customHeight="1">
      <c r="A56" s="56" t="s">
        <v>1025</v>
      </c>
      <c r="B56" s="56" t="s">
        <v>1022</v>
      </c>
      <c r="C56" s="57">
        <v>1100</v>
      </c>
      <c r="D56" s="57">
        <v>15</v>
      </c>
      <c r="E56" s="56">
        <f t="shared" si="0"/>
        <v>1373.15</v>
      </c>
      <c r="F56" s="67">
        <v>36.590000000000003</v>
      </c>
      <c r="G56" s="67">
        <v>3.86</v>
      </c>
      <c r="H56" s="67">
        <v>16.75</v>
      </c>
      <c r="I56" s="67">
        <v>8.5500000000000007</v>
      </c>
      <c r="J56" s="67">
        <v>0.13</v>
      </c>
      <c r="K56" s="67">
        <v>9.35</v>
      </c>
      <c r="L56" s="67">
        <v>12.44</v>
      </c>
      <c r="M56" s="58">
        <v>1.62</v>
      </c>
      <c r="N56" s="58">
        <v>1.39</v>
      </c>
      <c r="O56" s="58"/>
      <c r="P56" s="58">
        <v>7.0000000000000007E-2</v>
      </c>
      <c r="Q56" s="58">
        <v>9.2500000000000142</v>
      </c>
      <c r="S56" s="67">
        <v>40.229999999999997</v>
      </c>
      <c r="T56" s="67">
        <v>3.78</v>
      </c>
      <c r="U56" s="67">
        <v>16.18</v>
      </c>
      <c r="V56" s="67">
        <v>5.15</v>
      </c>
      <c r="W56" s="58"/>
      <c r="X56" s="67">
        <v>16.27</v>
      </c>
      <c r="Y56" s="67">
        <v>12.08</v>
      </c>
      <c r="Z56" s="58">
        <v>1.86</v>
      </c>
      <c r="AA56" s="58">
        <v>2.21</v>
      </c>
      <c r="AB56" s="58"/>
      <c r="AD56" s="59"/>
      <c r="AE56" s="60"/>
      <c r="AF56" s="61"/>
      <c r="AG56" s="59"/>
      <c r="AH56" s="59"/>
      <c r="AI56" s="59"/>
      <c r="AJ56" s="60"/>
      <c r="AK56" s="62"/>
      <c r="AL56" s="62"/>
      <c r="AM56" s="62"/>
      <c r="AN56" s="62"/>
      <c r="AO56" s="62"/>
      <c r="AP56" s="62"/>
      <c r="AQ56" s="63"/>
      <c r="AR56" s="62"/>
      <c r="AS56" s="62"/>
      <c r="AT56" s="63"/>
      <c r="AU56" s="59"/>
      <c r="AV56" s="59"/>
      <c r="AW56" s="59"/>
      <c r="AX56" s="59"/>
      <c r="AY56" s="59"/>
      <c r="AZ56" s="59"/>
      <c r="BA56" s="60"/>
      <c r="BB56" s="64"/>
      <c r="BC56" s="64"/>
      <c r="BD56" s="59"/>
      <c r="BE56" s="59"/>
      <c r="BF56" s="59"/>
      <c r="BG56" s="59"/>
      <c r="BH56" s="59"/>
      <c r="BI56" s="59"/>
      <c r="BJ56" s="59"/>
      <c r="BK56" s="59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P56"/>
      <c r="CQ56"/>
      <c r="CR56"/>
      <c r="CS56"/>
      <c r="CT56"/>
      <c r="CU56"/>
      <c r="CV56"/>
      <c r="CW56"/>
      <c r="CX56"/>
      <c r="CY56"/>
      <c r="CZ56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FG56" s="65"/>
      <c r="FH56" s="65"/>
      <c r="FL56" s="57"/>
      <c r="FX56" s="57"/>
      <c r="FY56" s="57"/>
      <c r="FZ56" s="57"/>
      <c r="GA56" s="66"/>
      <c r="GB56" s="66"/>
      <c r="GE56" s="66"/>
      <c r="GG56" s="57"/>
    </row>
    <row r="57" spans="1:189" s="56" customFormat="1" ht="18" customHeight="1">
      <c r="A57" s="56" t="s">
        <v>1025</v>
      </c>
      <c r="B57" s="56" t="s">
        <v>1022</v>
      </c>
      <c r="C57" s="57">
        <v>1050</v>
      </c>
      <c r="D57" s="57">
        <v>15</v>
      </c>
      <c r="E57" s="56">
        <f t="shared" si="0"/>
        <v>1323.15</v>
      </c>
      <c r="F57" s="67">
        <v>37.979999999999997</v>
      </c>
      <c r="G57" s="67">
        <v>4.8099999999999996</v>
      </c>
      <c r="H57" s="67">
        <v>15.36</v>
      </c>
      <c r="I57" s="67">
        <v>8.5399999999999991</v>
      </c>
      <c r="J57" s="67">
        <v>0.14000000000000001</v>
      </c>
      <c r="K57" s="67">
        <v>8.67</v>
      </c>
      <c r="L57" s="67">
        <v>12.63</v>
      </c>
      <c r="M57" s="58">
        <v>1.45</v>
      </c>
      <c r="N57" s="58">
        <v>1.4</v>
      </c>
      <c r="O57" s="58"/>
      <c r="P57" s="58">
        <v>0.05</v>
      </c>
      <c r="Q57" s="58">
        <v>8.9699999999999989</v>
      </c>
      <c r="S57" s="67">
        <v>40.229999999999997</v>
      </c>
      <c r="T57" s="67">
        <v>3.19</v>
      </c>
      <c r="U57" s="67">
        <v>15.41</v>
      </c>
      <c r="V57" s="67">
        <v>5.79</v>
      </c>
      <c r="W57" s="58"/>
      <c r="X57" s="67">
        <v>16.399999999999999</v>
      </c>
      <c r="Y57" s="67">
        <v>12.5</v>
      </c>
      <c r="Z57" s="58">
        <v>1.86</v>
      </c>
      <c r="AA57" s="58">
        <v>2.38</v>
      </c>
      <c r="AB57" s="58"/>
      <c r="AD57" s="59"/>
      <c r="AE57" s="60"/>
      <c r="AF57" s="61"/>
      <c r="AG57" s="59"/>
      <c r="AH57" s="59"/>
      <c r="AI57" s="59"/>
      <c r="AJ57" s="60"/>
      <c r="AK57" s="62"/>
      <c r="AL57" s="62"/>
      <c r="AM57" s="62"/>
      <c r="AN57" s="62"/>
      <c r="AO57" s="62"/>
      <c r="AP57" s="62"/>
      <c r="AQ57" s="63"/>
      <c r="AR57" s="62"/>
      <c r="AS57" s="62"/>
      <c r="AT57" s="63"/>
      <c r="AU57" s="59"/>
      <c r="AV57" s="59"/>
      <c r="AW57" s="59"/>
      <c r="AX57" s="59"/>
      <c r="AY57" s="59"/>
      <c r="AZ57" s="59"/>
      <c r="BA57" s="60"/>
      <c r="BB57" s="64"/>
      <c r="BC57" s="64"/>
      <c r="BD57" s="59"/>
      <c r="BE57" s="59"/>
      <c r="BF57" s="59"/>
      <c r="BG57" s="59"/>
      <c r="BH57" s="59"/>
      <c r="BI57" s="59"/>
      <c r="BJ57" s="59"/>
      <c r="BK57" s="59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P57"/>
      <c r="CQ57"/>
      <c r="CR57"/>
      <c r="CS57"/>
      <c r="CT57"/>
      <c r="CU57"/>
      <c r="CV57"/>
      <c r="CW57"/>
      <c r="CX57"/>
      <c r="CY57"/>
      <c r="CZ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FG57" s="65"/>
      <c r="FH57" s="65"/>
      <c r="FL57" s="57"/>
      <c r="FX57" s="57"/>
      <c r="FY57" s="57"/>
      <c r="FZ57" s="57"/>
      <c r="GA57" s="66"/>
      <c r="GB57" s="66"/>
      <c r="GE57" s="66"/>
      <c r="GG57" s="57"/>
    </row>
    <row r="58" spans="1:189" s="56" customFormat="1" ht="18" customHeight="1">
      <c r="A58" s="56" t="s">
        <v>1025</v>
      </c>
      <c r="B58" s="56" t="s">
        <v>1022</v>
      </c>
      <c r="C58" s="57">
        <v>1040</v>
      </c>
      <c r="D58" s="57">
        <v>15</v>
      </c>
      <c r="E58" s="56">
        <f t="shared" si="0"/>
        <v>1313.15</v>
      </c>
      <c r="F58" s="67">
        <v>35.92</v>
      </c>
      <c r="G58" s="67">
        <v>2.1150000000000002</v>
      </c>
      <c r="H58" s="67">
        <v>11.64</v>
      </c>
      <c r="I58" s="67">
        <v>10.45</v>
      </c>
      <c r="J58" s="67">
        <v>0.25</v>
      </c>
      <c r="K58" s="67">
        <v>7.14</v>
      </c>
      <c r="L58" s="67">
        <v>11.06</v>
      </c>
      <c r="M58" s="58">
        <v>3.56</v>
      </c>
      <c r="N58" s="58">
        <v>1.63</v>
      </c>
      <c r="O58" s="58"/>
      <c r="P58" s="58">
        <v>2.25</v>
      </c>
      <c r="Q58" s="58">
        <v>13.984999999999999</v>
      </c>
      <c r="S58" s="67">
        <v>43.42</v>
      </c>
      <c r="T58" s="67">
        <v>2.59</v>
      </c>
      <c r="U58" s="67">
        <v>11.89</v>
      </c>
      <c r="V58" s="67">
        <v>8.06</v>
      </c>
      <c r="W58" s="67">
        <v>0.12</v>
      </c>
      <c r="X58" s="67">
        <v>16.73</v>
      </c>
      <c r="Y58" s="67">
        <v>10.67</v>
      </c>
      <c r="Z58" s="58">
        <v>3.05</v>
      </c>
      <c r="AA58" s="58">
        <v>1.1499999999999999</v>
      </c>
      <c r="AB58" s="58"/>
      <c r="AD58" s="59"/>
      <c r="AE58" s="60"/>
      <c r="AF58" s="61"/>
      <c r="AG58" s="59"/>
      <c r="AH58" s="59"/>
      <c r="AI58" s="59"/>
      <c r="AJ58" s="60"/>
      <c r="AK58" s="62"/>
      <c r="AL58" s="62"/>
      <c r="AM58" s="62"/>
      <c r="AN58" s="62"/>
      <c r="AO58" s="62"/>
      <c r="AP58" s="62"/>
      <c r="AQ58" s="63"/>
      <c r="AR58" s="62"/>
      <c r="AS58" s="62"/>
      <c r="AT58" s="63"/>
      <c r="AU58" s="59"/>
      <c r="AV58" s="59"/>
      <c r="AW58" s="59"/>
      <c r="AX58" s="59"/>
      <c r="AY58" s="59"/>
      <c r="AZ58" s="59"/>
      <c r="BA58" s="60"/>
      <c r="BB58" s="64"/>
      <c r="BC58" s="64"/>
      <c r="BD58" s="59"/>
      <c r="BE58" s="59"/>
      <c r="BF58" s="59"/>
      <c r="BG58" s="59"/>
      <c r="BH58" s="59"/>
      <c r="BI58" s="59"/>
      <c r="BJ58" s="59"/>
      <c r="BK58" s="59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P58"/>
      <c r="CQ58"/>
      <c r="CR58"/>
      <c r="CS58"/>
      <c r="CT58"/>
      <c r="CU58"/>
      <c r="CV58"/>
      <c r="CW58"/>
      <c r="CX58"/>
      <c r="CY58"/>
      <c r="CZ58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FG58" s="65"/>
      <c r="FH58" s="65"/>
      <c r="FL58" s="57"/>
      <c r="FX58" s="57"/>
      <c r="FY58" s="57"/>
      <c r="FZ58" s="57"/>
      <c r="GA58" s="66"/>
      <c r="GB58" s="66"/>
      <c r="GE58" s="66"/>
      <c r="GG58" s="57"/>
    </row>
    <row r="59" spans="1:189" s="56" customFormat="1" ht="18" customHeight="1">
      <c r="A59" s="56" t="s">
        <v>1025</v>
      </c>
      <c r="B59" s="56" t="s">
        <v>1022</v>
      </c>
      <c r="C59" s="57">
        <v>1000</v>
      </c>
      <c r="D59" s="57">
        <v>15</v>
      </c>
      <c r="E59" s="56">
        <f t="shared" si="0"/>
        <v>1273.1500000000001</v>
      </c>
      <c r="F59" s="67">
        <v>45.3</v>
      </c>
      <c r="G59" s="67">
        <v>2.25</v>
      </c>
      <c r="H59" s="67">
        <v>16.489999999999998</v>
      </c>
      <c r="I59" s="67">
        <v>9.4700000000000006</v>
      </c>
      <c r="J59" s="67">
        <v>0.18</v>
      </c>
      <c r="K59" s="67">
        <v>6.08</v>
      </c>
      <c r="L59" s="67">
        <v>7.52</v>
      </c>
      <c r="M59" s="58">
        <v>1.7</v>
      </c>
      <c r="N59" s="58">
        <v>0.87</v>
      </c>
      <c r="O59" s="58"/>
      <c r="P59" s="58">
        <v>0.26</v>
      </c>
      <c r="Q59" s="58">
        <v>9.8799999999999955</v>
      </c>
      <c r="S59" s="67">
        <v>42.25</v>
      </c>
      <c r="T59" s="67">
        <v>2.17</v>
      </c>
      <c r="U59" s="67">
        <v>13.72</v>
      </c>
      <c r="V59" s="67">
        <v>8.8000000000000007</v>
      </c>
      <c r="W59" s="67">
        <v>0.11</v>
      </c>
      <c r="X59" s="67">
        <v>15.95</v>
      </c>
      <c r="Y59" s="67">
        <v>10.75</v>
      </c>
      <c r="Z59" s="58">
        <v>2.74</v>
      </c>
      <c r="AA59" s="58">
        <v>1.06</v>
      </c>
      <c r="AB59" s="58"/>
      <c r="AD59" s="59"/>
      <c r="AE59" s="60"/>
      <c r="AF59" s="61"/>
      <c r="AG59" s="59"/>
      <c r="AH59" s="59"/>
      <c r="AI59" s="59"/>
      <c r="AJ59" s="60"/>
      <c r="AK59" s="62"/>
      <c r="AL59" s="62"/>
      <c r="AM59" s="62"/>
      <c r="AN59" s="62"/>
      <c r="AO59" s="62"/>
      <c r="AP59" s="62"/>
      <c r="AQ59" s="63"/>
      <c r="AR59" s="62"/>
      <c r="AS59" s="62"/>
      <c r="AT59" s="63"/>
      <c r="AU59" s="59"/>
      <c r="AV59" s="59"/>
      <c r="AW59" s="59"/>
      <c r="AX59" s="59"/>
      <c r="AY59" s="59"/>
      <c r="AZ59" s="59"/>
      <c r="BA59" s="60"/>
      <c r="BB59" s="64"/>
      <c r="BC59" s="64"/>
      <c r="BD59" s="59"/>
      <c r="BE59" s="59"/>
      <c r="BF59" s="59"/>
      <c r="BG59" s="59"/>
      <c r="BH59" s="59"/>
      <c r="BI59" s="59"/>
      <c r="BJ59" s="59"/>
      <c r="BK59" s="59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P59"/>
      <c r="CQ59"/>
      <c r="CR59"/>
      <c r="CS59"/>
      <c r="CT59"/>
      <c r="CU59"/>
      <c r="CV59"/>
      <c r="CW59"/>
      <c r="CX59"/>
      <c r="CY59"/>
      <c r="CZ59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FG59" s="65"/>
      <c r="FH59" s="65"/>
      <c r="FL59" s="57"/>
      <c r="FX59" s="57"/>
      <c r="FY59" s="57"/>
      <c r="FZ59" s="57"/>
      <c r="GA59" s="66"/>
      <c r="GB59" s="66"/>
      <c r="GE59" s="66"/>
      <c r="GG59" s="57"/>
    </row>
    <row r="60" spans="1:189" s="56" customFormat="1" ht="18" customHeight="1">
      <c r="A60" s="56" t="s">
        <v>1026</v>
      </c>
      <c r="B60" s="56" t="s">
        <v>1022</v>
      </c>
      <c r="C60" s="57">
        <v>960</v>
      </c>
      <c r="D60" s="57">
        <v>5.0030000000000001</v>
      </c>
      <c r="E60" s="56">
        <f t="shared" si="0"/>
        <v>1233.1500000000001</v>
      </c>
      <c r="F60" s="67">
        <v>55.65</v>
      </c>
      <c r="G60" s="67">
        <v>1.48</v>
      </c>
      <c r="H60" s="67">
        <v>18.11</v>
      </c>
      <c r="I60" s="67">
        <v>9.8800000000000008</v>
      </c>
      <c r="J60" s="67">
        <v>0.2</v>
      </c>
      <c r="K60" s="67">
        <v>2.38</v>
      </c>
      <c r="L60" s="67">
        <v>8.67</v>
      </c>
      <c r="M60" s="67">
        <v>2.4</v>
      </c>
      <c r="N60" s="67">
        <v>1.22</v>
      </c>
      <c r="O60" s="58"/>
      <c r="P60" s="58"/>
      <c r="Q60" s="58">
        <v>6.93</v>
      </c>
      <c r="S60" s="67">
        <v>40.130000000000003</v>
      </c>
      <c r="T60" s="67">
        <v>4</v>
      </c>
      <c r="U60" s="67">
        <v>13.61</v>
      </c>
      <c r="V60" s="67">
        <v>13.89</v>
      </c>
      <c r="W60" s="67">
        <v>0.14000000000000001</v>
      </c>
      <c r="X60" s="67">
        <v>11.13</v>
      </c>
      <c r="Y60" s="67">
        <v>11.6</v>
      </c>
      <c r="Z60" s="67">
        <v>2.46</v>
      </c>
      <c r="AA60" s="67">
        <v>0.71</v>
      </c>
      <c r="AB60" s="58"/>
      <c r="AD60" s="59"/>
      <c r="AE60" s="60"/>
      <c r="AF60" s="61"/>
      <c r="AG60" s="59"/>
      <c r="AH60" s="59"/>
      <c r="AI60" s="59"/>
      <c r="AJ60" s="60"/>
      <c r="AK60" s="62"/>
      <c r="AL60" s="62"/>
      <c r="AM60" s="62"/>
      <c r="AN60" s="62"/>
      <c r="AO60" s="62"/>
      <c r="AP60" s="62"/>
      <c r="AQ60" s="63"/>
      <c r="AR60" s="62"/>
      <c r="AS60" s="62"/>
      <c r="AT60" s="63"/>
      <c r="AU60" s="59"/>
      <c r="AV60" s="59"/>
      <c r="AW60" s="59"/>
      <c r="AX60" s="59"/>
      <c r="AY60" s="59"/>
      <c r="AZ60" s="59"/>
      <c r="BA60" s="60"/>
      <c r="BB60" s="64"/>
      <c r="BC60" s="64"/>
      <c r="BD60" s="59"/>
      <c r="BE60" s="59"/>
      <c r="BF60" s="59"/>
      <c r="BG60" s="59"/>
      <c r="BH60" s="59"/>
      <c r="BI60" s="59"/>
      <c r="BJ60" s="59"/>
      <c r="BK60" s="59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P60"/>
      <c r="CQ60"/>
      <c r="CR60"/>
      <c r="CS60"/>
      <c r="CT60"/>
      <c r="CU60"/>
      <c r="CV60"/>
      <c r="CW60"/>
      <c r="CX60"/>
      <c r="CY60"/>
      <c r="CZ60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FG60" s="65"/>
      <c r="FH60" s="65"/>
      <c r="FL60" s="57"/>
      <c r="FX60" s="57"/>
      <c r="FY60" s="57"/>
      <c r="FZ60" s="57"/>
      <c r="GA60" s="66"/>
      <c r="GB60" s="66"/>
      <c r="GE60" s="66"/>
      <c r="GG60" s="57"/>
    </row>
    <row r="61" spans="1:189" s="56" customFormat="1" ht="18" customHeight="1">
      <c r="A61" s="56" t="s">
        <v>1026</v>
      </c>
      <c r="B61" s="56" t="s">
        <v>1022</v>
      </c>
      <c r="C61" s="57">
        <v>960</v>
      </c>
      <c r="D61" s="57">
        <v>5.0030000000000001</v>
      </c>
      <c r="E61" s="56">
        <f t="shared" si="0"/>
        <v>1233.1500000000001</v>
      </c>
      <c r="F61" s="67">
        <v>57.36</v>
      </c>
      <c r="G61" s="67">
        <v>1.19</v>
      </c>
      <c r="H61" s="67">
        <v>17.649999999999999</v>
      </c>
      <c r="I61" s="67">
        <v>9.7200000000000006</v>
      </c>
      <c r="J61" s="67">
        <v>0.15</v>
      </c>
      <c r="K61" s="67">
        <v>1.99</v>
      </c>
      <c r="L61" s="67">
        <v>7.07</v>
      </c>
      <c r="M61" s="67">
        <v>3.1</v>
      </c>
      <c r="N61" s="67">
        <v>1.76</v>
      </c>
      <c r="O61" s="58"/>
      <c r="P61" s="58"/>
      <c r="Q61" s="58">
        <v>3.82</v>
      </c>
      <c r="S61" s="67">
        <v>40.119999999999997</v>
      </c>
      <c r="T61" s="67">
        <v>5.32</v>
      </c>
      <c r="U61" s="67">
        <v>12.87</v>
      </c>
      <c r="V61" s="67">
        <v>16.010000000000002</v>
      </c>
      <c r="W61" s="67">
        <v>0.19</v>
      </c>
      <c r="X61" s="67">
        <v>10.4</v>
      </c>
      <c r="Y61" s="67">
        <v>10.57</v>
      </c>
      <c r="Z61" s="67">
        <v>2.2799999999999998</v>
      </c>
      <c r="AA61" s="67">
        <v>0.7</v>
      </c>
      <c r="AB61" s="58"/>
      <c r="AD61" s="59"/>
      <c r="AE61" s="60"/>
      <c r="AF61" s="61"/>
      <c r="AG61" s="59"/>
      <c r="AH61" s="59"/>
      <c r="AI61" s="59"/>
      <c r="AJ61" s="60"/>
      <c r="AK61" s="62"/>
      <c r="AL61" s="62"/>
      <c r="AM61" s="62"/>
      <c r="AN61" s="62"/>
      <c r="AO61" s="62"/>
      <c r="AP61" s="62"/>
      <c r="AQ61" s="63"/>
      <c r="AR61" s="62"/>
      <c r="AS61" s="62"/>
      <c r="AT61" s="63"/>
      <c r="AU61" s="59"/>
      <c r="AV61" s="59"/>
      <c r="AW61" s="59"/>
      <c r="AX61" s="59"/>
      <c r="AY61" s="59"/>
      <c r="AZ61" s="59"/>
      <c r="BA61" s="60"/>
      <c r="BB61" s="64"/>
      <c r="BC61" s="64"/>
      <c r="BD61" s="59"/>
      <c r="BE61" s="59"/>
      <c r="BF61" s="59"/>
      <c r="BG61" s="59"/>
      <c r="BH61" s="59"/>
      <c r="BI61" s="59"/>
      <c r="BJ61" s="59"/>
      <c r="BK61" s="59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P61"/>
      <c r="CQ61"/>
      <c r="CR61"/>
      <c r="CS61"/>
      <c r="CT61"/>
      <c r="CU61"/>
      <c r="CV61"/>
      <c r="CW61"/>
      <c r="CX61"/>
      <c r="CY61"/>
      <c r="CZ61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FG61" s="65"/>
      <c r="FH61" s="65"/>
      <c r="FL61" s="57"/>
      <c r="FX61" s="57"/>
      <c r="FY61" s="57"/>
      <c r="FZ61" s="57"/>
      <c r="GA61" s="66"/>
      <c r="GB61" s="66"/>
      <c r="GE61" s="66"/>
      <c r="GG61" s="57"/>
    </row>
    <row r="62" spans="1:189" s="56" customFormat="1" ht="18" customHeight="1">
      <c r="A62" s="56" t="s">
        <v>1026</v>
      </c>
      <c r="B62" s="56" t="s">
        <v>1022</v>
      </c>
      <c r="C62" s="57">
        <v>960</v>
      </c>
      <c r="D62" s="57">
        <v>5.0030000000000001</v>
      </c>
      <c r="E62" s="56">
        <f t="shared" si="0"/>
        <v>1233.1500000000001</v>
      </c>
      <c r="F62" s="67">
        <v>57.09</v>
      </c>
      <c r="G62" s="67">
        <v>0.98</v>
      </c>
      <c r="H62" s="67">
        <v>19.010000000000002</v>
      </c>
      <c r="I62" s="67">
        <v>6.93</v>
      </c>
      <c r="J62" s="67">
        <v>0.04</v>
      </c>
      <c r="K62" s="67">
        <v>1.76</v>
      </c>
      <c r="L62" s="67">
        <v>7.8</v>
      </c>
      <c r="M62" s="67">
        <v>4.33</v>
      </c>
      <c r="N62" s="67">
        <v>2.06</v>
      </c>
      <c r="O62" s="58"/>
      <c r="P62" s="58"/>
      <c r="Q62" s="58">
        <v>2.4</v>
      </c>
      <c r="S62" s="67">
        <v>40.53</v>
      </c>
      <c r="T62" s="67">
        <v>4.49</v>
      </c>
      <c r="U62" s="67">
        <v>12.8</v>
      </c>
      <c r="V62" s="67">
        <v>16.920000000000002</v>
      </c>
      <c r="W62" s="67">
        <v>0.16</v>
      </c>
      <c r="X62" s="67">
        <v>9.7100000000000009</v>
      </c>
      <c r="Y62" s="67">
        <v>10.36</v>
      </c>
      <c r="Z62" s="67">
        <v>2.27</v>
      </c>
      <c r="AA62" s="67">
        <v>0.94</v>
      </c>
      <c r="AB62" s="58"/>
      <c r="AD62" s="59"/>
      <c r="AE62" s="60"/>
      <c r="AF62" s="61"/>
      <c r="AG62" s="59"/>
      <c r="AH62" s="59"/>
      <c r="AI62" s="59"/>
      <c r="AJ62" s="60"/>
      <c r="AK62" s="62"/>
      <c r="AL62" s="62"/>
      <c r="AM62" s="62"/>
      <c r="AN62" s="62"/>
      <c r="AO62" s="62"/>
      <c r="AP62" s="62"/>
      <c r="AQ62" s="63"/>
      <c r="AR62" s="62"/>
      <c r="AS62" s="62"/>
      <c r="AT62" s="63"/>
      <c r="AU62" s="59"/>
      <c r="AV62" s="59"/>
      <c r="AW62" s="59"/>
      <c r="AX62" s="59"/>
      <c r="AY62" s="59"/>
      <c r="AZ62" s="59"/>
      <c r="BA62" s="60"/>
      <c r="BB62" s="64"/>
      <c r="BC62" s="64"/>
      <c r="BD62" s="59"/>
      <c r="BE62" s="59"/>
      <c r="BF62" s="59"/>
      <c r="BG62" s="59"/>
      <c r="BH62" s="59"/>
      <c r="BI62" s="59"/>
      <c r="BJ62" s="59"/>
      <c r="BK62" s="59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P62"/>
      <c r="CQ62"/>
      <c r="CR62"/>
      <c r="CS62"/>
      <c r="CT62"/>
      <c r="CU62"/>
      <c r="CV62"/>
      <c r="CW62"/>
      <c r="CX62"/>
      <c r="CY62"/>
      <c r="CZ62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FG62" s="65"/>
      <c r="FH62" s="65"/>
      <c r="FL62" s="57"/>
      <c r="FX62" s="57"/>
      <c r="FY62" s="57"/>
      <c r="FZ62" s="57"/>
      <c r="GA62" s="66"/>
      <c r="GB62" s="66"/>
      <c r="GE62" s="66"/>
      <c r="GG62" s="57"/>
    </row>
    <row r="63" spans="1:189" s="56" customFormat="1" ht="18" customHeight="1">
      <c r="A63" s="56" t="s">
        <v>1026</v>
      </c>
      <c r="B63" s="56" t="s">
        <v>1022</v>
      </c>
      <c r="C63" s="57">
        <v>1000</v>
      </c>
      <c r="D63" s="57">
        <v>5</v>
      </c>
      <c r="E63" s="56">
        <f t="shared" si="0"/>
        <v>1273.1500000000001</v>
      </c>
      <c r="F63" s="67">
        <v>57.08</v>
      </c>
      <c r="G63" s="67">
        <v>1.23</v>
      </c>
      <c r="H63" s="67">
        <v>19.350000000000001</v>
      </c>
      <c r="I63" s="67">
        <v>5.03</v>
      </c>
      <c r="J63" s="67">
        <v>0.12</v>
      </c>
      <c r="K63" s="67">
        <v>3.43</v>
      </c>
      <c r="L63" s="67">
        <v>8.3000000000000007</v>
      </c>
      <c r="M63" s="67">
        <v>4.01</v>
      </c>
      <c r="N63" s="67">
        <v>1.45</v>
      </c>
      <c r="O63" s="58"/>
      <c r="P63" s="58"/>
      <c r="Q63" s="58">
        <v>5.76</v>
      </c>
      <c r="S63" s="67">
        <v>40.07</v>
      </c>
      <c r="T63" s="67">
        <v>2.37</v>
      </c>
      <c r="U63" s="67">
        <v>13.66</v>
      </c>
      <c r="V63" s="67">
        <v>9.6300000000000008</v>
      </c>
      <c r="W63" s="67">
        <v>0.11</v>
      </c>
      <c r="X63" s="67">
        <v>14.73</v>
      </c>
      <c r="Y63" s="67">
        <v>11.42</v>
      </c>
      <c r="Z63" s="67">
        <v>2.44</v>
      </c>
      <c r="AA63" s="67">
        <v>0.62</v>
      </c>
      <c r="AB63" s="58"/>
      <c r="AD63" s="59"/>
      <c r="AE63" s="60"/>
      <c r="AF63" s="61"/>
      <c r="AG63" s="59"/>
      <c r="AH63" s="59"/>
      <c r="AI63" s="59"/>
      <c r="AJ63" s="60"/>
      <c r="AK63" s="62"/>
      <c r="AL63" s="62"/>
      <c r="AM63" s="62"/>
      <c r="AN63" s="62"/>
      <c r="AO63" s="62"/>
      <c r="AP63" s="62"/>
      <c r="AQ63" s="63"/>
      <c r="AR63" s="62"/>
      <c r="AS63" s="62"/>
      <c r="AT63" s="63"/>
      <c r="AU63" s="59"/>
      <c r="AV63" s="59"/>
      <c r="AW63" s="59"/>
      <c r="AX63" s="59"/>
      <c r="AY63" s="59"/>
      <c r="AZ63" s="59"/>
      <c r="BA63" s="60"/>
      <c r="BB63" s="64"/>
      <c r="BC63" s="64"/>
      <c r="BD63" s="59"/>
      <c r="BE63" s="59"/>
      <c r="BF63" s="59"/>
      <c r="BG63" s="59"/>
      <c r="BH63" s="59"/>
      <c r="BI63" s="59"/>
      <c r="BJ63" s="59"/>
      <c r="BK63" s="59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P63"/>
      <c r="CQ63"/>
      <c r="CR63"/>
      <c r="CS63"/>
      <c r="CT63"/>
      <c r="CU63"/>
      <c r="CV63"/>
      <c r="CW63"/>
      <c r="CX63"/>
      <c r="CY63"/>
      <c r="CZ6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FG63" s="65"/>
      <c r="FH63" s="65"/>
      <c r="FL63" s="57"/>
      <c r="FX63" s="57"/>
      <c r="FY63" s="57"/>
      <c r="FZ63" s="57"/>
      <c r="GA63" s="66"/>
      <c r="GB63" s="66"/>
      <c r="GE63" s="66"/>
      <c r="GG63" s="57"/>
    </row>
    <row r="64" spans="1:189" s="56" customFormat="1" ht="18" customHeight="1">
      <c r="A64" s="56" t="s">
        <v>1026</v>
      </c>
      <c r="B64" s="56" t="s">
        <v>1022</v>
      </c>
      <c r="C64" s="57">
        <v>1000</v>
      </c>
      <c r="D64" s="57">
        <v>5</v>
      </c>
      <c r="E64" s="56">
        <f t="shared" si="0"/>
        <v>1273.1500000000001</v>
      </c>
      <c r="F64" s="67">
        <v>60.09</v>
      </c>
      <c r="G64" s="67">
        <v>1.04</v>
      </c>
      <c r="H64" s="67">
        <v>19.07</v>
      </c>
      <c r="I64" s="67">
        <v>4.57</v>
      </c>
      <c r="J64" s="67">
        <v>0.17</v>
      </c>
      <c r="K64" s="67">
        <v>2.59</v>
      </c>
      <c r="L64" s="67">
        <v>6.36</v>
      </c>
      <c r="M64" s="67">
        <v>4.16</v>
      </c>
      <c r="N64" s="67">
        <v>1.96</v>
      </c>
      <c r="O64" s="58"/>
      <c r="P64" s="58"/>
      <c r="Q64" s="58">
        <v>2.52</v>
      </c>
      <c r="S64" s="67">
        <v>41.93</v>
      </c>
      <c r="T64" s="67">
        <v>2.58</v>
      </c>
      <c r="U64" s="67">
        <v>13.2</v>
      </c>
      <c r="V64" s="67">
        <v>10.17</v>
      </c>
      <c r="W64" s="67">
        <v>0.14000000000000001</v>
      </c>
      <c r="X64" s="67">
        <v>14.41</v>
      </c>
      <c r="Y64" s="67">
        <v>11.02</v>
      </c>
      <c r="Z64" s="67">
        <v>2.4300000000000002</v>
      </c>
      <c r="AA64" s="67">
        <v>0.73</v>
      </c>
      <c r="AB64" s="58"/>
      <c r="AD64" s="59"/>
      <c r="AE64" s="60"/>
      <c r="AF64" s="61"/>
      <c r="AG64" s="59"/>
      <c r="AH64" s="59"/>
      <c r="AI64" s="59"/>
      <c r="AJ64" s="60"/>
      <c r="AK64" s="62"/>
      <c r="AL64" s="62"/>
      <c r="AM64" s="62"/>
      <c r="AN64" s="62"/>
      <c r="AO64" s="62"/>
      <c r="AP64" s="62"/>
      <c r="AQ64" s="63"/>
      <c r="AR64" s="62"/>
      <c r="AS64" s="62"/>
      <c r="AT64" s="63"/>
      <c r="AU64" s="59"/>
      <c r="AV64" s="59"/>
      <c r="AW64" s="59"/>
      <c r="AX64" s="59"/>
      <c r="AY64" s="59"/>
      <c r="AZ64" s="59"/>
      <c r="BA64" s="60"/>
      <c r="BB64" s="64"/>
      <c r="BC64" s="64"/>
      <c r="BD64" s="59"/>
      <c r="BE64" s="59"/>
      <c r="BF64" s="59"/>
      <c r="BG64" s="59"/>
      <c r="BH64" s="59"/>
      <c r="BI64" s="59"/>
      <c r="BJ64" s="59"/>
      <c r="BK64" s="59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P64"/>
      <c r="CQ64"/>
      <c r="CR64"/>
      <c r="CS64"/>
      <c r="CT64"/>
      <c r="CU64"/>
      <c r="CV64"/>
      <c r="CW64"/>
      <c r="CX64"/>
      <c r="CY64"/>
      <c r="CZ64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FG64" s="65"/>
      <c r="FH64" s="65"/>
      <c r="FL64" s="57"/>
      <c r="FX64" s="57"/>
      <c r="FY64" s="57"/>
      <c r="FZ64" s="57"/>
      <c r="GA64" s="66"/>
      <c r="GB64" s="66"/>
      <c r="GE64" s="66"/>
      <c r="GG64" s="57"/>
    </row>
    <row r="65" spans="1:189" s="56" customFormat="1" ht="18" customHeight="1">
      <c r="A65" s="56" t="s">
        <v>1026</v>
      </c>
      <c r="B65" s="56" t="s">
        <v>1022</v>
      </c>
      <c r="C65" s="57">
        <v>950</v>
      </c>
      <c r="D65" s="57">
        <v>5</v>
      </c>
      <c r="E65" s="56">
        <f t="shared" si="0"/>
        <v>1223.1500000000001</v>
      </c>
      <c r="F65" s="67">
        <v>59.11</v>
      </c>
      <c r="G65" s="67">
        <v>0.86</v>
      </c>
      <c r="H65" s="67">
        <v>19.77</v>
      </c>
      <c r="I65" s="67">
        <v>4.09</v>
      </c>
      <c r="J65" s="67">
        <v>0.17</v>
      </c>
      <c r="K65" s="67">
        <v>2.54</v>
      </c>
      <c r="L65" s="67">
        <v>8.31</v>
      </c>
      <c r="M65" s="67">
        <v>3.61</v>
      </c>
      <c r="N65" s="67">
        <v>1.53</v>
      </c>
      <c r="O65" s="58"/>
      <c r="P65" s="58"/>
      <c r="Q65" s="58">
        <v>9.19</v>
      </c>
      <c r="S65" s="67">
        <v>41.08</v>
      </c>
      <c r="T65" s="67">
        <v>2.15</v>
      </c>
      <c r="U65" s="67">
        <v>13.28</v>
      </c>
      <c r="V65" s="67">
        <v>9.9600000000000009</v>
      </c>
      <c r="W65" s="67">
        <v>0.12</v>
      </c>
      <c r="X65" s="67">
        <v>14.84</v>
      </c>
      <c r="Y65" s="67">
        <v>12.31</v>
      </c>
      <c r="Z65" s="67">
        <v>2.2200000000000002</v>
      </c>
      <c r="AA65" s="67">
        <v>0.66</v>
      </c>
      <c r="AB65" s="58"/>
      <c r="AD65" s="59"/>
      <c r="AE65" s="60"/>
      <c r="AF65" s="61"/>
      <c r="AG65" s="59"/>
      <c r="AH65" s="59"/>
      <c r="AI65" s="59"/>
      <c r="AJ65" s="60"/>
      <c r="AK65" s="62"/>
      <c r="AL65" s="62"/>
      <c r="AM65" s="62"/>
      <c r="AN65" s="62"/>
      <c r="AO65" s="62"/>
      <c r="AP65" s="62"/>
      <c r="AQ65" s="63"/>
      <c r="AR65" s="62"/>
      <c r="AS65" s="62"/>
      <c r="AT65" s="63"/>
      <c r="AU65" s="59"/>
      <c r="AV65" s="59"/>
      <c r="AW65" s="59"/>
      <c r="AX65" s="59"/>
      <c r="AY65" s="59"/>
      <c r="AZ65" s="59"/>
      <c r="BA65" s="60"/>
      <c r="BB65" s="64"/>
      <c r="BC65" s="64"/>
      <c r="BD65" s="59"/>
      <c r="BE65" s="59"/>
      <c r="BF65" s="59"/>
      <c r="BG65" s="59"/>
      <c r="BH65" s="59"/>
      <c r="BI65" s="59"/>
      <c r="BJ65" s="59"/>
      <c r="BK65" s="59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P65"/>
      <c r="CQ65"/>
      <c r="CR65"/>
      <c r="CS65"/>
      <c r="CT65"/>
      <c r="CU65"/>
      <c r="CV65"/>
      <c r="CW65"/>
      <c r="CX65"/>
      <c r="CY65"/>
      <c r="CZ6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FG65" s="65"/>
      <c r="FH65" s="65"/>
      <c r="FL65" s="57"/>
      <c r="FX65" s="57"/>
      <c r="FY65" s="57"/>
      <c r="FZ65" s="57"/>
      <c r="GA65" s="66"/>
      <c r="GB65" s="66"/>
      <c r="GE65" s="66"/>
      <c r="GG65" s="57"/>
    </row>
    <row r="66" spans="1:189" s="56" customFormat="1" ht="18" customHeight="1">
      <c r="A66" s="56" t="s">
        <v>1026</v>
      </c>
      <c r="B66" s="56" t="s">
        <v>1022</v>
      </c>
      <c r="C66" s="57">
        <v>950</v>
      </c>
      <c r="D66" s="57">
        <v>5</v>
      </c>
      <c r="E66" s="56">
        <f t="shared" si="0"/>
        <v>1223.1500000000001</v>
      </c>
      <c r="F66" s="67">
        <v>62.67</v>
      </c>
      <c r="G66" s="67">
        <v>0.71</v>
      </c>
      <c r="H66" s="67">
        <v>18.64</v>
      </c>
      <c r="I66" s="67">
        <v>3.65</v>
      </c>
      <c r="J66" s="67">
        <v>0.16</v>
      </c>
      <c r="K66" s="67">
        <v>1.87</v>
      </c>
      <c r="L66" s="67">
        <v>6.06</v>
      </c>
      <c r="M66" s="67">
        <v>4.22</v>
      </c>
      <c r="N66" s="67">
        <v>2.02</v>
      </c>
      <c r="O66" s="58"/>
      <c r="P66" s="58"/>
      <c r="Q66" s="58">
        <v>6.56</v>
      </c>
      <c r="S66" s="67">
        <v>41.46</v>
      </c>
      <c r="T66" s="67">
        <v>2.25</v>
      </c>
      <c r="U66" s="67">
        <v>13.57</v>
      </c>
      <c r="V66" s="67">
        <v>10.36</v>
      </c>
      <c r="W66" s="67">
        <v>0.18</v>
      </c>
      <c r="X66" s="67">
        <v>14.69</v>
      </c>
      <c r="Y66" s="67">
        <v>12.12</v>
      </c>
      <c r="Z66" s="67">
        <v>2.35</v>
      </c>
      <c r="AA66" s="67">
        <v>0.65</v>
      </c>
      <c r="AB66" s="58"/>
      <c r="AD66" s="59"/>
      <c r="AE66" s="60"/>
      <c r="AF66" s="61"/>
      <c r="AG66" s="59"/>
      <c r="AH66" s="59"/>
      <c r="AI66" s="59"/>
      <c r="AJ66" s="60"/>
      <c r="AK66" s="62"/>
      <c r="AL66" s="62"/>
      <c r="AM66" s="62"/>
      <c r="AN66" s="62"/>
      <c r="AO66" s="62"/>
      <c r="AP66" s="62"/>
      <c r="AQ66" s="63"/>
      <c r="AR66" s="62"/>
      <c r="AS66" s="62"/>
      <c r="AT66" s="63"/>
      <c r="AU66" s="59"/>
      <c r="AV66" s="59"/>
      <c r="AW66" s="59"/>
      <c r="AX66" s="59"/>
      <c r="AY66" s="59"/>
      <c r="AZ66" s="59"/>
      <c r="BA66" s="60"/>
      <c r="BB66" s="64"/>
      <c r="BC66" s="64"/>
      <c r="BD66" s="59"/>
      <c r="BE66" s="59"/>
      <c r="BF66" s="59"/>
      <c r="BG66" s="59"/>
      <c r="BH66" s="59"/>
      <c r="BI66" s="59"/>
      <c r="BJ66" s="59"/>
      <c r="BK66" s="59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P66"/>
      <c r="CQ66"/>
      <c r="CR66"/>
      <c r="CS66"/>
      <c r="CT66"/>
      <c r="CU66"/>
      <c r="CV66"/>
      <c r="CW66"/>
      <c r="CX66"/>
      <c r="CY66"/>
      <c r="CZ66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FG66" s="65"/>
      <c r="FH66" s="65"/>
      <c r="FL66" s="57"/>
      <c r="FX66" s="57"/>
      <c r="FY66" s="57"/>
      <c r="FZ66" s="57"/>
      <c r="GA66" s="66"/>
      <c r="GB66" s="66"/>
      <c r="GE66" s="66"/>
      <c r="GG66" s="57"/>
    </row>
    <row r="67" spans="1:189" s="56" customFormat="1" ht="18" customHeight="1">
      <c r="A67" s="56" t="s">
        <v>1026</v>
      </c>
      <c r="B67" s="56" t="s">
        <v>1022</v>
      </c>
      <c r="C67" s="57">
        <v>950</v>
      </c>
      <c r="D67" s="57">
        <v>5</v>
      </c>
      <c r="E67" s="56">
        <f t="shared" ref="E67:E130" si="1">C67+273.15</f>
        <v>1223.1500000000001</v>
      </c>
      <c r="F67" s="67">
        <v>65.099999999999994</v>
      </c>
      <c r="G67" s="67">
        <v>0.64</v>
      </c>
      <c r="H67" s="67">
        <v>17.190000000000001</v>
      </c>
      <c r="I67" s="67">
        <v>3.96</v>
      </c>
      <c r="J67" s="67">
        <v>0.13</v>
      </c>
      <c r="K67" s="67">
        <v>1.95</v>
      </c>
      <c r="L67" s="67">
        <v>4.5599999999999996</v>
      </c>
      <c r="M67" s="67">
        <v>3.56</v>
      </c>
      <c r="N67" s="67">
        <v>2.91</v>
      </c>
      <c r="O67" s="58"/>
      <c r="P67" s="58"/>
      <c r="Q67" s="58">
        <v>3.42</v>
      </c>
      <c r="S67" s="67">
        <v>42.97</v>
      </c>
      <c r="T67" s="67">
        <v>2.08</v>
      </c>
      <c r="U67" s="67">
        <v>12.3</v>
      </c>
      <c r="V67" s="67">
        <v>10.17</v>
      </c>
      <c r="W67" s="67">
        <v>0.32</v>
      </c>
      <c r="X67" s="67">
        <v>15.09</v>
      </c>
      <c r="Y67" s="67">
        <v>11.85</v>
      </c>
      <c r="Z67" s="67">
        <v>2.13</v>
      </c>
      <c r="AA67" s="67">
        <v>0.7</v>
      </c>
      <c r="AB67" s="58"/>
      <c r="AD67" s="59"/>
      <c r="AE67" s="60"/>
      <c r="AF67" s="61"/>
      <c r="AG67" s="59"/>
      <c r="AH67" s="59"/>
      <c r="AI67" s="59"/>
      <c r="AJ67" s="60"/>
      <c r="AK67" s="62"/>
      <c r="AL67" s="62"/>
      <c r="AM67" s="62"/>
      <c r="AN67" s="62"/>
      <c r="AO67" s="62"/>
      <c r="AP67" s="62"/>
      <c r="AQ67" s="63"/>
      <c r="AR67" s="62"/>
      <c r="AS67" s="62"/>
      <c r="AT67" s="63"/>
      <c r="AU67" s="59"/>
      <c r="AV67" s="59"/>
      <c r="AW67" s="59"/>
      <c r="AX67" s="59"/>
      <c r="AY67" s="59"/>
      <c r="AZ67" s="59"/>
      <c r="BA67" s="60"/>
      <c r="BB67" s="64"/>
      <c r="BC67" s="64"/>
      <c r="BD67" s="59"/>
      <c r="BE67" s="59"/>
      <c r="BF67" s="59"/>
      <c r="BG67" s="59"/>
      <c r="BH67" s="59"/>
      <c r="BI67" s="59"/>
      <c r="BJ67" s="59"/>
      <c r="BK67" s="59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P67"/>
      <c r="CQ67"/>
      <c r="CR67"/>
      <c r="CS67"/>
      <c r="CT67"/>
      <c r="CU67"/>
      <c r="CV67"/>
      <c r="CW67"/>
      <c r="CX67"/>
      <c r="CY67"/>
      <c r="CZ6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FG67" s="65"/>
      <c r="FH67" s="65"/>
      <c r="FL67" s="57"/>
      <c r="FX67" s="57"/>
      <c r="FY67" s="57"/>
      <c r="FZ67" s="57"/>
      <c r="GA67" s="66"/>
      <c r="GB67" s="66"/>
      <c r="GE67" s="66"/>
      <c r="GG67" s="57"/>
    </row>
    <row r="68" spans="1:189" s="56" customFormat="1" ht="18" customHeight="1">
      <c r="A68" s="56" t="s">
        <v>1026</v>
      </c>
      <c r="B68" s="56" t="s">
        <v>1022</v>
      </c>
      <c r="C68" s="57">
        <v>950</v>
      </c>
      <c r="D68" s="57">
        <v>5</v>
      </c>
      <c r="E68" s="56">
        <f t="shared" si="1"/>
        <v>1223.1500000000001</v>
      </c>
      <c r="F68" s="67">
        <v>59.68</v>
      </c>
      <c r="G68" s="67">
        <v>0.64</v>
      </c>
      <c r="H68" s="67">
        <v>21.22</v>
      </c>
      <c r="I68" s="67">
        <v>2.15</v>
      </c>
      <c r="J68" s="67">
        <v>0.01</v>
      </c>
      <c r="K68" s="67">
        <v>1.1499999999999999</v>
      </c>
      <c r="L68" s="67">
        <v>10.050000000000001</v>
      </c>
      <c r="M68" s="67">
        <v>4.28</v>
      </c>
      <c r="N68" s="67">
        <v>0.82</v>
      </c>
      <c r="O68" s="58"/>
      <c r="P68" s="58"/>
      <c r="Q68" s="58">
        <v>1.32</v>
      </c>
      <c r="S68" s="67">
        <v>42.93</v>
      </c>
      <c r="T68" s="67">
        <v>3.18</v>
      </c>
      <c r="U68" s="67">
        <v>12.37</v>
      </c>
      <c r="V68" s="67">
        <v>10.58</v>
      </c>
      <c r="W68" s="67">
        <v>0.26</v>
      </c>
      <c r="X68" s="67">
        <v>13.8</v>
      </c>
      <c r="Y68" s="67">
        <v>11.1</v>
      </c>
      <c r="Z68" s="67">
        <v>2.21</v>
      </c>
      <c r="AA68" s="67">
        <v>1.1399999999999999</v>
      </c>
      <c r="AB68" s="58"/>
      <c r="AD68" s="59"/>
      <c r="AE68" s="60"/>
      <c r="AF68" s="61"/>
      <c r="AG68" s="59"/>
      <c r="AH68" s="59"/>
      <c r="AI68" s="59"/>
      <c r="AJ68" s="60"/>
      <c r="AK68" s="62"/>
      <c r="AL68" s="62"/>
      <c r="AM68" s="62"/>
      <c r="AN68" s="62"/>
      <c r="AO68" s="62"/>
      <c r="AP68" s="62"/>
      <c r="AQ68" s="63"/>
      <c r="AR68" s="62"/>
      <c r="AS68" s="62"/>
      <c r="AT68" s="63"/>
      <c r="AU68" s="59"/>
      <c r="AV68" s="59"/>
      <c r="AW68" s="59"/>
      <c r="AX68" s="59"/>
      <c r="AY68" s="59"/>
      <c r="AZ68" s="59"/>
      <c r="BA68" s="60"/>
      <c r="BB68" s="64"/>
      <c r="BC68" s="64"/>
      <c r="BD68" s="59"/>
      <c r="BE68" s="59"/>
      <c r="BF68" s="59"/>
      <c r="BG68" s="59"/>
      <c r="BH68" s="59"/>
      <c r="BI68" s="59"/>
      <c r="BJ68" s="59"/>
      <c r="BK68" s="59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P68"/>
      <c r="CQ68"/>
      <c r="CR68"/>
      <c r="CS68"/>
      <c r="CT68"/>
      <c r="CU68"/>
      <c r="CV68"/>
      <c r="CW68"/>
      <c r="CX68"/>
      <c r="CY68"/>
      <c r="CZ68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FG68" s="65"/>
      <c r="FH68" s="65"/>
      <c r="FL68" s="57"/>
      <c r="FX68" s="57"/>
      <c r="FY68" s="57"/>
      <c r="FZ68" s="57"/>
      <c r="GA68" s="66"/>
      <c r="GB68" s="66"/>
      <c r="GE68" s="66"/>
      <c r="GG68" s="57"/>
    </row>
    <row r="69" spans="1:189" s="56" customFormat="1" ht="18" customHeight="1">
      <c r="A69" s="56" t="s">
        <v>1026</v>
      </c>
      <c r="B69" s="56" t="s">
        <v>1022</v>
      </c>
      <c r="C69" s="57">
        <v>900</v>
      </c>
      <c r="D69" s="57">
        <v>5</v>
      </c>
      <c r="E69" s="56">
        <f t="shared" si="1"/>
        <v>1173.1500000000001</v>
      </c>
      <c r="F69" s="67">
        <v>63.39</v>
      </c>
      <c r="G69" s="67">
        <v>0.59</v>
      </c>
      <c r="H69" s="67">
        <v>19.43</v>
      </c>
      <c r="I69" s="67">
        <v>2.79</v>
      </c>
      <c r="J69" s="67">
        <v>0.22</v>
      </c>
      <c r="K69" s="67">
        <v>1.4</v>
      </c>
      <c r="L69" s="67">
        <v>6.6</v>
      </c>
      <c r="M69" s="67">
        <v>3.74</v>
      </c>
      <c r="N69" s="67">
        <v>1.83</v>
      </c>
      <c r="O69" s="58"/>
      <c r="P69" s="58"/>
      <c r="Q69" s="58">
        <v>9.19</v>
      </c>
      <c r="S69" s="67">
        <v>41.41</v>
      </c>
      <c r="T69" s="67">
        <v>2.02</v>
      </c>
      <c r="U69" s="67">
        <v>14.57</v>
      </c>
      <c r="V69" s="67">
        <v>10.81</v>
      </c>
      <c r="W69" s="67">
        <v>0.17</v>
      </c>
      <c r="X69" s="67">
        <v>13.75</v>
      </c>
      <c r="Y69" s="67">
        <v>12.35</v>
      </c>
      <c r="Z69" s="67">
        <v>2.2599999999999998</v>
      </c>
      <c r="AA69" s="67">
        <v>0.69</v>
      </c>
      <c r="AB69" s="58"/>
      <c r="AD69" s="59"/>
      <c r="AE69" s="60"/>
      <c r="AF69" s="61"/>
      <c r="AG69" s="59"/>
      <c r="AH69" s="59"/>
      <c r="AI69" s="59"/>
      <c r="AJ69" s="60"/>
      <c r="AK69" s="62"/>
      <c r="AL69" s="62"/>
      <c r="AM69" s="62"/>
      <c r="AN69" s="62"/>
      <c r="AO69" s="62"/>
      <c r="AP69" s="62"/>
      <c r="AQ69" s="63"/>
      <c r="AR69" s="62"/>
      <c r="AS69" s="62"/>
      <c r="AT69" s="63"/>
      <c r="AU69" s="59"/>
      <c r="AV69" s="59"/>
      <c r="AW69" s="59"/>
      <c r="AX69" s="59"/>
      <c r="AY69" s="59"/>
      <c r="AZ69" s="59"/>
      <c r="BA69" s="60"/>
      <c r="BB69" s="64"/>
      <c r="BC69" s="64"/>
      <c r="BD69" s="59"/>
      <c r="BE69" s="59"/>
      <c r="BF69" s="59"/>
      <c r="BG69" s="59"/>
      <c r="BH69" s="59"/>
      <c r="BI69" s="59"/>
      <c r="BJ69" s="59"/>
      <c r="BK69" s="59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P69"/>
      <c r="CQ69"/>
      <c r="CR69"/>
      <c r="CS69"/>
      <c r="CT69"/>
      <c r="CU69"/>
      <c r="CV69"/>
      <c r="CW69"/>
      <c r="CX69"/>
      <c r="CY69"/>
      <c r="CZ69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FG69" s="65"/>
      <c r="FH69" s="65"/>
      <c r="FL69" s="57"/>
      <c r="FX69" s="57"/>
      <c r="FY69" s="57"/>
      <c r="FZ69" s="57"/>
      <c r="GA69" s="66"/>
      <c r="GB69" s="66"/>
      <c r="GE69" s="66"/>
      <c r="GG69" s="57"/>
    </row>
    <row r="70" spans="1:189" s="56" customFormat="1" ht="18" customHeight="1">
      <c r="A70" s="56" t="s">
        <v>1026</v>
      </c>
      <c r="B70" s="56" t="s">
        <v>1022</v>
      </c>
      <c r="C70" s="57">
        <v>900</v>
      </c>
      <c r="D70" s="57">
        <v>5</v>
      </c>
      <c r="E70" s="56">
        <f t="shared" si="1"/>
        <v>1173.1500000000001</v>
      </c>
      <c r="F70" s="67">
        <v>66.47</v>
      </c>
      <c r="G70" s="67">
        <v>0.61</v>
      </c>
      <c r="H70" s="67">
        <v>17.7</v>
      </c>
      <c r="I70" s="67">
        <v>2.95</v>
      </c>
      <c r="J70" s="67">
        <v>0.08</v>
      </c>
      <c r="K70" s="67">
        <v>1.34</v>
      </c>
      <c r="L70" s="67">
        <v>4.8899999999999997</v>
      </c>
      <c r="M70" s="67">
        <v>3.45</v>
      </c>
      <c r="N70" s="67">
        <v>2.5099999999999998</v>
      </c>
      <c r="O70" s="58"/>
      <c r="P70" s="58"/>
      <c r="Q70" s="58">
        <v>5.36</v>
      </c>
      <c r="S70" s="67">
        <v>42.65</v>
      </c>
      <c r="T70" s="67">
        <v>1.81</v>
      </c>
      <c r="U70" s="67">
        <v>12.96</v>
      </c>
      <c r="V70" s="67">
        <v>10.8</v>
      </c>
      <c r="W70" s="67">
        <v>0.2</v>
      </c>
      <c r="X70" s="67">
        <v>14.13</v>
      </c>
      <c r="Y70" s="67">
        <v>12.06</v>
      </c>
      <c r="Z70" s="67">
        <v>2.17</v>
      </c>
      <c r="AA70" s="67">
        <v>0.74</v>
      </c>
      <c r="AB70" s="58"/>
      <c r="AD70" s="59"/>
      <c r="AE70" s="60"/>
      <c r="AF70" s="61"/>
      <c r="AG70" s="59"/>
      <c r="AH70" s="59"/>
      <c r="AI70" s="59"/>
      <c r="AJ70" s="60"/>
      <c r="AK70" s="62"/>
      <c r="AL70" s="62"/>
      <c r="AM70" s="62"/>
      <c r="AN70" s="62"/>
      <c r="AO70" s="62"/>
      <c r="AP70" s="62"/>
      <c r="AQ70" s="63"/>
      <c r="AR70" s="62"/>
      <c r="AS70" s="62"/>
      <c r="AT70" s="63"/>
      <c r="AU70" s="59"/>
      <c r="AV70" s="59"/>
      <c r="AW70" s="59"/>
      <c r="AX70" s="59"/>
      <c r="AY70" s="59"/>
      <c r="AZ70" s="59"/>
      <c r="BA70" s="60"/>
      <c r="BB70" s="64"/>
      <c r="BC70" s="64"/>
      <c r="BD70" s="59"/>
      <c r="BE70" s="59"/>
      <c r="BF70" s="59"/>
      <c r="BG70" s="59"/>
      <c r="BH70" s="59"/>
      <c r="BI70" s="59"/>
      <c r="BJ70" s="59"/>
      <c r="BK70" s="59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P70"/>
      <c r="CQ70"/>
      <c r="CR70"/>
      <c r="CS70"/>
      <c r="CT70"/>
      <c r="CU70"/>
      <c r="CV70"/>
      <c r="CW70"/>
      <c r="CX70"/>
      <c r="CY70"/>
      <c r="CZ70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FG70" s="65"/>
      <c r="FH70" s="65"/>
      <c r="FL70" s="57"/>
      <c r="FX70" s="57"/>
      <c r="FY70" s="57"/>
      <c r="FZ70" s="57"/>
      <c r="GA70" s="66"/>
      <c r="GB70" s="66"/>
      <c r="GE70" s="66"/>
      <c r="GG70" s="57"/>
    </row>
    <row r="71" spans="1:189" s="56" customFormat="1" ht="18" customHeight="1">
      <c r="A71" s="56" t="s">
        <v>1026</v>
      </c>
      <c r="B71" s="56" t="s">
        <v>1022</v>
      </c>
      <c r="C71" s="57">
        <v>960</v>
      </c>
      <c r="D71" s="57">
        <v>5</v>
      </c>
      <c r="E71" s="56">
        <f t="shared" si="1"/>
        <v>1233.1500000000001</v>
      </c>
      <c r="F71" s="67">
        <v>63.3</v>
      </c>
      <c r="G71" s="67">
        <v>0.62</v>
      </c>
      <c r="H71" s="67">
        <v>15.61</v>
      </c>
      <c r="I71" s="67">
        <v>4.5199999999999996</v>
      </c>
      <c r="J71" s="67">
        <v>0.1</v>
      </c>
      <c r="K71" s="67">
        <v>5.2</v>
      </c>
      <c r="L71" s="67">
        <v>7.8</v>
      </c>
      <c r="M71" s="67">
        <v>2.69</v>
      </c>
      <c r="N71" s="67">
        <v>0.16</v>
      </c>
      <c r="O71" s="58"/>
      <c r="P71" s="58"/>
      <c r="Q71" s="58">
        <v>9.48</v>
      </c>
      <c r="S71" s="67">
        <v>42.37</v>
      </c>
      <c r="T71" s="67">
        <v>1.1499999999999999</v>
      </c>
      <c r="U71" s="67">
        <v>13.35</v>
      </c>
      <c r="V71" s="67">
        <v>8.24</v>
      </c>
      <c r="W71" s="67">
        <v>0.17</v>
      </c>
      <c r="X71" s="67">
        <v>17.059999999999999</v>
      </c>
      <c r="Y71" s="67">
        <v>12.53</v>
      </c>
      <c r="Z71" s="67">
        <v>2.5299999999999998</v>
      </c>
      <c r="AA71" s="67">
        <v>0.08</v>
      </c>
      <c r="AB71" s="58"/>
      <c r="AD71" s="59"/>
      <c r="AE71" s="60"/>
      <c r="AF71" s="61"/>
      <c r="AG71" s="59"/>
      <c r="AH71" s="59"/>
      <c r="AI71" s="59"/>
      <c r="AJ71" s="60"/>
      <c r="AK71" s="62"/>
      <c r="AL71" s="62"/>
      <c r="AM71" s="62"/>
      <c r="AN71" s="62"/>
      <c r="AO71" s="62"/>
      <c r="AP71" s="62"/>
      <c r="AQ71" s="63"/>
      <c r="AR71" s="62"/>
      <c r="AS71" s="62"/>
      <c r="AT71" s="63"/>
      <c r="AU71" s="59"/>
      <c r="AV71" s="59"/>
      <c r="AW71" s="59"/>
      <c r="AX71" s="59"/>
      <c r="AY71" s="59"/>
      <c r="AZ71" s="59"/>
      <c r="BA71" s="60"/>
      <c r="BB71" s="64"/>
      <c r="BC71" s="64"/>
      <c r="BD71" s="59"/>
      <c r="BE71" s="59"/>
      <c r="BF71" s="59"/>
      <c r="BG71" s="59"/>
      <c r="BH71" s="59"/>
      <c r="BI71" s="59"/>
      <c r="BJ71" s="59"/>
      <c r="BK71" s="59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P71"/>
      <c r="CQ71"/>
      <c r="CR71"/>
      <c r="CS71"/>
      <c r="CT71"/>
      <c r="CU71"/>
      <c r="CV71"/>
      <c r="CW71"/>
      <c r="CX71"/>
      <c r="CY71"/>
      <c r="CZ71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FG71" s="65"/>
      <c r="FH71" s="65"/>
      <c r="FL71" s="57"/>
      <c r="FX71" s="57"/>
      <c r="FY71" s="57"/>
      <c r="FZ71" s="57"/>
      <c r="GA71" s="66"/>
      <c r="GB71" s="66"/>
      <c r="GE71" s="66"/>
      <c r="GG71" s="57"/>
    </row>
    <row r="72" spans="1:189" s="56" customFormat="1" ht="18" customHeight="1">
      <c r="A72" s="56" t="s">
        <v>1026</v>
      </c>
      <c r="B72" s="56" t="s">
        <v>1022</v>
      </c>
      <c r="C72" s="57">
        <v>960</v>
      </c>
      <c r="D72" s="57">
        <v>5</v>
      </c>
      <c r="E72" s="56">
        <f t="shared" si="1"/>
        <v>1233.1500000000001</v>
      </c>
      <c r="F72" s="67">
        <v>64.87</v>
      </c>
      <c r="G72" s="67">
        <v>0.56999999999999995</v>
      </c>
      <c r="H72" s="67">
        <v>16.02</v>
      </c>
      <c r="I72" s="67">
        <v>3.82</v>
      </c>
      <c r="J72" s="67">
        <v>0.04</v>
      </c>
      <c r="K72" s="67">
        <v>2.54</v>
      </c>
      <c r="L72" s="67">
        <v>7.89</v>
      </c>
      <c r="M72" s="67">
        <v>3.71</v>
      </c>
      <c r="N72" s="67">
        <v>0.56000000000000005</v>
      </c>
      <c r="O72" s="58"/>
      <c r="P72" s="58"/>
      <c r="Q72" s="58">
        <v>7.82</v>
      </c>
      <c r="S72" s="67">
        <v>43.39</v>
      </c>
      <c r="T72" s="67">
        <v>1.22</v>
      </c>
      <c r="U72" s="67">
        <v>12.51</v>
      </c>
      <c r="V72" s="67">
        <v>8.9</v>
      </c>
      <c r="W72" s="67">
        <v>0.22</v>
      </c>
      <c r="X72" s="67">
        <v>16.98</v>
      </c>
      <c r="Y72" s="67">
        <v>12.17</v>
      </c>
      <c r="Z72" s="67">
        <v>2.41</v>
      </c>
      <c r="AA72" s="67">
        <v>7.0000000000000007E-2</v>
      </c>
      <c r="AB72" s="58"/>
      <c r="AD72" s="59"/>
      <c r="AE72" s="60"/>
      <c r="AF72" s="61"/>
      <c r="AG72" s="59"/>
      <c r="AH72" s="59"/>
      <c r="AI72" s="59"/>
      <c r="AJ72" s="60"/>
      <c r="AK72" s="62"/>
      <c r="AL72" s="62"/>
      <c r="AM72" s="62"/>
      <c r="AN72" s="62"/>
      <c r="AO72" s="62"/>
      <c r="AP72" s="62"/>
      <c r="AQ72" s="63"/>
      <c r="AR72" s="62"/>
      <c r="AS72" s="62"/>
      <c r="AT72" s="63"/>
      <c r="AU72" s="59"/>
      <c r="AV72" s="59"/>
      <c r="AW72" s="59"/>
      <c r="AX72" s="59"/>
      <c r="AY72" s="59"/>
      <c r="AZ72" s="59"/>
      <c r="BA72" s="60"/>
      <c r="BB72" s="64"/>
      <c r="BC72" s="64"/>
      <c r="BD72" s="59"/>
      <c r="BE72" s="59"/>
      <c r="BF72" s="59"/>
      <c r="BG72" s="59"/>
      <c r="BH72" s="59"/>
      <c r="BI72" s="59"/>
      <c r="BJ72" s="59"/>
      <c r="BK72" s="59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P72"/>
      <c r="CQ72"/>
      <c r="CR72"/>
      <c r="CS72"/>
      <c r="CT72"/>
      <c r="CU72"/>
      <c r="CV72"/>
      <c r="CW72"/>
      <c r="CX72"/>
      <c r="CY72"/>
      <c r="CZ72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FG72" s="65"/>
      <c r="FH72" s="65"/>
      <c r="FL72" s="57"/>
      <c r="FX72" s="57"/>
      <c r="FY72" s="57"/>
      <c r="FZ72" s="57"/>
      <c r="GA72" s="66"/>
      <c r="GB72" s="66"/>
      <c r="GE72" s="66"/>
      <c r="GG72" s="57"/>
    </row>
    <row r="73" spans="1:189" s="56" customFormat="1" ht="18" customHeight="1">
      <c r="A73" s="56" t="s">
        <v>1026</v>
      </c>
      <c r="B73" s="56" t="s">
        <v>1022</v>
      </c>
      <c r="C73" s="57">
        <v>1000</v>
      </c>
      <c r="D73" s="57">
        <v>4.9530000000000003</v>
      </c>
      <c r="E73" s="56">
        <f t="shared" si="1"/>
        <v>1273.1500000000001</v>
      </c>
      <c r="F73" s="67">
        <v>51.51</v>
      </c>
      <c r="G73" s="67">
        <v>1.59</v>
      </c>
      <c r="H73" s="67">
        <v>18.41</v>
      </c>
      <c r="I73" s="67">
        <v>10.96</v>
      </c>
      <c r="J73" s="67">
        <v>0.16</v>
      </c>
      <c r="K73" s="67">
        <v>4.3600000000000003</v>
      </c>
      <c r="L73" s="67">
        <v>9.39</v>
      </c>
      <c r="M73" s="67">
        <v>3.49</v>
      </c>
      <c r="N73" s="67">
        <v>0.13</v>
      </c>
      <c r="O73" s="58"/>
      <c r="P73" s="58"/>
      <c r="Q73" s="58">
        <v>6.4</v>
      </c>
      <c r="S73" s="67">
        <v>41.38</v>
      </c>
      <c r="T73" s="67">
        <v>2.6</v>
      </c>
      <c r="U73" s="67">
        <v>13.41</v>
      </c>
      <c r="V73" s="67">
        <v>12.39</v>
      </c>
      <c r="W73" s="67">
        <v>0.14000000000000001</v>
      </c>
      <c r="X73" s="67">
        <v>13.38</v>
      </c>
      <c r="Y73" s="67">
        <v>11.98</v>
      </c>
      <c r="Z73" s="67">
        <v>2.65</v>
      </c>
      <c r="AA73" s="67">
        <v>0.08</v>
      </c>
      <c r="AB73" s="58"/>
      <c r="AD73" s="59"/>
      <c r="AE73" s="60"/>
      <c r="AF73" s="61"/>
      <c r="AG73" s="59"/>
      <c r="AH73" s="59"/>
      <c r="AI73" s="59"/>
      <c r="AJ73" s="60"/>
      <c r="AK73" s="62"/>
      <c r="AL73" s="62"/>
      <c r="AM73" s="62"/>
      <c r="AN73" s="62"/>
      <c r="AO73" s="62"/>
      <c r="AP73" s="62"/>
      <c r="AQ73" s="63"/>
      <c r="AR73" s="62"/>
      <c r="AS73" s="62"/>
      <c r="AT73" s="63"/>
      <c r="AU73" s="59"/>
      <c r="AV73" s="59"/>
      <c r="AW73" s="59"/>
      <c r="AX73" s="59"/>
      <c r="AY73" s="59"/>
      <c r="AZ73" s="59"/>
      <c r="BA73" s="60"/>
      <c r="BB73" s="64"/>
      <c r="BC73" s="64"/>
      <c r="BD73" s="59"/>
      <c r="BE73" s="59"/>
      <c r="BF73" s="59"/>
      <c r="BG73" s="59"/>
      <c r="BH73" s="59"/>
      <c r="BI73" s="59"/>
      <c r="BJ73" s="59"/>
      <c r="BK73" s="59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P73"/>
      <c r="CQ73"/>
      <c r="CR73"/>
      <c r="CS73"/>
      <c r="CT73"/>
      <c r="CU73"/>
      <c r="CV73"/>
      <c r="CW73"/>
      <c r="CX73"/>
      <c r="CY73"/>
      <c r="CZ7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FG73" s="65"/>
      <c r="FH73" s="65"/>
      <c r="FL73" s="57"/>
      <c r="FX73" s="57"/>
      <c r="FY73" s="57"/>
      <c r="FZ73" s="57"/>
      <c r="GA73" s="66"/>
      <c r="GB73" s="66"/>
      <c r="GE73" s="66"/>
      <c r="GG73" s="57"/>
    </row>
    <row r="74" spans="1:189" s="56" customFormat="1" ht="18" customHeight="1">
      <c r="A74" s="56" t="s">
        <v>1026</v>
      </c>
      <c r="B74" s="56" t="s">
        <v>1022</v>
      </c>
      <c r="C74" s="57">
        <v>1000</v>
      </c>
      <c r="D74" s="57">
        <v>4.9530000000000003</v>
      </c>
      <c r="E74" s="56">
        <f t="shared" si="1"/>
        <v>1273.1500000000001</v>
      </c>
      <c r="F74" s="67">
        <v>54.11</v>
      </c>
      <c r="G74" s="67">
        <v>1.9</v>
      </c>
      <c r="H74" s="67">
        <v>16.91</v>
      </c>
      <c r="I74" s="67">
        <v>12.17</v>
      </c>
      <c r="J74" s="67">
        <v>0.26</v>
      </c>
      <c r="K74" s="67">
        <v>2.76</v>
      </c>
      <c r="L74" s="67">
        <v>7.81</v>
      </c>
      <c r="M74" s="67">
        <v>3.8</v>
      </c>
      <c r="N74" s="67">
        <v>0.28999999999999998</v>
      </c>
      <c r="O74" s="58"/>
      <c r="P74" s="58"/>
      <c r="Q74" s="58">
        <v>3.45</v>
      </c>
      <c r="S74" s="67">
        <v>40.36</v>
      </c>
      <c r="T74" s="67">
        <v>4.47</v>
      </c>
      <c r="U74" s="67">
        <v>13.06</v>
      </c>
      <c r="V74" s="67">
        <v>14.86</v>
      </c>
      <c r="W74" s="67">
        <v>0.17</v>
      </c>
      <c r="X74" s="67">
        <v>11.43</v>
      </c>
      <c r="Y74" s="67">
        <v>10.67</v>
      </c>
      <c r="Z74" s="67">
        <v>2.71</v>
      </c>
      <c r="AA74" s="67">
        <v>0.1</v>
      </c>
      <c r="AB74" s="58"/>
      <c r="AD74" s="59"/>
      <c r="AE74" s="60"/>
      <c r="AF74" s="61"/>
      <c r="AG74" s="59"/>
      <c r="AH74" s="59"/>
      <c r="AI74" s="59"/>
      <c r="AJ74" s="60"/>
      <c r="AK74" s="62"/>
      <c r="AL74" s="62"/>
      <c r="AM74" s="62"/>
      <c r="AN74" s="62"/>
      <c r="AO74" s="62"/>
      <c r="AP74" s="62"/>
      <c r="AQ74" s="63"/>
      <c r="AR74" s="62"/>
      <c r="AS74" s="62"/>
      <c r="AT74" s="63"/>
      <c r="AU74" s="59"/>
      <c r="AV74" s="59"/>
      <c r="AW74" s="59"/>
      <c r="AX74" s="59"/>
      <c r="AY74" s="59"/>
      <c r="AZ74" s="59"/>
      <c r="BA74" s="60"/>
      <c r="BB74" s="64"/>
      <c r="BC74" s="64"/>
      <c r="BD74" s="59"/>
      <c r="BE74" s="59"/>
      <c r="BF74" s="59"/>
      <c r="BG74" s="59"/>
      <c r="BH74" s="59"/>
      <c r="BI74" s="59"/>
      <c r="BJ74" s="59"/>
      <c r="BK74" s="59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P74"/>
      <c r="CQ74"/>
      <c r="CR74"/>
      <c r="CS74"/>
      <c r="CT74"/>
      <c r="CU74"/>
      <c r="CV74"/>
      <c r="CW74"/>
      <c r="CX74"/>
      <c r="CY74"/>
      <c r="CZ74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FG74" s="65"/>
      <c r="FH74" s="65"/>
      <c r="FL74" s="57"/>
      <c r="FX74" s="57"/>
      <c r="FY74" s="57"/>
      <c r="FZ74" s="57"/>
      <c r="GA74" s="66"/>
      <c r="GB74" s="66"/>
      <c r="GE74" s="66"/>
      <c r="GG74" s="57"/>
    </row>
    <row r="75" spans="1:189" s="56" customFormat="1" ht="18" customHeight="1">
      <c r="A75" s="56" t="s">
        <v>1026</v>
      </c>
      <c r="B75" s="56" t="s">
        <v>1022</v>
      </c>
      <c r="C75" s="57">
        <v>1000</v>
      </c>
      <c r="D75" s="57">
        <v>4.9530000000000003</v>
      </c>
      <c r="E75" s="56">
        <f t="shared" si="1"/>
        <v>1273.1500000000001</v>
      </c>
      <c r="F75" s="67">
        <v>41.38</v>
      </c>
      <c r="G75" s="67">
        <v>2.6</v>
      </c>
      <c r="H75" s="67">
        <v>13.41</v>
      </c>
      <c r="I75" s="67">
        <v>12.39</v>
      </c>
      <c r="J75" s="67">
        <v>0.14000000000000001</v>
      </c>
      <c r="K75" s="67">
        <v>13.38</v>
      </c>
      <c r="L75" s="67">
        <v>11.98</v>
      </c>
      <c r="M75" s="67">
        <v>2.65</v>
      </c>
      <c r="N75" s="67">
        <v>0.08</v>
      </c>
      <c r="O75" s="58"/>
      <c r="P75" s="58"/>
      <c r="Q75" s="58">
        <v>5.08</v>
      </c>
      <c r="S75" s="67">
        <v>40.630000000000003</v>
      </c>
      <c r="T75" s="67">
        <v>3.71</v>
      </c>
      <c r="U75" s="67">
        <v>13.64</v>
      </c>
      <c r="V75" s="67">
        <v>12.89</v>
      </c>
      <c r="W75" s="67">
        <v>0.11</v>
      </c>
      <c r="X75" s="67">
        <v>12.5</v>
      </c>
      <c r="Y75" s="67">
        <v>11.05</v>
      </c>
      <c r="Z75" s="67">
        <v>2.65</v>
      </c>
      <c r="AA75" s="67">
        <v>7.0000000000000007E-2</v>
      </c>
      <c r="AB75" s="58"/>
      <c r="AD75" s="59"/>
      <c r="AE75" s="60"/>
      <c r="AF75" s="61"/>
      <c r="AG75" s="59"/>
      <c r="AH75" s="59"/>
      <c r="AI75" s="59"/>
      <c r="AJ75" s="60"/>
      <c r="AK75" s="62"/>
      <c r="AL75" s="62"/>
      <c r="AM75" s="62"/>
      <c r="AN75" s="62"/>
      <c r="AO75" s="62"/>
      <c r="AP75" s="62"/>
      <c r="AQ75" s="63"/>
      <c r="AR75" s="62"/>
      <c r="AS75" s="62"/>
      <c r="AT75" s="63"/>
      <c r="AU75" s="59"/>
      <c r="AV75" s="59"/>
      <c r="AW75" s="59"/>
      <c r="AX75" s="59"/>
      <c r="AY75" s="59"/>
      <c r="AZ75" s="59"/>
      <c r="BA75" s="60"/>
      <c r="BB75" s="64"/>
      <c r="BC75" s="64"/>
      <c r="BD75" s="59"/>
      <c r="BE75" s="59"/>
      <c r="BF75" s="59"/>
      <c r="BG75" s="59"/>
      <c r="BH75" s="59"/>
      <c r="BI75" s="59"/>
      <c r="BJ75" s="59"/>
      <c r="BK75" s="59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P75"/>
      <c r="CQ75"/>
      <c r="CR75"/>
      <c r="CS75"/>
      <c r="CT75"/>
      <c r="CU75"/>
      <c r="CV75"/>
      <c r="CW75"/>
      <c r="CX75"/>
      <c r="CY75"/>
      <c r="CZ7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FG75" s="65"/>
      <c r="FH75" s="65"/>
      <c r="FL75" s="57"/>
      <c r="FX75" s="57"/>
      <c r="FY75" s="57"/>
      <c r="FZ75" s="57"/>
      <c r="GA75" s="66"/>
      <c r="GB75" s="66"/>
      <c r="GE75" s="66"/>
      <c r="GG75" s="57"/>
    </row>
    <row r="76" spans="1:189" s="56" customFormat="1" ht="18" customHeight="1">
      <c r="A76" s="56" t="s">
        <v>1026</v>
      </c>
      <c r="B76" s="56" t="s">
        <v>1022</v>
      </c>
      <c r="C76" s="57">
        <v>1000</v>
      </c>
      <c r="D76" s="57">
        <v>4.9290000000000003</v>
      </c>
      <c r="E76" s="56">
        <f t="shared" si="1"/>
        <v>1273.1500000000001</v>
      </c>
      <c r="F76" s="67">
        <v>50.64</v>
      </c>
      <c r="G76" s="67">
        <v>2.6</v>
      </c>
      <c r="H76" s="67">
        <v>17.68</v>
      </c>
      <c r="I76" s="67">
        <v>11.17</v>
      </c>
      <c r="J76" s="67">
        <v>0.3</v>
      </c>
      <c r="K76" s="67">
        <v>4.1900000000000004</v>
      </c>
      <c r="L76" s="67">
        <v>9.02</v>
      </c>
      <c r="M76" s="67">
        <v>3.03</v>
      </c>
      <c r="N76" s="67">
        <v>1.35</v>
      </c>
      <c r="O76" s="58"/>
      <c r="P76" s="58"/>
      <c r="Q76" s="58">
        <v>6.75</v>
      </c>
      <c r="S76" s="67">
        <v>40.619999999999997</v>
      </c>
      <c r="T76" s="67">
        <v>4.1399999999999997</v>
      </c>
      <c r="U76" s="67">
        <v>13.64</v>
      </c>
      <c r="V76" s="67">
        <v>12.82</v>
      </c>
      <c r="W76" s="67">
        <v>0.15</v>
      </c>
      <c r="X76" s="67">
        <v>12</v>
      </c>
      <c r="Y76" s="67">
        <v>11.4</v>
      </c>
      <c r="Z76" s="67">
        <v>2.39</v>
      </c>
      <c r="AA76" s="67">
        <v>0.76</v>
      </c>
      <c r="AB76" s="58"/>
      <c r="AD76" s="59"/>
      <c r="AE76" s="60"/>
      <c r="AF76" s="61"/>
      <c r="AG76" s="59"/>
      <c r="AH76" s="59"/>
      <c r="AI76" s="59"/>
      <c r="AJ76" s="60"/>
      <c r="AK76" s="62"/>
      <c r="AL76" s="62"/>
      <c r="AM76" s="62"/>
      <c r="AN76" s="62"/>
      <c r="AO76" s="62"/>
      <c r="AP76" s="62"/>
      <c r="AQ76" s="63"/>
      <c r="AR76" s="62"/>
      <c r="AS76" s="62"/>
      <c r="AT76" s="63"/>
      <c r="AU76" s="59"/>
      <c r="AV76" s="59"/>
      <c r="AW76" s="59"/>
      <c r="AX76" s="59"/>
      <c r="AY76" s="59"/>
      <c r="AZ76" s="59"/>
      <c r="BA76" s="60"/>
      <c r="BB76" s="64"/>
      <c r="BC76" s="64"/>
      <c r="BD76" s="59"/>
      <c r="BE76" s="59"/>
      <c r="BF76" s="59"/>
      <c r="BG76" s="59"/>
      <c r="BH76" s="59"/>
      <c r="BI76" s="59"/>
      <c r="BJ76" s="59"/>
      <c r="BK76" s="59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P76"/>
      <c r="CQ76"/>
      <c r="CR76"/>
      <c r="CS76"/>
      <c r="CT76"/>
      <c r="CU76"/>
      <c r="CV76"/>
      <c r="CW76"/>
      <c r="CX76"/>
      <c r="CY76"/>
      <c r="CZ76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FG76" s="65"/>
      <c r="FH76" s="65"/>
      <c r="FL76" s="57"/>
      <c r="FX76" s="57"/>
      <c r="FY76" s="57"/>
      <c r="FZ76" s="57"/>
      <c r="GA76" s="66"/>
      <c r="GB76" s="66"/>
      <c r="GE76" s="66"/>
      <c r="GG76" s="57"/>
    </row>
    <row r="77" spans="1:189" s="56" customFormat="1" ht="18" customHeight="1">
      <c r="A77" s="56" t="s">
        <v>1026</v>
      </c>
      <c r="B77" s="56" t="s">
        <v>1022</v>
      </c>
      <c r="C77" s="57">
        <v>1000</v>
      </c>
      <c r="D77" s="57">
        <v>4.9290000000000003</v>
      </c>
      <c r="E77" s="56">
        <f t="shared" si="1"/>
        <v>1273.1500000000001</v>
      </c>
      <c r="F77" s="67">
        <v>52.63</v>
      </c>
      <c r="G77" s="67">
        <v>2.37</v>
      </c>
      <c r="H77" s="67">
        <v>18.62</v>
      </c>
      <c r="I77" s="67">
        <v>9.56</v>
      </c>
      <c r="J77" s="67">
        <v>0.09</v>
      </c>
      <c r="K77" s="67">
        <v>3.39</v>
      </c>
      <c r="L77" s="67">
        <v>8.4</v>
      </c>
      <c r="M77" s="67">
        <v>3.37</v>
      </c>
      <c r="N77" s="67">
        <v>1.57</v>
      </c>
      <c r="O77" s="58"/>
      <c r="P77" s="58"/>
      <c r="Q77" s="58">
        <v>5.03</v>
      </c>
      <c r="S77" s="67">
        <v>41.22</v>
      </c>
      <c r="T77" s="67">
        <v>4.5199999999999996</v>
      </c>
      <c r="U77" s="67">
        <v>13.59</v>
      </c>
      <c r="V77" s="67">
        <v>13.87</v>
      </c>
      <c r="W77" s="67">
        <v>0.16</v>
      </c>
      <c r="X77" s="67">
        <v>10.68</v>
      </c>
      <c r="Y77" s="67">
        <v>11.19</v>
      </c>
      <c r="Z77" s="67">
        <v>2.37</v>
      </c>
      <c r="AA77" s="67">
        <v>0.76</v>
      </c>
      <c r="AB77" s="58"/>
      <c r="AD77" s="59"/>
      <c r="AE77" s="60"/>
      <c r="AF77" s="61"/>
      <c r="AG77" s="59"/>
      <c r="AH77" s="59"/>
      <c r="AI77" s="59"/>
      <c r="AJ77" s="60"/>
      <c r="AK77" s="62"/>
      <c r="AL77" s="62"/>
      <c r="AM77" s="62"/>
      <c r="AN77" s="62"/>
      <c r="AO77" s="62"/>
      <c r="AP77" s="62"/>
      <c r="AQ77" s="63"/>
      <c r="AR77" s="62"/>
      <c r="AS77" s="62"/>
      <c r="AT77" s="63"/>
      <c r="AU77" s="59"/>
      <c r="AV77" s="59"/>
      <c r="AW77" s="59"/>
      <c r="AX77" s="59"/>
      <c r="AY77" s="59"/>
      <c r="AZ77" s="59"/>
      <c r="BA77" s="60"/>
      <c r="BB77" s="64"/>
      <c r="BC77" s="64"/>
      <c r="BD77" s="59"/>
      <c r="BE77" s="59"/>
      <c r="BF77" s="59"/>
      <c r="BG77" s="59"/>
      <c r="BH77" s="59"/>
      <c r="BI77" s="59"/>
      <c r="BJ77" s="59"/>
      <c r="BK77" s="59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P77"/>
      <c r="CQ77"/>
      <c r="CR77"/>
      <c r="CS77"/>
      <c r="CT77"/>
      <c r="CU77"/>
      <c r="CV77"/>
      <c r="CW77"/>
      <c r="CX77"/>
      <c r="CY77"/>
      <c r="CZ7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FG77" s="65"/>
      <c r="FH77" s="65"/>
      <c r="FL77" s="57"/>
      <c r="FX77" s="57"/>
      <c r="FY77" s="57"/>
      <c r="FZ77" s="57"/>
      <c r="GA77" s="66"/>
      <c r="GB77" s="66"/>
      <c r="GE77" s="66"/>
      <c r="GG77" s="57"/>
    </row>
    <row r="78" spans="1:189" s="56" customFormat="1" ht="18" customHeight="1">
      <c r="A78" s="56" t="s">
        <v>1026</v>
      </c>
      <c r="B78" s="56" t="s">
        <v>1022</v>
      </c>
      <c r="C78" s="57">
        <v>1000</v>
      </c>
      <c r="D78" s="57">
        <v>4.9290000000000003</v>
      </c>
      <c r="E78" s="56">
        <f t="shared" si="1"/>
        <v>1273.1500000000001</v>
      </c>
      <c r="F78" s="67">
        <v>53.28</v>
      </c>
      <c r="G78" s="67">
        <v>1.98</v>
      </c>
      <c r="H78" s="67">
        <v>18.100000000000001</v>
      </c>
      <c r="I78" s="67">
        <v>10.78</v>
      </c>
      <c r="J78" s="67">
        <v>0.17</v>
      </c>
      <c r="K78" s="67">
        <v>2.82</v>
      </c>
      <c r="L78" s="67">
        <v>7.24</v>
      </c>
      <c r="M78" s="67">
        <v>3.73</v>
      </c>
      <c r="N78" s="67">
        <v>1.9</v>
      </c>
      <c r="O78" s="58"/>
      <c r="P78" s="58"/>
      <c r="Q78" s="58">
        <v>4.0999999999999996</v>
      </c>
      <c r="S78" s="67">
        <v>40.04</v>
      </c>
      <c r="T78" s="67">
        <v>5.31</v>
      </c>
      <c r="U78" s="67">
        <v>13.42</v>
      </c>
      <c r="V78" s="67">
        <v>14.62</v>
      </c>
      <c r="W78" s="67">
        <v>0.13</v>
      </c>
      <c r="X78" s="67">
        <v>11.09</v>
      </c>
      <c r="Y78" s="67">
        <v>10.6</v>
      </c>
      <c r="Z78" s="67">
        <v>2.4300000000000002</v>
      </c>
      <c r="AA78" s="67">
        <v>0.86</v>
      </c>
      <c r="AB78" s="58"/>
      <c r="AD78" s="59"/>
      <c r="AE78" s="60"/>
      <c r="AF78" s="61"/>
      <c r="AG78" s="59"/>
      <c r="AH78" s="59"/>
      <c r="AI78" s="59"/>
      <c r="AJ78" s="60"/>
      <c r="AK78" s="62"/>
      <c r="AL78" s="62"/>
      <c r="AM78" s="62"/>
      <c r="AN78" s="62"/>
      <c r="AO78" s="62"/>
      <c r="AP78" s="62"/>
      <c r="AQ78" s="63"/>
      <c r="AR78" s="62"/>
      <c r="AS78" s="62"/>
      <c r="AT78" s="63"/>
      <c r="AU78" s="59"/>
      <c r="AV78" s="59"/>
      <c r="AW78" s="59"/>
      <c r="AX78" s="59"/>
      <c r="AY78" s="59"/>
      <c r="AZ78" s="59"/>
      <c r="BA78" s="60"/>
      <c r="BB78" s="64"/>
      <c r="BC78" s="64"/>
      <c r="BD78" s="59"/>
      <c r="BE78" s="59"/>
      <c r="BF78" s="59"/>
      <c r="BG78" s="59"/>
      <c r="BH78" s="59"/>
      <c r="BI78" s="59"/>
      <c r="BJ78" s="59"/>
      <c r="BK78" s="59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P78"/>
      <c r="CQ78"/>
      <c r="CR78"/>
      <c r="CS78"/>
      <c r="CT78"/>
      <c r="CU78"/>
      <c r="CV78"/>
      <c r="CW78"/>
      <c r="CX78"/>
      <c r="CY78"/>
      <c r="CZ78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FG78" s="65"/>
      <c r="FH78" s="65"/>
      <c r="FL78" s="57"/>
      <c r="FX78" s="57"/>
      <c r="FY78" s="57"/>
      <c r="FZ78" s="57"/>
      <c r="GA78" s="66"/>
      <c r="GB78" s="66"/>
      <c r="GE78" s="66"/>
      <c r="GG78" s="57"/>
    </row>
    <row r="79" spans="1:189" s="56" customFormat="1" ht="18" customHeight="1">
      <c r="A79" s="56" t="s">
        <v>1026</v>
      </c>
      <c r="B79" s="56" t="s">
        <v>1022</v>
      </c>
      <c r="C79" s="57">
        <v>1000</v>
      </c>
      <c r="D79" s="57">
        <v>4.9290000000000003</v>
      </c>
      <c r="E79" s="56">
        <f t="shared" si="1"/>
        <v>1273.1500000000001</v>
      </c>
      <c r="F79" s="67">
        <v>54.62</v>
      </c>
      <c r="G79" s="67">
        <v>1.78</v>
      </c>
      <c r="H79" s="67">
        <v>17.579999999999998</v>
      </c>
      <c r="I79" s="67">
        <v>10.36</v>
      </c>
      <c r="J79" s="67">
        <v>0.18</v>
      </c>
      <c r="K79" s="67">
        <v>2.61</v>
      </c>
      <c r="L79" s="67">
        <v>6.72</v>
      </c>
      <c r="M79" s="67">
        <v>3.92</v>
      </c>
      <c r="N79" s="67">
        <v>2.2400000000000002</v>
      </c>
      <c r="O79" s="58"/>
      <c r="P79" s="58"/>
      <c r="Q79" s="58">
        <v>3.92</v>
      </c>
      <c r="S79" s="67">
        <v>40.78</v>
      </c>
      <c r="T79" s="67">
        <v>5.22</v>
      </c>
      <c r="U79" s="67">
        <v>13.38</v>
      </c>
      <c r="V79" s="67">
        <v>14.95</v>
      </c>
      <c r="W79" s="67">
        <v>0.18</v>
      </c>
      <c r="X79" s="67">
        <v>10.4</v>
      </c>
      <c r="Y79" s="67">
        <v>10.3</v>
      </c>
      <c r="Z79" s="67">
        <v>2.4</v>
      </c>
      <c r="AA79" s="67">
        <v>0.88</v>
      </c>
      <c r="AB79" s="58"/>
      <c r="AD79" s="59"/>
      <c r="AE79" s="60"/>
      <c r="AF79" s="61"/>
      <c r="AG79" s="59"/>
      <c r="AH79" s="59"/>
      <c r="AI79" s="59"/>
      <c r="AJ79" s="60"/>
      <c r="AK79" s="62"/>
      <c r="AL79" s="62"/>
      <c r="AM79" s="62"/>
      <c r="AN79" s="62"/>
      <c r="AO79" s="62"/>
      <c r="AP79" s="62"/>
      <c r="AQ79" s="63"/>
      <c r="AR79" s="62"/>
      <c r="AS79" s="62"/>
      <c r="AT79" s="63"/>
      <c r="AU79" s="59"/>
      <c r="AV79" s="59"/>
      <c r="AW79" s="59"/>
      <c r="AX79" s="59"/>
      <c r="AY79" s="59"/>
      <c r="AZ79" s="59"/>
      <c r="BA79" s="60"/>
      <c r="BB79" s="64"/>
      <c r="BC79" s="64"/>
      <c r="BD79" s="59"/>
      <c r="BE79" s="59"/>
      <c r="BF79" s="59"/>
      <c r="BG79" s="59"/>
      <c r="BH79" s="59"/>
      <c r="BI79" s="59"/>
      <c r="BJ79" s="59"/>
      <c r="BK79" s="59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P79"/>
      <c r="CQ79"/>
      <c r="CR79"/>
      <c r="CS79"/>
      <c r="CT79"/>
      <c r="CU79"/>
      <c r="CV79"/>
      <c r="CW79"/>
      <c r="CX79"/>
      <c r="CY79"/>
      <c r="CZ79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FG79" s="65"/>
      <c r="FH79" s="65"/>
      <c r="FL79" s="57"/>
      <c r="FX79" s="57"/>
      <c r="FY79" s="57"/>
      <c r="FZ79" s="57"/>
      <c r="GA79" s="66"/>
      <c r="GB79" s="66"/>
      <c r="GE79" s="66"/>
      <c r="GG79" s="57"/>
    </row>
    <row r="80" spans="1:189" s="56" customFormat="1" ht="18" customHeight="1">
      <c r="A80" s="56" t="s">
        <v>1026</v>
      </c>
      <c r="B80" s="56" t="s">
        <v>1022</v>
      </c>
      <c r="C80" s="57">
        <v>1000</v>
      </c>
      <c r="D80" s="57">
        <v>4.9290000000000003</v>
      </c>
      <c r="E80" s="56">
        <f t="shared" si="1"/>
        <v>1273.1500000000001</v>
      </c>
      <c r="F80" s="67">
        <v>55.31</v>
      </c>
      <c r="G80" s="67">
        <v>1.66</v>
      </c>
      <c r="H80" s="67">
        <v>17.73</v>
      </c>
      <c r="I80" s="67">
        <v>10.16</v>
      </c>
      <c r="J80" s="67">
        <v>0.19</v>
      </c>
      <c r="K80" s="67">
        <v>2.44</v>
      </c>
      <c r="L80" s="67">
        <v>6</v>
      </c>
      <c r="M80" s="67">
        <v>3.74</v>
      </c>
      <c r="N80" s="67">
        <v>2.75</v>
      </c>
      <c r="O80" s="58"/>
      <c r="P80" s="58"/>
      <c r="Q80" s="58">
        <v>2.04</v>
      </c>
      <c r="S80" s="67">
        <v>40.68</v>
      </c>
      <c r="T80" s="67">
        <v>5.34</v>
      </c>
      <c r="U80" s="67">
        <v>12.73</v>
      </c>
      <c r="V80" s="67">
        <v>15.12</v>
      </c>
      <c r="W80" s="67">
        <v>0.15</v>
      </c>
      <c r="X80" s="67">
        <v>10.19</v>
      </c>
      <c r="Y80" s="67">
        <v>11.01</v>
      </c>
      <c r="Z80" s="67">
        <v>2.23</v>
      </c>
      <c r="AA80" s="67">
        <v>1.03</v>
      </c>
      <c r="AB80" s="58"/>
      <c r="AD80" s="59"/>
      <c r="AE80" s="60"/>
      <c r="AF80" s="61"/>
      <c r="AG80" s="59"/>
      <c r="AH80" s="59"/>
      <c r="AI80" s="59"/>
      <c r="AJ80" s="60"/>
      <c r="AK80" s="62"/>
      <c r="AL80" s="62"/>
      <c r="AM80" s="62"/>
      <c r="AN80" s="62"/>
      <c r="AO80" s="62"/>
      <c r="AP80" s="62"/>
      <c r="AQ80" s="63"/>
      <c r="AR80" s="62"/>
      <c r="AS80" s="62"/>
      <c r="AT80" s="63"/>
      <c r="AU80" s="59"/>
      <c r="AV80" s="59"/>
      <c r="AW80" s="59"/>
      <c r="AX80" s="59"/>
      <c r="AY80" s="59"/>
      <c r="AZ80" s="59"/>
      <c r="BA80" s="60"/>
      <c r="BB80" s="64"/>
      <c r="BC80" s="64"/>
      <c r="BD80" s="59"/>
      <c r="BE80" s="59"/>
      <c r="BF80" s="59"/>
      <c r="BG80" s="59"/>
      <c r="BH80" s="59"/>
      <c r="BI80" s="59"/>
      <c r="BJ80" s="59"/>
      <c r="BK80" s="59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P80"/>
      <c r="CQ80"/>
      <c r="CR80"/>
      <c r="CS80"/>
      <c r="CT80"/>
      <c r="CU80"/>
      <c r="CV80"/>
      <c r="CW80"/>
      <c r="CX80"/>
      <c r="CY80"/>
      <c r="CZ80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FG80" s="65"/>
      <c r="FH80" s="65"/>
      <c r="FL80" s="57"/>
      <c r="FX80" s="57"/>
      <c r="FY80" s="57"/>
      <c r="FZ80" s="57"/>
      <c r="GA80" s="66"/>
      <c r="GB80" s="66"/>
      <c r="GE80" s="66"/>
      <c r="GG80" s="57"/>
    </row>
    <row r="81" spans="1:189" s="56" customFormat="1" ht="18" customHeight="1">
      <c r="A81" s="56" t="s">
        <v>1026</v>
      </c>
      <c r="B81" s="56" t="s">
        <v>1022</v>
      </c>
      <c r="C81" s="57">
        <v>1040</v>
      </c>
      <c r="D81" s="57">
        <v>4.8929999999999998</v>
      </c>
      <c r="E81" s="56">
        <f t="shared" si="1"/>
        <v>1313.15</v>
      </c>
      <c r="F81" s="67">
        <v>50.25</v>
      </c>
      <c r="G81" s="67">
        <v>2.88</v>
      </c>
      <c r="H81" s="67">
        <v>17.79</v>
      </c>
      <c r="I81" s="67">
        <v>11.29</v>
      </c>
      <c r="J81" s="67">
        <v>0.14000000000000001</v>
      </c>
      <c r="K81" s="67">
        <v>4.38</v>
      </c>
      <c r="L81" s="67">
        <v>7.77</v>
      </c>
      <c r="M81" s="67">
        <v>3.9</v>
      </c>
      <c r="N81" s="67">
        <v>1.6</v>
      </c>
      <c r="O81" s="58"/>
      <c r="P81" s="58"/>
      <c r="Q81" s="58">
        <v>2.84</v>
      </c>
      <c r="S81" s="67">
        <v>39.24</v>
      </c>
      <c r="T81" s="67">
        <v>5.96</v>
      </c>
      <c r="U81" s="67">
        <v>13.87</v>
      </c>
      <c r="V81" s="67">
        <v>12.74</v>
      </c>
      <c r="W81" s="67">
        <v>0.1</v>
      </c>
      <c r="X81" s="67">
        <v>12.04</v>
      </c>
      <c r="Y81" s="67">
        <v>10.95</v>
      </c>
      <c r="Z81" s="67">
        <v>2.31</v>
      </c>
      <c r="AA81" s="67">
        <v>0.78</v>
      </c>
      <c r="AB81" s="58"/>
      <c r="AD81" s="59"/>
      <c r="AE81" s="60"/>
      <c r="AF81" s="61"/>
      <c r="AG81" s="59"/>
      <c r="AH81" s="59"/>
      <c r="AI81" s="59"/>
      <c r="AJ81" s="60"/>
      <c r="AK81" s="62"/>
      <c r="AL81" s="62"/>
      <c r="AM81" s="62"/>
      <c r="AN81" s="62"/>
      <c r="AO81" s="62"/>
      <c r="AP81" s="62"/>
      <c r="AQ81" s="63"/>
      <c r="AR81" s="62"/>
      <c r="AS81" s="62"/>
      <c r="AT81" s="63"/>
      <c r="AU81" s="59"/>
      <c r="AV81" s="59"/>
      <c r="AW81" s="59"/>
      <c r="AX81" s="59"/>
      <c r="AY81" s="59"/>
      <c r="AZ81" s="59"/>
      <c r="BA81" s="60"/>
      <c r="BB81" s="64"/>
      <c r="BC81" s="64"/>
      <c r="BD81" s="59"/>
      <c r="BE81" s="59"/>
      <c r="BF81" s="59"/>
      <c r="BG81" s="59"/>
      <c r="BH81" s="59"/>
      <c r="BI81" s="59"/>
      <c r="BJ81" s="59"/>
      <c r="BK81" s="59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P81"/>
      <c r="CQ81"/>
      <c r="CR81"/>
      <c r="CS81"/>
      <c r="CT81"/>
      <c r="CU81"/>
      <c r="CV81"/>
      <c r="CW81"/>
      <c r="CX81"/>
      <c r="CY81"/>
      <c r="CZ81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FG81" s="65"/>
      <c r="FH81" s="65"/>
      <c r="FL81" s="57"/>
      <c r="FX81" s="57"/>
      <c r="FY81" s="57"/>
      <c r="FZ81" s="57"/>
      <c r="GA81" s="66"/>
      <c r="GB81" s="66"/>
      <c r="GE81" s="66"/>
      <c r="GG81" s="57"/>
    </row>
    <row r="82" spans="1:189" s="56" customFormat="1" ht="18" customHeight="1">
      <c r="A82" s="56" t="s">
        <v>1027</v>
      </c>
      <c r="B82" s="56" t="s">
        <v>1022</v>
      </c>
      <c r="C82" s="57">
        <v>825</v>
      </c>
      <c r="D82" s="57">
        <v>3</v>
      </c>
      <c r="E82" s="56">
        <f t="shared" si="1"/>
        <v>1098.1500000000001</v>
      </c>
      <c r="F82" s="58">
        <v>64.89</v>
      </c>
      <c r="G82" s="58">
        <v>0.24</v>
      </c>
      <c r="H82" s="58">
        <v>14.36</v>
      </c>
      <c r="I82" s="58">
        <v>2</v>
      </c>
      <c r="J82" s="58">
        <v>0.03</v>
      </c>
      <c r="K82" s="58">
        <v>0.4</v>
      </c>
      <c r="L82" s="58">
        <v>2.89</v>
      </c>
      <c r="M82" s="58">
        <v>3.17</v>
      </c>
      <c r="N82" s="58">
        <v>2.54</v>
      </c>
      <c r="O82" s="58"/>
      <c r="P82" s="58"/>
      <c r="Q82" s="58">
        <v>9.48</v>
      </c>
      <c r="S82" s="58">
        <v>47.24</v>
      </c>
      <c r="T82" s="58">
        <v>1.58</v>
      </c>
      <c r="U82" s="58">
        <v>11.74</v>
      </c>
      <c r="V82" s="58">
        <v>14.05</v>
      </c>
      <c r="W82" s="58">
        <v>0.25</v>
      </c>
      <c r="X82" s="58">
        <v>11.11</v>
      </c>
      <c r="Y82" s="58">
        <v>10.119999999999999</v>
      </c>
      <c r="Z82" s="58">
        <v>1.69</v>
      </c>
      <c r="AA82" s="58">
        <v>0.82</v>
      </c>
      <c r="AB82" s="58"/>
      <c r="AD82" s="59"/>
      <c r="AE82" s="60"/>
      <c r="AF82" s="61"/>
      <c r="AG82" s="59"/>
      <c r="AH82" s="59"/>
      <c r="AI82" s="59"/>
      <c r="AJ82" s="60"/>
      <c r="AK82" s="62"/>
      <c r="AL82" s="62"/>
      <c r="AM82" s="62"/>
      <c r="AN82" s="62"/>
      <c r="AO82" s="62"/>
      <c r="AP82" s="62"/>
      <c r="AQ82" s="63"/>
      <c r="AR82" s="62"/>
      <c r="AS82" s="62"/>
      <c r="AT82" s="63"/>
      <c r="AU82" s="59"/>
      <c r="AV82" s="59"/>
      <c r="AW82" s="59"/>
      <c r="AX82" s="59"/>
      <c r="AY82" s="59"/>
      <c r="AZ82" s="59"/>
      <c r="BA82" s="60"/>
      <c r="BB82" s="64"/>
      <c r="BC82" s="64"/>
      <c r="BD82" s="59"/>
      <c r="BE82" s="59"/>
      <c r="BF82" s="59"/>
      <c r="BG82" s="59"/>
      <c r="BH82" s="59"/>
      <c r="BI82" s="59"/>
      <c r="BJ82" s="59"/>
      <c r="BK82" s="59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P82"/>
      <c r="CQ82"/>
      <c r="CR82"/>
      <c r="CS82"/>
      <c r="CT82"/>
      <c r="CU82"/>
      <c r="CV82"/>
      <c r="CW82"/>
      <c r="CX82"/>
      <c r="CY82"/>
      <c r="CZ82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FG82" s="65"/>
      <c r="FH82" s="65"/>
      <c r="FL82" s="57"/>
      <c r="FX82" s="57"/>
      <c r="FY82" s="57"/>
      <c r="FZ82" s="57"/>
      <c r="GA82" s="66"/>
      <c r="GB82" s="66"/>
      <c r="GE82" s="66"/>
      <c r="GG82" s="57"/>
    </row>
    <row r="83" spans="1:189" s="56" customFormat="1" ht="18" customHeight="1">
      <c r="A83" s="56" t="s">
        <v>1027</v>
      </c>
      <c r="B83" s="56" t="s">
        <v>1022</v>
      </c>
      <c r="C83" s="57">
        <v>825</v>
      </c>
      <c r="D83" s="57">
        <v>3</v>
      </c>
      <c r="E83" s="56">
        <f t="shared" si="1"/>
        <v>1098.1500000000001</v>
      </c>
      <c r="F83" s="58">
        <v>70.86</v>
      </c>
      <c r="G83" s="58">
        <v>0.22</v>
      </c>
      <c r="H83" s="58">
        <v>12.37</v>
      </c>
      <c r="I83" s="58">
        <v>1.49</v>
      </c>
      <c r="J83" s="58">
        <v>0.03</v>
      </c>
      <c r="K83" s="58">
        <v>0.27</v>
      </c>
      <c r="L83" s="58">
        <v>1.79</v>
      </c>
      <c r="M83" s="58">
        <v>3.05</v>
      </c>
      <c r="N83" s="58">
        <v>3.75</v>
      </c>
      <c r="O83" s="58"/>
      <c r="P83" s="58"/>
      <c r="Q83" s="58">
        <v>6.17</v>
      </c>
      <c r="S83" s="58">
        <v>50.11</v>
      </c>
      <c r="T83" s="58">
        <v>1.71</v>
      </c>
      <c r="U83" s="58">
        <v>9.42</v>
      </c>
      <c r="V83" s="58">
        <v>15.25</v>
      </c>
      <c r="W83" s="58">
        <v>0.23</v>
      </c>
      <c r="X83" s="58">
        <v>11.65</v>
      </c>
      <c r="Y83" s="58">
        <v>9.84</v>
      </c>
      <c r="Z83" s="58">
        <v>1.42</v>
      </c>
      <c r="AA83" s="58">
        <v>0.81</v>
      </c>
      <c r="AB83" s="58"/>
      <c r="AD83" s="59"/>
      <c r="AE83" s="60"/>
      <c r="AF83" s="61"/>
      <c r="AG83" s="59"/>
      <c r="AH83" s="59"/>
      <c r="AI83" s="59"/>
      <c r="AJ83" s="60"/>
      <c r="AK83" s="62"/>
      <c r="AL83" s="62"/>
      <c r="AM83" s="62"/>
      <c r="AN83" s="62"/>
      <c r="AO83" s="62"/>
      <c r="AP83" s="62"/>
      <c r="AQ83" s="63"/>
      <c r="AR83" s="62"/>
      <c r="AS83" s="62"/>
      <c r="AT83" s="63"/>
      <c r="AU83" s="59"/>
      <c r="AV83" s="59"/>
      <c r="AW83" s="59"/>
      <c r="AX83" s="59"/>
      <c r="AY83" s="59"/>
      <c r="AZ83" s="59"/>
      <c r="BA83" s="60"/>
      <c r="BB83" s="64"/>
      <c r="BC83" s="64"/>
      <c r="BD83" s="59"/>
      <c r="BE83" s="59"/>
      <c r="BF83" s="59"/>
      <c r="BG83" s="59"/>
      <c r="BH83" s="59"/>
      <c r="BI83" s="59"/>
      <c r="BJ83" s="59"/>
      <c r="BK83" s="59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P83"/>
      <c r="CQ83"/>
      <c r="CR83"/>
      <c r="CS83"/>
      <c r="CT83"/>
      <c r="CU83"/>
      <c r="CV83"/>
      <c r="CW83"/>
      <c r="CX83"/>
      <c r="CY83"/>
      <c r="CZ8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FG83" s="65"/>
      <c r="FH83" s="65"/>
      <c r="FL83" s="57"/>
      <c r="FX83" s="57"/>
      <c r="FY83" s="57"/>
      <c r="FZ83" s="57"/>
      <c r="GA83" s="66"/>
      <c r="GB83" s="66"/>
      <c r="GE83" s="66"/>
      <c r="GG83" s="57"/>
    </row>
    <row r="84" spans="1:189" s="56" customFormat="1" ht="18" customHeight="1">
      <c r="A84" s="56" t="s">
        <v>1027</v>
      </c>
      <c r="B84" s="56" t="s">
        <v>1022</v>
      </c>
      <c r="C84" s="57">
        <v>825</v>
      </c>
      <c r="D84" s="57">
        <v>3</v>
      </c>
      <c r="E84" s="56">
        <f t="shared" si="1"/>
        <v>1098.1500000000001</v>
      </c>
      <c r="F84" s="58">
        <v>70.62</v>
      </c>
      <c r="G84" s="58">
        <v>0.25</v>
      </c>
      <c r="H84" s="58">
        <v>12.69</v>
      </c>
      <c r="I84" s="58">
        <v>1.48</v>
      </c>
      <c r="J84" s="58">
        <v>0.05</v>
      </c>
      <c r="K84" s="58">
        <v>0.28000000000000003</v>
      </c>
      <c r="L84" s="58">
        <v>2.0699999999999998</v>
      </c>
      <c r="M84" s="58">
        <v>3.04</v>
      </c>
      <c r="N84" s="58">
        <v>3.76</v>
      </c>
      <c r="O84" s="58"/>
      <c r="P84" s="58"/>
      <c r="Q84" s="58">
        <v>5.76</v>
      </c>
      <c r="S84" s="58">
        <v>47.81</v>
      </c>
      <c r="T84" s="58">
        <v>1.56</v>
      </c>
      <c r="U84" s="58">
        <v>11.19</v>
      </c>
      <c r="V84" s="58">
        <v>14.25</v>
      </c>
      <c r="W84" s="58">
        <v>0.27</v>
      </c>
      <c r="X84" s="58">
        <v>12.3</v>
      </c>
      <c r="Y84" s="58">
        <v>10.039999999999999</v>
      </c>
      <c r="Z84" s="58">
        <v>1.64</v>
      </c>
      <c r="AA84" s="58">
        <v>0.77</v>
      </c>
      <c r="AB84" s="58"/>
      <c r="AD84" s="59"/>
      <c r="AE84" s="60"/>
      <c r="AF84" s="61"/>
      <c r="AG84" s="59"/>
      <c r="AH84" s="59"/>
      <c r="AI84" s="59"/>
      <c r="AJ84" s="60"/>
      <c r="AK84" s="62"/>
      <c r="AL84" s="62"/>
      <c r="AM84" s="62"/>
      <c r="AN84" s="62"/>
      <c r="AO84" s="62"/>
      <c r="AP84" s="62"/>
      <c r="AQ84" s="63"/>
      <c r="AR84" s="62"/>
      <c r="AS84" s="62"/>
      <c r="AT84" s="63"/>
      <c r="AU84" s="59"/>
      <c r="AV84" s="59"/>
      <c r="AW84" s="59"/>
      <c r="AX84" s="59"/>
      <c r="AY84" s="59"/>
      <c r="AZ84" s="59"/>
      <c r="BA84" s="60"/>
      <c r="BB84" s="64"/>
      <c r="BC84" s="64"/>
      <c r="BD84" s="59"/>
      <c r="BE84" s="59"/>
      <c r="BF84" s="59"/>
      <c r="BG84" s="59"/>
      <c r="BH84" s="59"/>
      <c r="BI84" s="59"/>
      <c r="BJ84" s="59"/>
      <c r="BK84" s="59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P84"/>
      <c r="CQ84"/>
      <c r="CR84"/>
      <c r="CS84"/>
      <c r="CT84"/>
      <c r="CU84"/>
      <c r="CV84"/>
      <c r="CW84"/>
      <c r="CX84"/>
      <c r="CY84"/>
      <c r="CZ84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FG84" s="65"/>
      <c r="FH84" s="65"/>
      <c r="FL84" s="57"/>
      <c r="FX84" s="57"/>
      <c r="FY84" s="57"/>
      <c r="FZ84" s="57"/>
      <c r="GA84" s="66"/>
      <c r="GB84" s="66"/>
      <c r="GE84" s="66"/>
      <c r="GG84" s="57"/>
    </row>
    <row r="85" spans="1:189" s="56" customFormat="1" ht="18" customHeight="1">
      <c r="A85" s="56" t="s">
        <v>1027</v>
      </c>
      <c r="B85" s="56" t="s">
        <v>1022</v>
      </c>
      <c r="C85" s="57">
        <v>800</v>
      </c>
      <c r="D85" s="57">
        <v>3</v>
      </c>
      <c r="E85" s="56">
        <f t="shared" si="1"/>
        <v>1073.1500000000001</v>
      </c>
      <c r="F85" s="58">
        <v>67.209999999999994</v>
      </c>
      <c r="G85" s="58">
        <v>0.21</v>
      </c>
      <c r="H85" s="58">
        <v>13.82</v>
      </c>
      <c r="I85" s="58">
        <v>1.71</v>
      </c>
      <c r="J85" s="58">
        <v>0.06</v>
      </c>
      <c r="K85" s="58">
        <v>0.33</v>
      </c>
      <c r="L85" s="58">
        <v>2.44</v>
      </c>
      <c r="M85" s="58">
        <v>3.26</v>
      </c>
      <c r="N85" s="58">
        <v>2.79</v>
      </c>
      <c r="O85" s="58"/>
      <c r="P85" s="58"/>
      <c r="Q85" s="58">
        <v>8.18</v>
      </c>
      <c r="S85" s="58">
        <v>45.41</v>
      </c>
      <c r="T85" s="58">
        <v>1.37</v>
      </c>
      <c r="U85" s="58">
        <v>10.97</v>
      </c>
      <c r="V85" s="58">
        <v>16.77</v>
      </c>
      <c r="W85" s="58">
        <v>0.32</v>
      </c>
      <c r="X85" s="58">
        <v>11.6</v>
      </c>
      <c r="Y85" s="58">
        <v>10.14</v>
      </c>
      <c r="Z85" s="58">
        <v>1.61</v>
      </c>
      <c r="AA85" s="58">
        <v>0.56999999999999995</v>
      </c>
      <c r="AB85" s="58"/>
      <c r="AD85" s="59"/>
      <c r="AE85" s="60"/>
      <c r="AF85" s="61"/>
      <c r="AG85" s="59"/>
      <c r="AH85" s="59"/>
      <c r="AI85" s="59"/>
      <c r="AJ85" s="60"/>
      <c r="AK85" s="62"/>
      <c r="AL85" s="62"/>
      <c r="AM85" s="62"/>
      <c r="AN85" s="62"/>
      <c r="AO85" s="62"/>
      <c r="AP85" s="62"/>
      <c r="AQ85" s="63"/>
      <c r="AR85" s="62"/>
      <c r="AS85" s="62"/>
      <c r="AT85" s="63"/>
      <c r="AU85" s="59"/>
      <c r="AV85" s="59"/>
      <c r="AW85" s="59"/>
      <c r="AX85" s="59"/>
      <c r="AY85" s="59"/>
      <c r="AZ85" s="59"/>
      <c r="BA85" s="60"/>
      <c r="BB85" s="64"/>
      <c r="BC85" s="64"/>
      <c r="BD85" s="59"/>
      <c r="BE85" s="59"/>
      <c r="BF85" s="59"/>
      <c r="BG85" s="59"/>
      <c r="BH85" s="59"/>
      <c r="BI85" s="59"/>
      <c r="BJ85" s="59"/>
      <c r="BK85" s="59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P85"/>
      <c r="CQ85"/>
      <c r="CR85"/>
      <c r="CS85"/>
      <c r="CT85"/>
      <c r="CU85"/>
      <c r="CV85"/>
      <c r="CW85"/>
      <c r="CX85"/>
      <c r="CY85"/>
      <c r="CZ85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FG85" s="65"/>
      <c r="FH85" s="65"/>
      <c r="FL85" s="57"/>
      <c r="FX85" s="57"/>
      <c r="FY85" s="57"/>
      <c r="FZ85" s="57"/>
      <c r="GA85" s="66"/>
      <c r="GB85" s="66"/>
      <c r="GE85" s="66"/>
      <c r="GG85" s="57"/>
    </row>
    <row r="86" spans="1:189" s="56" customFormat="1" ht="18" customHeight="1">
      <c r="A86" s="56" t="s">
        <v>1027</v>
      </c>
      <c r="B86" s="56" t="s">
        <v>1022</v>
      </c>
      <c r="C86" s="57">
        <v>800</v>
      </c>
      <c r="D86" s="57">
        <v>3</v>
      </c>
      <c r="E86" s="56">
        <f t="shared" si="1"/>
        <v>1073.1500000000001</v>
      </c>
      <c r="F86" s="58">
        <v>71.290000000000006</v>
      </c>
      <c r="G86" s="58">
        <v>0.22</v>
      </c>
      <c r="H86" s="58">
        <v>11.96</v>
      </c>
      <c r="I86" s="58">
        <v>1.35</v>
      </c>
      <c r="J86" s="58">
        <v>0.04</v>
      </c>
      <c r="K86" s="58">
        <v>0.28000000000000003</v>
      </c>
      <c r="L86" s="58">
        <v>1.63</v>
      </c>
      <c r="M86" s="58">
        <v>2.81</v>
      </c>
      <c r="N86" s="58">
        <v>3.8</v>
      </c>
      <c r="O86" s="58"/>
      <c r="P86" s="58"/>
      <c r="Q86" s="58">
        <v>6.63</v>
      </c>
      <c r="S86" s="58">
        <v>47.97</v>
      </c>
      <c r="T86" s="58">
        <v>1.73</v>
      </c>
      <c r="U86" s="58">
        <v>8.36</v>
      </c>
      <c r="V86" s="58">
        <v>17.63</v>
      </c>
      <c r="W86" s="58">
        <v>0.27</v>
      </c>
      <c r="X86" s="58">
        <v>12.1</v>
      </c>
      <c r="Y86" s="58">
        <v>9.44</v>
      </c>
      <c r="Z86" s="58">
        <v>1.29</v>
      </c>
      <c r="AA86" s="58">
        <v>0.59</v>
      </c>
      <c r="AB86" s="58"/>
      <c r="AD86" s="59"/>
      <c r="AE86" s="60"/>
      <c r="AF86" s="61"/>
      <c r="AG86" s="59"/>
      <c r="AH86" s="59"/>
      <c r="AI86" s="59"/>
      <c r="AJ86" s="60"/>
      <c r="AK86" s="62"/>
      <c r="AL86" s="62"/>
      <c r="AM86" s="62"/>
      <c r="AN86" s="62"/>
      <c r="AO86" s="62"/>
      <c r="AP86" s="62"/>
      <c r="AQ86" s="63"/>
      <c r="AR86" s="62"/>
      <c r="AS86" s="62"/>
      <c r="AT86" s="63"/>
      <c r="AU86" s="59"/>
      <c r="AV86" s="59"/>
      <c r="AW86" s="59"/>
      <c r="AX86" s="59"/>
      <c r="AY86" s="59"/>
      <c r="AZ86" s="59"/>
      <c r="BA86" s="60"/>
      <c r="BB86" s="64"/>
      <c r="BC86" s="64"/>
      <c r="BD86" s="59"/>
      <c r="BE86" s="59"/>
      <c r="BF86" s="59"/>
      <c r="BG86" s="59"/>
      <c r="BH86" s="59"/>
      <c r="BI86" s="59"/>
      <c r="BJ86" s="59"/>
      <c r="BK86" s="59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P86"/>
      <c r="CQ86"/>
      <c r="CR86"/>
      <c r="CS86"/>
      <c r="CT86"/>
      <c r="CU86"/>
      <c r="CV86"/>
      <c r="CW86"/>
      <c r="CX86"/>
      <c r="CY86"/>
      <c r="CZ86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FG86" s="65"/>
      <c r="FH86" s="65"/>
      <c r="FL86" s="57"/>
      <c r="FX86" s="57"/>
      <c r="FY86" s="57"/>
      <c r="FZ86" s="57"/>
      <c r="GA86" s="66"/>
      <c r="GB86" s="66"/>
      <c r="GE86" s="66"/>
      <c r="GG86" s="57"/>
    </row>
    <row r="87" spans="1:189" s="56" customFormat="1" ht="18" customHeight="1">
      <c r="A87" s="56" t="s">
        <v>1027</v>
      </c>
      <c r="B87" s="56" t="s">
        <v>1022</v>
      </c>
      <c r="C87" s="57">
        <v>850</v>
      </c>
      <c r="D87" s="57">
        <v>3</v>
      </c>
      <c r="E87" s="56">
        <f t="shared" si="1"/>
        <v>1123.1500000000001</v>
      </c>
      <c r="F87" s="58">
        <v>63.57</v>
      </c>
      <c r="G87" s="58">
        <v>0.32</v>
      </c>
      <c r="H87" s="58">
        <v>14.68</v>
      </c>
      <c r="I87" s="58">
        <v>2.1800000000000002</v>
      </c>
      <c r="J87" s="58">
        <v>7.0000000000000007E-2</v>
      </c>
      <c r="K87" s="58">
        <v>0.4</v>
      </c>
      <c r="L87" s="58">
        <v>3.23</v>
      </c>
      <c r="M87" s="58">
        <v>3.27</v>
      </c>
      <c r="N87" s="58">
        <v>2.39</v>
      </c>
      <c r="O87" s="58"/>
      <c r="P87" s="58"/>
      <c r="Q87" s="58">
        <v>9.8800000000000008</v>
      </c>
      <c r="S87" s="58">
        <v>45.43</v>
      </c>
      <c r="T87" s="58">
        <v>1.9</v>
      </c>
      <c r="U87" s="58">
        <v>11.42</v>
      </c>
      <c r="V87" s="58">
        <v>13.59</v>
      </c>
      <c r="W87" s="58">
        <v>0.23</v>
      </c>
      <c r="X87" s="58">
        <v>12.64</v>
      </c>
      <c r="Y87" s="58">
        <v>10.97</v>
      </c>
      <c r="Z87" s="58">
        <v>1.81</v>
      </c>
      <c r="AA87" s="58">
        <v>0.71</v>
      </c>
      <c r="AB87" s="58"/>
      <c r="AD87" s="59"/>
      <c r="AE87" s="60"/>
      <c r="AF87" s="61"/>
      <c r="AG87" s="59"/>
      <c r="AH87" s="59"/>
      <c r="AI87" s="59"/>
      <c r="AJ87" s="60"/>
      <c r="AK87" s="62"/>
      <c r="AL87" s="62"/>
      <c r="AM87" s="62"/>
      <c r="AN87" s="62"/>
      <c r="AO87" s="62"/>
      <c r="AP87" s="62"/>
      <c r="AQ87" s="63"/>
      <c r="AR87" s="62"/>
      <c r="AS87" s="62"/>
      <c r="AT87" s="63"/>
      <c r="AU87" s="59"/>
      <c r="AV87" s="59"/>
      <c r="AW87" s="59"/>
      <c r="AX87" s="59"/>
      <c r="AY87" s="59"/>
      <c r="AZ87" s="59"/>
      <c r="BA87" s="60"/>
      <c r="BB87" s="64"/>
      <c r="BC87" s="64"/>
      <c r="BD87" s="59"/>
      <c r="BE87" s="59"/>
      <c r="BF87" s="59"/>
      <c r="BG87" s="59"/>
      <c r="BH87" s="59"/>
      <c r="BI87" s="59"/>
      <c r="BJ87" s="59"/>
      <c r="BK87" s="59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P87"/>
      <c r="CQ87"/>
      <c r="CR87"/>
      <c r="CS87"/>
      <c r="CT87"/>
      <c r="CU87"/>
      <c r="CV87"/>
      <c r="CW87"/>
      <c r="CX87"/>
      <c r="CY87"/>
      <c r="CZ8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FG87" s="65"/>
      <c r="FH87" s="65"/>
      <c r="FL87" s="57"/>
      <c r="FX87" s="57"/>
      <c r="FY87" s="57"/>
      <c r="FZ87" s="57"/>
      <c r="GA87" s="66"/>
      <c r="GB87" s="66"/>
      <c r="GE87" s="66"/>
      <c r="GG87" s="57"/>
    </row>
    <row r="88" spans="1:189" s="56" customFormat="1" ht="18" customHeight="1">
      <c r="A88" s="56" t="s">
        <v>1027</v>
      </c>
      <c r="B88" s="56" t="s">
        <v>1022</v>
      </c>
      <c r="C88" s="57">
        <v>775</v>
      </c>
      <c r="D88" s="57">
        <v>3</v>
      </c>
      <c r="E88" s="56">
        <f t="shared" si="1"/>
        <v>1048.1500000000001</v>
      </c>
      <c r="F88" s="58">
        <v>67.38</v>
      </c>
      <c r="G88" s="58">
        <v>0.15</v>
      </c>
      <c r="H88" s="58">
        <v>13.28</v>
      </c>
      <c r="I88" s="58">
        <v>1.25</v>
      </c>
      <c r="J88" s="58">
        <v>0.04</v>
      </c>
      <c r="K88" s="58">
        <v>0.22</v>
      </c>
      <c r="L88" s="58">
        <v>2.4</v>
      </c>
      <c r="M88" s="58">
        <v>2.59</v>
      </c>
      <c r="N88" s="58">
        <v>2.61</v>
      </c>
      <c r="O88" s="58"/>
      <c r="P88" s="58"/>
      <c r="Q88" s="58">
        <v>10.06</v>
      </c>
      <c r="S88" s="58">
        <v>45.76</v>
      </c>
      <c r="T88" s="58">
        <v>1.56</v>
      </c>
      <c r="U88" s="58">
        <v>12.23</v>
      </c>
      <c r="V88" s="58">
        <v>16.75</v>
      </c>
      <c r="W88" s="58">
        <v>0.33</v>
      </c>
      <c r="X88" s="58">
        <v>10.61</v>
      </c>
      <c r="Y88" s="58">
        <v>10.42</v>
      </c>
      <c r="Z88" s="58">
        <v>1.61</v>
      </c>
      <c r="AA88" s="58">
        <v>0.74</v>
      </c>
      <c r="AB88" s="58"/>
      <c r="AD88" s="59"/>
      <c r="AE88" s="60"/>
      <c r="AF88" s="61"/>
      <c r="AG88" s="59"/>
      <c r="AH88" s="59"/>
      <c r="AI88" s="59"/>
      <c r="AJ88" s="60"/>
      <c r="AK88" s="62"/>
      <c r="AL88" s="62"/>
      <c r="AM88" s="62"/>
      <c r="AN88" s="62"/>
      <c r="AO88" s="62"/>
      <c r="AP88" s="62"/>
      <c r="AQ88" s="63"/>
      <c r="AR88" s="62"/>
      <c r="AS88" s="62"/>
      <c r="AT88" s="63"/>
      <c r="AU88" s="59"/>
      <c r="AV88" s="59"/>
      <c r="AW88" s="59"/>
      <c r="AX88" s="59"/>
      <c r="AY88" s="59"/>
      <c r="AZ88" s="59"/>
      <c r="BA88" s="60"/>
      <c r="BB88" s="64"/>
      <c r="BC88" s="64"/>
      <c r="BD88" s="59"/>
      <c r="BE88" s="59"/>
      <c r="BF88" s="59"/>
      <c r="BG88" s="59"/>
      <c r="BH88" s="59"/>
      <c r="BI88" s="59"/>
      <c r="BJ88" s="59"/>
      <c r="BK88" s="59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P88"/>
      <c r="CQ88"/>
      <c r="CR88"/>
      <c r="CS88"/>
      <c r="CT88"/>
      <c r="CU88"/>
      <c r="CV88"/>
      <c r="CW88"/>
      <c r="CX88"/>
      <c r="CY88"/>
      <c r="CZ88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FG88" s="65"/>
      <c r="FH88" s="65"/>
      <c r="FL88" s="57"/>
      <c r="FX88" s="57"/>
      <c r="FY88" s="57"/>
      <c r="FZ88" s="57"/>
      <c r="GA88" s="66"/>
      <c r="GB88" s="66"/>
      <c r="GE88" s="66"/>
      <c r="GG88" s="57"/>
    </row>
    <row r="89" spans="1:189" s="56" customFormat="1" ht="18" customHeight="1">
      <c r="A89" s="56" t="s">
        <v>1027</v>
      </c>
      <c r="B89" s="56" t="s">
        <v>1022</v>
      </c>
      <c r="C89" s="57">
        <v>775</v>
      </c>
      <c r="D89" s="57">
        <v>3</v>
      </c>
      <c r="E89" s="56">
        <f t="shared" si="1"/>
        <v>1048.1500000000001</v>
      </c>
      <c r="F89" s="58">
        <v>68.010000000000005</v>
      </c>
      <c r="G89" s="58">
        <v>0.18</v>
      </c>
      <c r="H89" s="58">
        <v>12.76</v>
      </c>
      <c r="I89" s="58">
        <v>1.29</v>
      </c>
      <c r="J89" s="58">
        <v>0.03</v>
      </c>
      <c r="K89" s="58">
        <v>0.23</v>
      </c>
      <c r="L89" s="58">
        <v>2.0499999999999998</v>
      </c>
      <c r="M89" s="58">
        <v>2.75</v>
      </c>
      <c r="N89" s="58">
        <v>3.01</v>
      </c>
      <c r="O89" s="58"/>
      <c r="P89" s="58"/>
      <c r="Q89" s="58">
        <v>9.69</v>
      </c>
      <c r="S89" s="58">
        <v>53.68</v>
      </c>
      <c r="T89" s="58">
        <v>0.98</v>
      </c>
      <c r="U89" s="58">
        <v>10.77</v>
      </c>
      <c r="V89" s="58">
        <v>13.81</v>
      </c>
      <c r="W89" s="58">
        <v>0.28000000000000003</v>
      </c>
      <c r="X89" s="58">
        <v>9.65</v>
      </c>
      <c r="Y89" s="58">
        <v>8.1999999999999993</v>
      </c>
      <c r="Z89" s="58">
        <v>1.37</v>
      </c>
      <c r="AA89" s="58">
        <v>0.71</v>
      </c>
      <c r="AB89" s="58"/>
      <c r="AD89" s="59"/>
      <c r="AE89" s="60"/>
      <c r="AF89" s="61"/>
      <c r="AG89" s="59"/>
      <c r="AH89" s="59"/>
      <c r="AI89" s="59"/>
      <c r="AJ89" s="60"/>
      <c r="AK89" s="62"/>
      <c r="AL89" s="62"/>
      <c r="AM89" s="62"/>
      <c r="AN89" s="62"/>
      <c r="AO89" s="62"/>
      <c r="AP89" s="62"/>
      <c r="AQ89" s="63"/>
      <c r="AR89" s="62"/>
      <c r="AS89" s="62"/>
      <c r="AT89" s="63"/>
      <c r="AU89" s="59"/>
      <c r="AV89" s="59"/>
      <c r="AW89" s="59"/>
      <c r="AX89" s="59"/>
      <c r="AY89" s="59"/>
      <c r="AZ89" s="59"/>
      <c r="BA89" s="60"/>
      <c r="BB89" s="64"/>
      <c r="BC89" s="64"/>
      <c r="BD89" s="59"/>
      <c r="BE89" s="59"/>
      <c r="BF89" s="59"/>
      <c r="BG89" s="59"/>
      <c r="BH89" s="59"/>
      <c r="BI89" s="59"/>
      <c r="BJ89" s="59"/>
      <c r="BK89" s="59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P89"/>
      <c r="CQ89"/>
      <c r="CR89"/>
      <c r="CS89"/>
      <c r="CT89"/>
      <c r="CU89"/>
      <c r="CV89"/>
      <c r="CW89"/>
      <c r="CX89"/>
      <c r="CY89"/>
      <c r="CZ89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FG89" s="65"/>
      <c r="FH89" s="65"/>
      <c r="FL89" s="57"/>
      <c r="FX89" s="57"/>
      <c r="FY89" s="57"/>
      <c r="FZ89" s="57"/>
      <c r="GA89" s="66"/>
      <c r="GB89" s="66"/>
      <c r="GE89" s="66"/>
      <c r="GG89" s="57"/>
    </row>
    <row r="90" spans="1:189" s="56" customFormat="1" ht="18" customHeight="1">
      <c r="A90" s="56" t="s">
        <v>1027</v>
      </c>
      <c r="B90" s="56" t="s">
        <v>1022</v>
      </c>
      <c r="C90" s="57">
        <v>875</v>
      </c>
      <c r="D90" s="57">
        <v>3</v>
      </c>
      <c r="E90" s="56">
        <f t="shared" si="1"/>
        <v>1148.1500000000001</v>
      </c>
      <c r="F90" s="58">
        <v>63.62</v>
      </c>
      <c r="G90" s="58">
        <v>0.36</v>
      </c>
      <c r="H90" s="58">
        <v>19.45</v>
      </c>
      <c r="I90" s="58">
        <v>1.91</v>
      </c>
      <c r="J90" s="58">
        <v>7.0000000000000007E-2</v>
      </c>
      <c r="K90" s="58">
        <v>0.88</v>
      </c>
      <c r="L90" s="58">
        <v>4.13</v>
      </c>
      <c r="M90" s="58">
        <v>3.34</v>
      </c>
      <c r="N90" s="58">
        <v>2.4900000000000002</v>
      </c>
      <c r="O90" s="58"/>
      <c r="P90" s="58"/>
      <c r="Q90" s="58">
        <v>3.75</v>
      </c>
      <c r="S90" s="58">
        <v>45.27</v>
      </c>
      <c r="T90" s="58">
        <v>1.45</v>
      </c>
      <c r="U90" s="58">
        <v>10.42</v>
      </c>
      <c r="V90" s="58">
        <v>8.84</v>
      </c>
      <c r="W90" s="58">
        <v>0.17</v>
      </c>
      <c r="X90" s="58">
        <v>16.510000000000002</v>
      </c>
      <c r="Y90" s="58">
        <v>11.9</v>
      </c>
      <c r="Z90" s="58">
        <v>1.72</v>
      </c>
      <c r="AA90" s="58">
        <v>1.17</v>
      </c>
      <c r="AB90" s="58"/>
      <c r="AD90" s="59"/>
      <c r="AE90" s="60"/>
      <c r="AF90" s="61"/>
      <c r="AG90" s="59"/>
      <c r="AH90" s="59"/>
      <c r="AI90" s="59"/>
      <c r="AJ90" s="60"/>
      <c r="AK90" s="62"/>
      <c r="AL90" s="62"/>
      <c r="AM90" s="62"/>
      <c r="AN90" s="62"/>
      <c r="AO90" s="62"/>
      <c r="AP90" s="62"/>
      <c r="AQ90" s="63"/>
      <c r="AR90" s="62"/>
      <c r="AS90" s="62"/>
      <c r="AT90" s="63"/>
      <c r="AU90" s="59"/>
      <c r="AV90" s="59"/>
      <c r="AW90" s="59"/>
      <c r="AX90" s="59"/>
      <c r="AY90" s="59"/>
      <c r="AZ90" s="59"/>
      <c r="BA90" s="60"/>
      <c r="BB90" s="64"/>
      <c r="BC90" s="64"/>
      <c r="BD90" s="59"/>
      <c r="BE90" s="59"/>
      <c r="BF90" s="59"/>
      <c r="BG90" s="59"/>
      <c r="BH90" s="59"/>
      <c r="BI90" s="59"/>
      <c r="BJ90" s="59"/>
      <c r="BK90" s="59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P90"/>
      <c r="CQ90"/>
      <c r="CR90"/>
      <c r="CS90"/>
      <c r="CT90"/>
      <c r="CU90"/>
      <c r="CV90"/>
      <c r="CW90"/>
      <c r="CX90"/>
      <c r="CY90"/>
      <c r="CZ90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FG90" s="65"/>
      <c r="FH90" s="65"/>
      <c r="FL90" s="57"/>
      <c r="FX90" s="57"/>
      <c r="FY90" s="57"/>
      <c r="FZ90" s="57"/>
      <c r="GA90" s="66"/>
      <c r="GB90" s="66"/>
      <c r="GE90" s="66"/>
      <c r="GG90" s="57"/>
    </row>
    <row r="91" spans="1:189" s="56" customFormat="1" ht="18" customHeight="1">
      <c r="A91" s="56" t="s">
        <v>1027</v>
      </c>
      <c r="B91" s="56" t="s">
        <v>1022</v>
      </c>
      <c r="C91" s="57">
        <v>875</v>
      </c>
      <c r="D91" s="57">
        <v>3</v>
      </c>
      <c r="E91" s="56">
        <f t="shared" si="1"/>
        <v>1148.1500000000001</v>
      </c>
      <c r="F91" s="58">
        <v>68.56</v>
      </c>
      <c r="G91" s="58">
        <v>0.34</v>
      </c>
      <c r="H91" s="58">
        <v>17.91</v>
      </c>
      <c r="I91" s="58">
        <v>1.77</v>
      </c>
      <c r="J91" s="58">
        <v>0.05</v>
      </c>
      <c r="K91" s="58">
        <v>0.72</v>
      </c>
      <c r="L91" s="58">
        <v>2.81</v>
      </c>
      <c r="M91" s="58">
        <v>3.48</v>
      </c>
      <c r="N91" s="58">
        <v>2.96</v>
      </c>
      <c r="O91" s="58"/>
      <c r="P91" s="58"/>
      <c r="Q91" s="58">
        <v>1.4</v>
      </c>
      <c r="S91" s="58">
        <v>46.67</v>
      </c>
      <c r="T91" s="58">
        <v>1.58</v>
      </c>
      <c r="U91" s="58">
        <v>10.41</v>
      </c>
      <c r="V91" s="58">
        <v>9.92</v>
      </c>
      <c r="W91" s="58">
        <v>0.25</v>
      </c>
      <c r="X91" s="58">
        <v>16.079999999999998</v>
      </c>
      <c r="Y91" s="58">
        <v>10.99</v>
      </c>
      <c r="Z91" s="58">
        <v>1.74</v>
      </c>
      <c r="AA91" s="58">
        <v>1.0900000000000001</v>
      </c>
      <c r="AB91" s="58"/>
      <c r="AD91" s="59"/>
      <c r="AE91" s="60"/>
      <c r="AF91" s="61"/>
      <c r="AG91" s="59"/>
      <c r="AH91" s="59"/>
      <c r="AI91" s="59"/>
      <c r="AJ91" s="60"/>
      <c r="AK91" s="62"/>
      <c r="AL91" s="62"/>
      <c r="AM91" s="62"/>
      <c r="AN91" s="62"/>
      <c r="AO91" s="62"/>
      <c r="AP91" s="62"/>
      <c r="AQ91" s="63"/>
      <c r="AR91" s="62"/>
      <c r="AS91" s="62"/>
      <c r="AT91" s="63"/>
      <c r="AU91" s="59"/>
      <c r="AV91" s="59"/>
      <c r="AW91" s="59"/>
      <c r="AX91" s="59"/>
      <c r="AY91" s="59"/>
      <c r="AZ91" s="59"/>
      <c r="BA91" s="60"/>
      <c r="BB91" s="64"/>
      <c r="BC91" s="64"/>
      <c r="BD91" s="59"/>
      <c r="BE91" s="59"/>
      <c r="BF91" s="59"/>
      <c r="BG91" s="59"/>
      <c r="BH91" s="59"/>
      <c r="BI91" s="59"/>
      <c r="BJ91" s="59"/>
      <c r="BK91" s="59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P91"/>
      <c r="CQ91"/>
      <c r="CR91"/>
      <c r="CS91"/>
      <c r="CT91"/>
      <c r="CU91"/>
      <c r="CV91"/>
      <c r="CW91"/>
      <c r="CX91"/>
      <c r="CY91"/>
      <c r="CZ91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FG91" s="65"/>
      <c r="FH91" s="65"/>
      <c r="FL91" s="57"/>
      <c r="FX91" s="57"/>
      <c r="FY91" s="57"/>
      <c r="FZ91" s="57"/>
      <c r="GA91" s="66"/>
      <c r="GB91" s="66"/>
      <c r="GE91" s="66"/>
      <c r="GG91" s="57"/>
    </row>
    <row r="92" spans="1:189" s="56" customFormat="1" ht="18" customHeight="1">
      <c r="A92" s="56" t="s">
        <v>1027</v>
      </c>
      <c r="B92" s="56" t="s">
        <v>1022</v>
      </c>
      <c r="C92" s="57">
        <v>850</v>
      </c>
      <c r="D92" s="57">
        <v>2</v>
      </c>
      <c r="E92" s="56">
        <f t="shared" si="1"/>
        <v>1123.1500000000001</v>
      </c>
      <c r="F92" s="58">
        <v>67.349999999999994</v>
      </c>
      <c r="G92" s="58">
        <v>0.28999999999999998</v>
      </c>
      <c r="H92" s="58">
        <v>18.52</v>
      </c>
      <c r="I92" s="58">
        <v>2.33</v>
      </c>
      <c r="J92" s="58">
        <v>0.06</v>
      </c>
      <c r="K92" s="58">
        <v>0.43</v>
      </c>
      <c r="L92" s="58">
        <v>2.84</v>
      </c>
      <c r="M92" s="58">
        <v>3.57</v>
      </c>
      <c r="N92" s="58">
        <v>2.88</v>
      </c>
      <c r="O92" s="58"/>
      <c r="P92" s="58"/>
      <c r="Q92" s="58">
        <v>1.73</v>
      </c>
      <c r="S92" s="58">
        <v>45.2</v>
      </c>
      <c r="T92" s="58">
        <v>1.93</v>
      </c>
      <c r="U92" s="58">
        <v>11.03</v>
      </c>
      <c r="V92" s="58">
        <v>14.73</v>
      </c>
      <c r="W92" s="58">
        <v>0.26</v>
      </c>
      <c r="X92" s="58">
        <v>12.9</v>
      </c>
      <c r="Y92" s="58">
        <v>10.67</v>
      </c>
      <c r="Z92" s="58">
        <v>1.71</v>
      </c>
      <c r="AA92" s="58">
        <v>1.03</v>
      </c>
      <c r="AB92" s="58"/>
      <c r="AD92" s="59"/>
      <c r="AE92" s="60"/>
      <c r="AF92" s="61"/>
      <c r="AG92" s="59"/>
      <c r="AH92" s="59"/>
      <c r="AI92" s="59"/>
      <c r="AJ92" s="60"/>
      <c r="AK92" s="62"/>
      <c r="AL92" s="62"/>
      <c r="AM92" s="62"/>
      <c r="AN92" s="62"/>
      <c r="AO92" s="62"/>
      <c r="AP92" s="62"/>
      <c r="AQ92" s="63"/>
      <c r="AR92" s="62"/>
      <c r="AS92" s="62"/>
      <c r="AT92" s="63"/>
      <c r="AU92" s="59"/>
      <c r="AV92" s="59"/>
      <c r="AW92" s="59"/>
      <c r="AX92" s="59"/>
      <c r="AY92" s="59"/>
      <c r="AZ92" s="59"/>
      <c r="BA92" s="60"/>
      <c r="BB92" s="64"/>
      <c r="BC92" s="64"/>
      <c r="BD92" s="59"/>
      <c r="BE92" s="59"/>
      <c r="BF92" s="59"/>
      <c r="BG92" s="59"/>
      <c r="BH92" s="59"/>
      <c r="BI92" s="59"/>
      <c r="BJ92" s="59"/>
      <c r="BK92" s="59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P92"/>
      <c r="CQ92"/>
      <c r="CR92"/>
      <c r="CS92"/>
      <c r="CT92"/>
      <c r="CU92"/>
      <c r="CV92"/>
      <c r="CW92"/>
      <c r="CX92"/>
      <c r="CY92"/>
      <c r="CZ92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FG92" s="65"/>
      <c r="FH92" s="65"/>
      <c r="FL92" s="57"/>
      <c r="FX92" s="57"/>
      <c r="FY92" s="57"/>
      <c r="FZ92" s="57"/>
      <c r="GA92" s="66"/>
      <c r="GB92" s="66"/>
      <c r="GE92" s="66"/>
      <c r="GG92" s="57"/>
    </row>
    <row r="93" spans="1:189" s="56" customFormat="1" ht="18" customHeight="1">
      <c r="A93" s="56" t="s">
        <v>1027</v>
      </c>
      <c r="B93" s="56" t="s">
        <v>1022</v>
      </c>
      <c r="C93" s="57">
        <v>800</v>
      </c>
      <c r="D93" s="57">
        <v>2</v>
      </c>
      <c r="E93" s="56">
        <f t="shared" si="1"/>
        <v>1073.1500000000001</v>
      </c>
      <c r="F93" s="58">
        <v>70.319999999999993</v>
      </c>
      <c r="G93" s="58">
        <v>0.23</v>
      </c>
      <c r="H93" s="58">
        <v>13.34</v>
      </c>
      <c r="I93" s="58">
        <v>1.8</v>
      </c>
      <c r="J93" s="58">
        <v>0.04</v>
      </c>
      <c r="K93" s="58">
        <v>0.32</v>
      </c>
      <c r="L93" s="58">
        <v>2.0499999999999998</v>
      </c>
      <c r="M93" s="58">
        <v>3.06</v>
      </c>
      <c r="N93" s="58">
        <v>3.14</v>
      </c>
      <c r="O93" s="58"/>
      <c r="P93" s="58"/>
      <c r="Q93" s="58">
        <v>5.69</v>
      </c>
      <c r="S93" s="58">
        <v>45.47</v>
      </c>
      <c r="T93" s="58">
        <v>1.77</v>
      </c>
      <c r="U93" s="58">
        <v>11.58</v>
      </c>
      <c r="V93" s="58">
        <v>15.24</v>
      </c>
      <c r="W93" s="58">
        <v>0.27</v>
      </c>
      <c r="X93" s="58">
        <v>11.77</v>
      </c>
      <c r="Y93" s="58">
        <v>10.46</v>
      </c>
      <c r="Z93" s="58">
        <v>1.62</v>
      </c>
      <c r="AA93" s="58">
        <v>0.56999999999999995</v>
      </c>
      <c r="AB93" s="58"/>
      <c r="AD93" s="59"/>
      <c r="AE93" s="60"/>
      <c r="AF93" s="61"/>
      <c r="AG93" s="59"/>
      <c r="AH93" s="59"/>
      <c r="AI93" s="59"/>
      <c r="AJ93" s="60"/>
      <c r="AK93" s="62"/>
      <c r="AL93" s="62"/>
      <c r="AM93" s="62"/>
      <c r="AN93" s="62"/>
      <c r="AO93" s="62"/>
      <c r="AP93" s="62"/>
      <c r="AQ93" s="63"/>
      <c r="AR93" s="62"/>
      <c r="AS93" s="62"/>
      <c r="AT93" s="63"/>
      <c r="AU93" s="59"/>
      <c r="AV93" s="59"/>
      <c r="AW93" s="59"/>
      <c r="AX93" s="59"/>
      <c r="AY93" s="59"/>
      <c r="AZ93" s="59"/>
      <c r="BA93" s="60"/>
      <c r="BB93" s="64"/>
      <c r="BC93" s="64"/>
      <c r="BD93" s="59"/>
      <c r="BE93" s="59"/>
      <c r="BF93" s="59"/>
      <c r="BG93" s="59"/>
      <c r="BH93" s="59"/>
      <c r="BI93" s="59"/>
      <c r="BJ93" s="59"/>
      <c r="BK93" s="59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P93"/>
      <c r="CQ93"/>
      <c r="CR93"/>
      <c r="CS93"/>
      <c r="CT93"/>
      <c r="CU93"/>
      <c r="CV93"/>
      <c r="CW93"/>
      <c r="CX93"/>
      <c r="CY93"/>
      <c r="CZ9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FG93" s="65"/>
      <c r="FH93" s="65"/>
      <c r="FL93" s="57"/>
      <c r="FX93" s="57"/>
      <c r="FY93" s="57"/>
      <c r="FZ93" s="57"/>
      <c r="GA93" s="66"/>
      <c r="GB93" s="66"/>
      <c r="GE93" s="66"/>
      <c r="GG93" s="57"/>
    </row>
    <row r="94" spans="1:189" s="56" customFormat="1" ht="18" customHeight="1">
      <c r="A94" s="56" t="s">
        <v>1027</v>
      </c>
      <c r="B94" s="56" t="s">
        <v>1022</v>
      </c>
      <c r="C94" s="57">
        <v>800</v>
      </c>
      <c r="D94" s="57">
        <v>2</v>
      </c>
      <c r="E94" s="56">
        <f t="shared" si="1"/>
        <v>1073.1500000000001</v>
      </c>
      <c r="F94" s="58">
        <v>74.17</v>
      </c>
      <c r="G94" s="58">
        <v>0.19</v>
      </c>
      <c r="H94" s="58">
        <v>11.71</v>
      </c>
      <c r="I94" s="58">
        <v>1.36</v>
      </c>
      <c r="J94" s="58">
        <v>0.02</v>
      </c>
      <c r="K94" s="58">
        <v>0.23</v>
      </c>
      <c r="L94" s="58">
        <v>1.45</v>
      </c>
      <c r="M94" s="58">
        <v>2.72</v>
      </c>
      <c r="N94" s="58">
        <v>4.12</v>
      </c>
      <c r="O94" s="58"/>
      <c r="P94" s="58"/>
      <c r="Q94" s="58">
        <v>4.03</v>
      </c>
      <c r="S94" s="58">
        <v>46.05</v>
      </c>
      <c r="T94" s="58">
        <v>1.87</v>
      </c>
      <c r="U94" s="58">
        <v>11.03</v>
      </c>
      <c r="V94" s="58">
        <v>16.309999999999999</v>
      </c>
      <c r="W94" s="58">
        <v>0.25</v>
      </c>
      <c r="X94" s="58">
        <v>10.65</v>
      </c>
      <c r="Y94" s="58">
        <v>9.76</v>
      </c>
      <c r="Z94" s="58">
        <v>1.6</v>
      </c>
      <c r="AA94" s="58">
        <v>0.68</v>
      </c>
      <c r="AB94" s="58"/>
      <c r="AD94" s="59"/>
      <c r="AE94" s="60"/>
      <c r="AF94" s="61"/>
      <c r="AG94" s="59"/>
      <c r="AH94" s="59"/>
      <c r="AI94" s="59"/>
      <c r="AJ94" s="60"/>
      <c r="AK94" s="62"/>
      <c r="AL94" s="62"/>
      <c r="AM94" s="62"/>
      <c r="AN94" s="62"/>
      <c r="AO94" s="62"/>
      <c r="AP94" s="62"/>
      <c r="AQ94" s="63"/>
      <c r="AR94" s="62"/>
      <c r="AS94" s="62"/>
      <c r="AT94" s="63"/>
      <c r="AU94" s="59"/>
      <c r="AV94" s="59"/>
      <c r="AW94" s="59"/>
      <c r="AX94" s="59"/>
      <c r="AY94" s="59"/>
      <c r="AZ94" s="59"/>
      <c r="BA94" s="60"/>
      <c r="BB94" s="64"/>
      <c r="BC94" s="64"/>
      <c r="BD94" s="59"/>
      <c r="BE94" s="59"/>
      <c r="BF94" s="59"/>
      <c r="BG94" s="59"/>
      <c r="BH94" s="59"/>
      <c r="BI94" s="59"/>
      <c r="BJ94" s="59"/>
      <c r="BK94" s="59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P94"/>
      <c r="CQ94"/>
      <c r="CR94"/>
      <c r="CS94"/>
      <c r="CT94"/>
      <c r="CU94"/>
      <c r="CV94"/>
      <c r="CW94"/>
      <c r="CX94"/>
      <c r="CY94"/>
      <c r="CZ94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FG94" s="65"/>
      <c r="FH94" s="65"/>
      <c r="FL94" s="57"/>
      <c r="FX94" s="57"/>
      <c r="FY94" s="57"/>
      <c r="FZ94" s="57"/>
      <c r="GA94" s="66"/>
      <c r="GB94" s="66"/>
      <c r="GE94" s="66"/>
      <c r="GG94" s="57"/>
    </row>
    <row r="95" spans="1:189" s="56" customFormat="1" ht="18" customHeight="1">
      <c r="A95" s="56" t="s">
        <v>1028</v>
      </c>
      <c r="B95" s="56" t="s">
        <v>1022</v>
      </c>
      <c r="C95" s="57">
        <v>800</v>
      </c>
      <c r="D95" s="57">
        <v>15</v>
      </c>
      <c r="E95" s="56">
        <f t="shared" si="1"/>
        <v>1073.1500000000001</v>
      </c>
      <c r="F95" s="58">
        <v>68.8</v>
      </c>
      <c r="G95" s="58">
        <v>0.52</v>
      </c>
      <c r="H95" s="58">
        <v>16.97</v>
      </c>
      <c r="I95" s="58">
        <v>2.48</v>
      </c>
      <c r="J95" s="58"/>
      <c r="K95" s="58">
        <v>2.14</v>
      </c>
      <c r="L95" s="58">
        <v>1.27</v>
      </c>
      <c r="M95" s="58">
        <v>3.92</v>
      </c>
      <c r="N95" s="58">
        <v>3.48</v>
      </c>
      <c r="O95" s="58"/>
      <c r="P95" s="58">
        <v>0.42</v>
      </c>
      <c r="Q95" s="58">
        <f>IF(100-SUM(F95:P95)&lt;0,0,100-SUM(F95:P95))</f>
        <v>0</v>
      </c>
      <c r="S95" s="58">
        <v>41.01</v>
      </c>
      <c r="T95" s="58">
        <v>0.66</v>
      </c>
      <c r="U95" s="58">
        <v>19.97</v>
      </c>
      <c r="V95" s="58">
        <v>20.3</v>
      </c>
      <c r="W95" s="58">
        <v>0.8</v>
      </c>
      <c r="X95" s="58">
        <v>5.97</v>
      </c>
      <c r="Y95" s="58">
        <v>6.9</v>
      </c>
      <c r="Z95" s="58">
        <v>1.99</v>
      </c>
      <c r="AA95" s="58">
        <v>0.38</v>
      </c>
      <c r="AB95" s="58"/>
      <c r="AD95" s="59"/>
      <c r="AE95" s="60"/>
      <c r="AF95" s="61"/>
      <c r="AG95" s="59"/>
      <c r="AH95" s="59"/>
      <c r="AI95" s="59"/>
      <c r="AJ95" s="60"/>
      <c r="AK95" s="62"/>
      <c r="AL95" s="62"/>
      <c r="AM95" s="62"/>
      <c r="AN95" s="62"/>
      <c r="AO95" s="62"/>
      <c r="AP95" s="62"/>
      <c r="AQ95" s="63"/>
      <c r="AR95" s="62"/>
      <c r="AS95" s="62"/>
      <c r="AT95" s="63"/>
      <c r="AU95" s="59"/>
      <c r="AV95" s="59"/>
      <c r="AW95" s="59"/>
      <c r="AX95" s="59"/>
      <c r="AY95" s="59"/>
      <c r="AZ95" s="59"/>
      <c r="BA95" s="60"/>
      <c r="BB95" s="64"/>
      <c r="BC95" s="64"/>
      <c r="BD95" s="59"/>
      <c r="BE95" s="59"/>
      <c r="BF95" s="59"/>
      <c r="BG95" s="59"/>
      <c r="BH95" s="59"/>
      <c r="BI95" s="59"/>
      <c r="BJ95" s="59"/>
      <c r="BK95" s="59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P95"/>
      <c r="CQ95"/>
      <c r="CR95"/>
      <c r="CS95"/>
      <c r="CT95"/>
      <c r="CU95"/>
      <c r="CV95"/>
      <c r="CW95"/>
      <c r="CX95"/>
      <c r="CY95"/>
      <c r="CZ95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FG95" s="65"/>
      <c r="FH95" s="65"/>
      <c r="FL95" s="57"/>
      <c r="FX95" s="57"/>
      <c r="FY95" s="57"/>
      <c r="FZ95" s="57"/>
      <c r="GA95" s="66"/>
      <c r="GB95" s="66"/>
      <c r="GE95" s="66"/>
      <c r="GG95" s="57"/>
    </row>
    <row r="96" spans="1:189" s="56" customFormat="1" ht="18" customHeight="1">
      <c r="A96" s="56" t="s">
        <v>1029</v>
      </c>
      <c r="B96" s="56" t="s">
        <v>1022</v>
      </c>
      <c r="C96" s="57">
        <v>1000</v>
      </c>
      <c r="D96" s="57">
        <v>3.0270000000000001</v>
      </c>
      <c r="E96" s="56">
        <f t="shared" si="1"/>
        <v>1273.1500000000001</v>
      </c>
      <c r="F96" s="58">
        <v>53</v>
      </c>
      <c r="G96" s="58">
        <v>0.51</v>
      </c>
      <c r="H96" s="58">
        <v>16.7</v>
      </c>
      <c r="I96" s="58">
        <v>4.84</v>
      </c>
      <c r="J96" s="58"/>
      <c r="K96" s="58">
        <v>3.4</v>
      </c>
      <c r="L96" s="58">
        <v>5.16</v>
      </c>
      <c r="M96" s="58">
        <v>3.8</v>
      </c>
      <c r="N96" s="58">
        <v>1.29</v>
      </c>
      <c r="O96" s="58"/>
      <c r="P96" s="58"/>
      <c r="Q96" s="58">
        <v>6.4</v>
      </c>
      <c r="S96" s="58">
        <v>42.9</v>
      </c>
      <c r="T96" s="58">
        <v>1.51</v>
      </c>
      <c r="U96" s="58">
        <v>12.2</v>
      </c>
      <c r="V96" s="58">
        <v>9.0500000000000007</v>
      </c>
      <c r="W96" s="58"/>
      <c r="X96" s="58">
        <v>16.2</v>
      </c>
      <c r="Y96" s="58">
        <v>10.97</v>
      </c>
      <c r="Z96" s="58">
        <v>2.42</v>
      </c>
      <c r="AA96" s="58">
        <v>0.41</v>
      </c>
      <c r="AB96" s="58"/>
      <c r="AD96" s="59"/>
      <c r="AE96" s="60"/>
      <c r="AF96" s="61"/>
      <c r="AG96" s="59"/>
      <c r="AH96" s="59"/>
      <c r="AI96" s="59"/>
      <c r="AJ96" s="60"/>
      <c r="AK96" s="62"/>
      <c r="AL96" s="62"/>
      <c r="AM96" s="62"/>
      <c r="AN96" s="62"/>
      <c r="AO96" s="62"/>
      <c r="AP96" s="62"/>
      <c r="AQ96" s="63"/>
      <c r="AR96" s="62"/>
      <c r="AS96" s="62"/>
      <c r="AT96" s="63"/>
      <c r="AU96" s="59"/>
      <c r="AV96" s="59"/>
      <c r="AW96" s="59"/>
      <c r="AX96" s="59"/>
      <c r="AY96" s="59"/>
      <c r="AZ96" s="59"/>
      <c r="BA96" s="60"/>
      <c r="BB96" s="64"/>
      <c r="BC96" s="64"/>
      <c r="BD96" s="59"/>
      <c r="BE96" s="59"/>
      <c r="BF96" s="59"/>
      <c r="BG96" s="59"/>
      <c r="BH96" s="59"/>
      <c r="BI96" s="59"/>
      <c r="BJ96" s="59"/>
      <c r="BK96" s="59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P96"/>
      <c r="CQ96"/>
      <c r="CR96"/>
      <c r="CS96"/>
      <c r="CT96"/>
      <c r="CU96"/>
      <c r="CV96"/>
      <c r="CW96"/>
      <c r="CX96"/>
      <c r="CY96"/>
      <c r="CZ96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FG96" s="65"/>
      <c r="FH96" s="65"/>
      <c r="FL96" s="57"/>
      <c r="FX96" s="57"/>
      <c r="FY96" s="57"/>
      <c r="FZ96" s="57"/>
      <c r="GA96" s="66"/>
      <c r="GB96" s="66"/>
      <c r="GE96" s="66"/>
      <c r="GG96" s="57"/>
    </row>
    <row r="97" spans="1:189" s="56" customFormat="1" ht="18" customHeight="1">
      <c r="A97" s="56" t="s">
        <v>1029</v>
      </c>
      <c r="B97" s="56" t="s">
        <v>1022</v>
      </c>
      <c r="C97" s="57">
        <v>900</v>
      </c>
      <c r="D97" s="57">
        <v>2.851</v>
      </c>
      <c r="E97" s="56">
        <f t="shared" si="1"/>
        <v>1173.1500000000001</v>
      </c>
      <c r="F97" s="58">
        <v>58.7</v>
      </c>
      <c r="G97" s="58">
        <v>0.51</v>
      </c>
      <c r="H97" s="58">
        <v>15.5</v>
      </c>
      <c r="I97" s="58">
        <v>3.01</v>
      </c>
      <c r="J97" s="58"/>
      <c r="K97" s="58">
        <v>1.6</v>
      </c>
      <c r="L97" s="58">
        <v>4.4800000000000004</v>
      </c>
      <c r="M97" s="58">
        <v>3.5</v>
      </c>
      <c r="N97" s="58">
        <v>1.63</v>
      </c>
      <c r="O97" s="58"/>
      <c r="P97" s="58"/>
      <c r="Q97" s="58">
        <v>6.6</v>
      </c>
      <c r="S97" s="58">
        <v>44.9</v>
      </c>
      <c r="T97" s="58">
        <v>1.55</v>
      </c>
      <c r="U97" s="58">
        <v>10.9</v>
      </c>
      <c r="V97" s="58">
        <v>8.6999999999999993</v>
      </c>
      <c r="W97" s="58"/>
      <c r="X97" s="58">
        <v>16.600000000000001</v>
      </c>
      <c r="Y97" s="58">
        <v>11.18</v>
      </c>
      <c r="Z97" s="58">
        <v>2.1</v>
      </c>
      <c r="AA97" s="58">
        <v>0.4</v>
      </c>
      <c r="AB97" s="58"/>
      <c r="AD97" s="59"/>
      <c r="AE97" s="60"/>
      <c r="AF97" s="61"/>
      <c r="AG97" s="59"/>
      <c r="AH97" s="59"/>
      <c r="AI97" s="59"/>
      <c r="AJ97" s="60"/>
      <c r="AK97" s="62"/>
      <c r="AL97" s="62"/>
      <c r="AM97" s="62"/>
      <c r="AN97" s="62"/>
      <c r="AO97" s="62"/>
      <c r="AP97" s="62"/>
      <c r="AQ97" s="63"/>
      <c r="AR97" s="62"/>
      <c r="AS97" s="62"/>
      <c r="AT97" s="63"/>
      <c r="AU97" s="59"/>
      <c r="AV97" s="59"/>
      <c r="AW97" s="59"/>
      <c r="AX97" s="59"/>
      <c r="AY97" s="59"/>
      <c r="AZ97" s="59"/>
      <c r="BA97" s="60"/>
      <c r="BB97" s="64"/>
      <c r="BC97" s="64"/>
      <c r="BD97" s="59"/>
      <c r="BE97" s="59"/>
      <c r="BF97" s="59"/>
      <c r="BG97" s="59"/>
      <c r="BH97" s="59"/>
      <c r="BI97" s="59"/>
      <c r="BJ97" s="59"/>
      <c r="BK97" s="59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P97"/>
      <c r="CQ97"/>
      <c r="CR97"/>
      <c r="CS97"/>
      <c r="CT97"/>
      <c r="CU97"/>
      <c r="CV97"/>
      <c r="CW97"/>
      <c r="CX97"/>
      <c r="CY97"/>
      <c r="CZ9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FG97" s="65"/>
      <c r="FH97" s="65"/>
      <c r="FL97" s="57"/>
      <c r="FX97" s="57"/>
      <c r="FY97" s="57"/>
      <c r="FZ97" s="57"/>
      <c r="GA97" s="66"/>
      <c r="GB97" s="66"/>
      <c r="GE97" s="66"/>
      <c r="GG97" s="57"/>
    </row>
    <row r="98" spans="1:189" s="56" customFormat="1" ht="18" customHeight="1">
      <c r="A98" s="56" t="s">
        <v>1029</v>
      </c>
      <c r="B98" s="56" t="s">
        <v>1022</v>
      </c>
      <c r="C98" s="57">
        <v>950</v>
      </c>
      <c r="D98" s="57">
        <v>2.806</v>
      </c>
      <c r="E98" s="56">
        <f t="shared" si="1"/>
        <v>1223.1500000000001</v>
      </c>
      <c r="F98" s="58">
        <v>56.8</v>
      </c>
      <c r="G98" s="58">
        <v>0.32</v>
      </c>
      <c r="H98" s="58">
        <v>17.7</v>
      </c>
      <c r="I98" s="58">
        <v>3.01</v>
      </c>
      <c r="J98" s="58"/>
      <c r="K98" s="58">
        <v>2.4</v>
      </c>
      <c r="L98" s="58">
        <v>5.32</v>
      </c>
      <c r="M98" s="58">
        <v>3.3</v>
      </c>
      <c r="N98" s="58">
        <v>1.41</v>
      </c>
      <c r="O98" s="58"/>
      <c r="P98" s="58"/>
      <c r="Q98" s="58">
        <v>6</v>
      </c>
      <c r="S98" s="58">
        <v>43.4</v>
      </c>
      <c r="T98" s="58">
        <v>1.59</v>
      </c>
      <c r="U98" s="58">
        <v>12.3</v>
      </c>
      <c r="V98" s="58">
        <v>9.39</v>
      </c>
      <c r="W98" s="58"/>
      <c r="X98" s="58">
        <v>16.2</v>
      </c>
      <c r="Y98" s="58">
        <v>10.99</v>
      </c>
      <c r="Z98" s="58">
        <v>2.4</v>
      </c>
      <c r="AA98" s="58">
        <v>0.37</v>
      </c>
      <c r="AB98" s="58"/>
      <c r="AD98" s="59"/>
      <c r="AE98" s="60"/>
      <c r="AF98" s="61"/>
      <c r="AG98" s="59"/>
      <c r="AH98" s="59"/>
      <c r="AI98" s="59"/>
      <c r="AJ98" s="60"/>
      <c r="AK98" s="62"/>
      <c r="AL98" s="62"/>
      <c r="AM98" s="62"/>
      <c r="AN98" s="62"/>
      <c r="AO98" s="62"/>
      <c r="AP98" s="62"/>
      <c r="AQ98" s="63"/>
      <c r="AR98" s="62"/>
      <c r="AS98" s="62"/>
      <c r="AT98" s="63"/>
      <c r="AU98" s="59"/>
      <c r="AV98" s="59"/>
      <c r="AW98" s="59"/>
      <c r="AX98" s="59"/>
      <c r="AY98" s="59"/>
      <c r="AZ98" s="59"/>
      <c r="BA98" s="60"/>
      <c r="BB98" s="64"/>
      <c r="BC98" s="64"/>
      <c r="BD98" s="59"/>
      <c r="BE98" s="59"/>
      <c r="BF98" s="59"/>
      <c r="BG98" s="59"/>
      <c r="BH98" s="59"/>
      <c r="BI98" s="59"/>
      <c r="BJ98" s="59"/>
      <c r="BK98" s="59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P98"/>
      <c r="CQ98"/>
      <c r="CR98"/>
      <c r="CS98"/>
      <c r="CT98"/>
      <c r="CU98"/>
      <c r="CV98"/>
      <c r="CW98"/>
      <c r="CX98"/>
      <c r="CY98"/>
      <c r="CZ98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FG98" s="65"/>
      <c r="FH98" s="65"/>
      <c r="FL98" s="57"/>
      <c r="FX98" s="57"/>
      <c r="FY98" s="57"/>
      <c r="FZ98" s="57"/>
      <c r="GA98" s="66"/>
      <c r="GB98" s="66"/>
      <c r="GE98" s="66"/>
      <c r="GG98" s="57"/>
    </row>
    <row r="99" spans="1:189" s="56" customFormat="1" ht="18" customHeight="1">
      <c r="A99" s="56" t="s">
        <v>1029</v>
      </c>
      <c r="B99" s="56" t="s">
        <v>1022</v>
      </c>
      <c r="C99" s="57">
        <v>1000</v>
      </c>
      <c r="D99" s="57">
        <v>2.496</v>
      </c>
      <c r="E99" s="56">
        <f t="shared" si="1"/>
        <v>1273.1500000000001</v>
      </c>
      <c r="F99" s="58">
        <v>52.2</v>
      </c>
      <c r="G99" s="58">
        <v>0.49</v>
      </c>
      <c r="H99" s="58">
        <v>16.7</v>
      </c>
      <c r="I99" s="58">
        <v>4.95</v>
      </c>
      <c r="J99" s="58"/>
      <c r="K99" s="58">
        <v>3.4</v>
      </c>
      <c r="L99" s="58">
        <v>6.57</v>
      </c>
      <c r="M99" s="58">
        <v>3.9</v>
      </c>
      <c r="N99" s="58">
        <v>1.19</v>
      </c>
      <c r="O99" s="58"/>
      <c r="P99" s="58"/>
      <c r="Q99" s="58">
        <v>5.8</v>
      </c>
      <c r="S99" s="58">
        <v>42.8</v>
      </c>
      <c r="T99" s="58">
        <v>1.74</v>
      </c>
      <c r="U99" s="58">
        <v>11.9</v>
      </c>
      <c r="V99" s="58">
        <v>8.8800000000000008</v>
      </c>
      <c r="W99" s="58"/>
      <c r="X99" s="58">
        <v>16.399999999999999</v>
      </c>
      <c r="Y99" s="58">
        <v>11.12</v>
      </c>
      <c r="Z99" s="58">
        <v>2.44</v>
      </c>
      <c r="AA99" s="58">
        <v>0.4</v>
      </c>
      <c r="AB99" s="58"/>
      <c r="AD99" s="59"/>
      <c r="AE99" s="60"/>
      <c r="AF99" s="61"/>
      <c r="AG99" s="59"/>
      <c r="AH99" s="59"/>
      <c r="AI99" s="59"/>
      <c r="AJ99" s="60"/>
      <c r="AK99" s="62"/>
      <c r="AL99" s="62"/>
      <c r="AM99" s="62"/>
      <c r="AN99" s="62"/>
      <c r="AO99" s="62"/>
      <c r="AP99" s="62"/>
      <c r="AQ99" s="63"/>
      <c r="AR99" s="62"/>
      <c r="AS99" s="62"/>
      <c r="AT99" s="63"/>
      <c r="AU99" s="59"/>
      <c r="AV99" s="59"/>
      <c r="AW99" s="59"/>
      <c r="AX99" s="59"/>
      <c r="AY99" s="59"/>
      <c r="AZ99" s="59"/>
      <c r="BA99" s="60"/>
      <c r="BB99" s="64"/>
      <c r="BC99" s="64"/>
      <c r="BD99" s="59"/>
      <c r="BE99" s="59"/>
      <c r="BF99" s="59"/>
      <c r="BG99" s="59"/>
      <c r="BH99" s="59"/>
      <c r="BI99" s="59"/>
      <c r="BJ99" s="59"/>
      <c r="BK99" s="59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P99"/>
      <c r="CQ99"/>
      <c r="CR99"/>
      <c r="CS99"/>
      <c r="CT99"/>
      <c r="CU99"/>
      <c r="CV99"/>
      <c r="CW99"/>
      <c r="CX99"/>
      <c r="CY99"/>
      <c r="CZ99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FG99" s="65"/>
      <c r="FH99" s="65"/>
      <c r="FL99" s="57"/>
      <c r="FX99" s="57"/>
      <c r="FY99" s="57"/>
      <c r="FZ99" s="57"/>
      <c r="GA99" s="66"/>
      <c r="GB99" s="66"/>
      <c r="GE99" s="66"/>
      <c r="GG99" s="57"/>
    </row>
    <row r="100" spans="1:189" s="56" customFormat="1" ht="18" customHeight="1">
      <c r="A100" s="56" t="s">
        <v>1029</v>
      </c>
      <c r="B100" s="56" t="s">
        <v>1022</v>
      </c>
      <c r="C100" s="57">
        <v>935</v>
      </c>
      <c r="D100" s="57">
        <v>2.4820000000000002</v>
      </c>
      <c r="E100" s="56">
        <f t="shared" si="1"/>
        <v>1208.1500000000001</v>
      </c>
      <c r="F100" s="58">
        <v>59.9</v>
      </c>
      <c r="G100" s="58">
        <v>0.34</v>
      </c>
      <c r="H100" s="58">
        <v>15.5</v>
      </c>
      <c r="I100" s="58">
        <v>1.75</v>
      </c>
      <c r="J100" s="58"/>
      <c r="K100" s="58">
        <v>1.4</v>
      </c>
      <c r="L100" s="58">
        <v>4.33</v>
      </c>
      <c r="M100" s="58">
        <v>3.7</v>
      </c>
      <c r="N100" s="58">
        <v>1.73</v>
      </c>
      <c r="O100" s="58"/>
      <c r="P100" s="58"/>
      <c r="Q100" s="58">
        <v>6.1</v>
      </c>
      <c r="S100" s="58">
        <v>45.4</v>
      </c>
      <c r="T100" s="58">
        <v>1.49</v>
      </c>
      <c r="U100" s="58">
        <v>10.199999999999999</v>
      </c>
      <c r="V100" s="58">
        <v>7.62</v>
      </c>
      <c r="W100" s="58"/>
      <c r="X100" s="58">
        <v>17.100000000000001</v>
      </c>
      <c r="Y100" s="58">
        <v>11.24</v>
      </c>
      <c r="Z100" s="58">
        <v>2.1</v>
      </c>
      <c r="AA100" s="58">
        <v>0.4</v>
      </c>
      <c r="AB100" s="58"/>
      <c r="AD100" s="59"/>
      <c r="AE100" s="60"/>
      <c r="AF100" s="61"/>
      <c r="AG100" s="59"/>
      <c r="AH100" s="59"/>
      <c r="AI100" s="59"/>
      <c r="AJ100" s="60"/>
      <c r="AK100" s="62"/>
      <c r="AL100" s="62"/>
      <c r="AM100" s="62"/>
      <c r="AN100" s="62"/>
      <c r="AO100" s="62"/>
      <c r="AP100" s="62"/>
      <c r="AQ100" s="63"/>
      <c r="AR100" s="62"/>
      <c r="AS100" s="62"/>
      <c r="AT100" s="63"/>
      <c r="AU100" s="59"/>
      <c r="AV100" s="59"/>
      <c r="AW100" s="59"/>
      <c r="AX100" s="59"/>
      <c r="AY100" s="59"/>
      <c r="AZ100" s="59"/>
      <c r="BA100" s="60"/>
      <c r="BB100" s="64"/>
      <c r="BC100" s="64"/>
      <c r="BD100" s="59"/>
      <c r="BE100" s="59"/>
      <c r="BF100" s="59"/>
      <c r="BG100" s="59"/>
      <c r="BH100" s="59"/>
      <c r="BI100" s="59"/>
      <c r="BJ100" s="59"/>
      <c r="BK100" s="59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P100"/>
      <c r="CQ100"/>
      <c r="CR100"/>
      <c r="CS100"/>
      <c r="CT100"/>
      <c r="CU100"/>
      <c r="CV100"/>
      <c r="CW100"/>
      <c r="CX100"/>
      <c r="CY100"/>
      <c r="CZ100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FG100" s="65"/>
      <c r="FH100" s="65"/>
      <c r="FL100" s="57"/>
      <c r="FX100" s="57"/>
      <c r="FY100" s="57"/>
      <c r="FZ100" s="57"/>
      <c r="GA100" s="66"/>
      <c r="GB100" s="66"/>
      <c r="GE100" s="66"/>
      <c r="GG100" s="57"/>
    </row>
    <row r="101" spans="1:189" s="56" customFormat="1" ht="18" customHeight="1">
      <c r="A101" s="56" t="s">
        <v>1029</v>
      </c>
      <c r="B101" s="56" t="s">
        <v>1022</v>
      </c>
      <c r="C101" s="57">
        <v>975</v>
      </c>
      <c r="D101" s="57">
        <v>2.2200000000000002</v>
      </c>
      <c r="E101" s="56">
        <f t="shared" si="1"/>
        <v>1248.1500000000001</v>
      </c>
      <c r="F101" s="58">
        <v>56.2</v>
      </c>
      <c r="G101" s="58">
        <v>0.33</v>
      </c>
      <c r="H101" s="58">
        <v>17.399999999999999</v>
      </c>
      <c r="I101" s="58">
        <v>2.93</v>
      </c>
      <c r="J101" s="58"/>
      <c r="K101" s="58">
        <v>2.2000000000000002</v>
      </c>
      <c r="L101" s="58">
        <v>5</v>
      </c>
      <c r="M101" s="58">
        <v>3.1</v>
      </c>
      <c r="N101" s="58">
        <v>1.44</v>
      </c>
      <c r="O101" s="58"/>
      <c r="P101" s="58"/>
      <c r="Q101" s="58">
        <v>5.3</v>
      </c>
      <c r="S101" s="58">
        <v>42.9</v>
      </c>
      <c r="T101" s="58">
        <v>1.57</v>
      </c>
      <c r="U101" s="58">
        <v>11.9</v>
      </c>
      <c r="V101" s="58">
        <v>7.72</v>
      </c>
      <c r="W101" s="58"/>
      <c r="X101" s="58">
        <v>17.3</v>
      </c>
      <c r="Y101" s="58">
        <v>11.5</v>
      </c>
      <c r="Z101" s="58">
        <v>2.2999999999999998</v>
      </c>
      <c r="AA101" s="58">
        <v>0.31</v>
      </c>
      <c r="AB101" s="58"/>
      <c r="AD101" s="59"/>
      <c r="AE101" s="60"/>
      <c r="AF101" s="61"/>
      <c r="AG101" s="59"/>
      <c r="AH101" s="59"/>
      <c r="AI101" s="59"/>
      <c r="AJ101" s="60"/>
      <c r="AK101" s="62"/>
      <c r="AL101" s="62"/>
      <c r="AM101" s="62"/>
      <c r="AN101" s="62"/>
      <c r="AO101" s="62"/>
      <c r="AP101" s="62"/>
      <c r="AQ101" s="63"/>
      <c r="AR101" s="62"/>
      <c r="AS101" s="62"/>
      <c r="AT101" s="63"/>
      <c r="AU101" s="59"/>
      <c r="AV101" s="59"/>
      <c r="AW101" s="59"/>
      <c r="AX101" s="59"/>
      <c r="AY101" s="59"/>
      <c r="AZ101" s="59"/>
      <c r="BA101" s="60"/>
      <c r="BB101" s="64"/>
      <c r="BC101" s="64"/>
      <c r="BD101" s="59"/>
      <c r="BE101" s="59"/>
      <c r="BF101" s="59"/>
      <c r="BG101" s="59"/>
      <c r="BH101" s="59"/>
      <c r="BI101" s="59"/>
      <c r="BJ101" s="59"/>
      <c r="BK101" s="59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P101"/>
      <c r="CQ101"/>
      <c r="CR101"/>
      <c r="CS101"/>
      <c r="CT101"/>
      <c r="CU101"/>
      <c r="CV101"/>
      <c r="CW101"/>
      <c r="CX101"/>
      <c r="CY101"/>
      <c r="CZ101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FG101" s="65"/>
      <c r="FH101" s="65"/>
      <c r="FL101" s="57"/>
      <c r="FX101" s="57"/>
      <c r="FY101" s="57"/>
      <c r="FZ101" s="57"/>
      <c r="GA101" s="66"/>
      <c r="GB101" s="66"/>
      <c r="GE101" s="66"/>
      <c r="GG101" s="57"/>
    </row>
    <row r="102" spans="1:189" s="56" customFormat="1" ht="18" customHeight="1">
      <c r="A102" s="56" t="s">
        <v>1029</v>
      </c>
      <c r="B102" s="56" t="s">
        <v>1022</v>
      </c>
      <c r="C102" s="57">
        <v>975</v>
      </c>
      <c r="D102" s="57">
        <v>1.7999999999999998</v>
      </c>
      <c r="E102" s="56">
        <f t="shared" si="1"/>
        <v>1248.1500000000001</v>
      </c>
      <c r="F102" s="58">
        <v>60.9</v>
      </c>
      <c r="G102" s="58">
        <v>0.67</v>
      </c>
      <c r="H102" s="58">
        <v>16.5</v>
      </c>
      <c r="I102" s="58">
        <v>3.68</v>
      </c>
      <c r="J102" s="58"/>
      <c r="K102" s="58">
        <v>1.9</v>
      </c>
      <c r="L102" s="58">
        <v>4.66</v>
      </c>
      <c r="M102" s="58">
        <v>5.2</v>
      </c>
      <c r="N102" s="58">
        <v>1.78</v>
      </c>
      <c r="O102" s="58"/>
      <c r="P102" s="58"/>
      <c r="Q102" s="58">
        <v>5.0999999999999996</v>
      </c>
      <c r="S102" s="58">
        <v>46.4</v>
      </c>
      <c r="T102" s="58">
        <v>1.39</v>
      </c>
      <c r="U102" s="58">
        <v>10.6</v>
      </c>
      <c r="V102" s="58">
        <v>8.1</v>
      </c>
      <c r="W102" s="58"/>
      <c r="X102" s="58">
        <v>17.399999999999999</v>
      </c>
      <c r="Y102" s="58">
        <v>11.42</v>
      </c>
      <c r="Z102" s="58">
        <v>2</v>
      </c>
      <c r="AA102" s="58">
        <v>0.38</v>
      </c>
      <c r="AB102" s="58"/>
      <c r="AD102" s="59"/>
      <c r="AE102" s="60"/>
      <c r="AF102" s="61"/>
      <c r="AG102" s="59"/>
      <c r="AH102" s="59"/>
      <c r="AI102" s="59"/>
      <c r="AJ102" s="60"/>
      <c r="AK102" s="62"/>
      <c r="AL102" s="62"/>
      <c r="AM102" s="62"/>
      <c r="AN102" s="62"/>
      <c r="AO102" s="62"/>
      <c r="AP102" s="62"/>
      <c r="AQ102" s="63"/>
      <c r="AR102" s="62"/>
      <c r="AS102" s="62"/>
      <c r="AT102" s="63"/>
      <c r="AU102" s="59"/>
      <c r="AV102" s="59"/>
      <c r="AW102" s="59"/>
      <c r="AX102" s="59"/>
      <c r="AY102" s="59"/>
      <c r="AZ102" s="59"/>
      <c r="BA102" s="60"/>
      <c r="BB102" s="64"/>
      <c r="BC102" s="64"/>
      <c r="BD102" s="59"/>
      <c r="BE102" s="59"/>
      <c r="BF102" s="59"/>
      <c r="BG102" s="59"/>
      <c r="BH102" s="59"/>
      <c r="BI102" s="59"/>
      <c r="BJ102" s="59"/>
      <c r="BK102" s="59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P102"/>
      <c r="CQ102"/>
      <c r="CR102"/>
      <c r="CS102"/>
      <c r="CT102"/>
      <c r="CU102"/>
      <c r="CV102"/>
      <c r="CW102"/>
      <c r="CX102"/>
      <c r="CY102"/>
      <c r="CZ102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FG102" s="65"/>
      <c r="FH102" s="65"/>
      <c r="FL102" s="57"/>
      <c r="FX102" s="57"/>
      <c r="FY102" s="57"/>
      <c r="FZ102" s="57"/>
      <c r="GA102" s="66"/>
      <c r="GB102" s="66"/>
      <c r="GE102" s="66"/>
      <c r="GG102" s="57"/>
    </row>
    <row r="103" spans="1:189" s="56" customFormat="1" ht="18" customHeight="1">
      <c r="A103" s="56" t="s">
        <v>1029</v>
      </c>
      <c r="B103" s="56" t="s">
        <v>1022</v>
      </c>
      <c r="C103" s="57">
        <v>950</v>
      </c>
      <c r="D103" s="57">
        <v>1.4549999999999998</v>
      </c>
      <c r="E103" s="56">
        <f t="shared" si="1"/>
        <v>1223.1500000000001</v>
      </c>
      <c r="F103" s="58">
        <v>63.1</v>
      </c>
      <c r="G103" s="58">
        <v>0.63</v>
      </c>
      <c r="H103" s="58">
        <v>15.5</v>
      </c>
      <c r="I103" s="58">
        <v>2.65</v>
      </c>
      <c r="J103" s="58"/>
      <c r="K103" s="58">
        <v>1.1000000000000001</v>
      </c>
      <c r="L103" s="58">
        <v>3.35</v>
      </c>
      <c r="M103" s="58">
        <v>3.9</v>
      </c>
      <c r="N103" s="58">
        <v>2.27</v>
      </c>
      <c r="O103" s="58"/>
      <c r="P103" s="58"/>
      <c r="Q103" s="58">
        <v>4.5</v>
      </c>
      <c r="S103" s="58">
        <v>44.6</v>
      </c>
      <c r="T103" s="58">
        <v>1.68</v>
      </c>
      <c r="U103" s="58">
        <v>12.2</v>
      </c>
      <c r="V103" s="58">
        <v>9.9600000000000009</v>
      </c>
      <c r="W103" s="58"/>
      <c r="X103" s="58">
        <v>15.6</v>
      </c>
      <c r="Y103" s="58">
        <v>11.17</v>
      </c>
      <c r="Z103" s="58">
        <v>2.1</v>
      </c>
      <c r="AA103" s="58">
        <v>0.37</v>
      </c>
      <c r="AB103" s="58"/>
      <c r="AD103" s="59"/>
      <c r="AE103" s="60"/>
      <c r="AF103" s="61"/>
      <c r="AG103" s="59"/>
      <c r="AH103" s="59"/>
      <c r="AI103" s="59"/>
      <c r="AJ103" s="60"/>
      <c r="AK103" s="62"/>
      <c r="AL103" s="62"/>
      <c r="AM103" s="62"/>
      <c r="AN103" s="62"/>
      <c r="AO103" s="62"/>
      <c r="AP103" s="62"/>
      <c r="AQ103" s="63"/>
      <c r="AR103" s="62"/>
      <c r="AS103" s="62"/>
      <c r="AT103" s="63"/>
      <c r="AU103" s="59"/>
      <c r="AV103" s="59"/>
      <c r="AW103" s="59"/>
      <c r="AX103" s="59"/>
      <c r="AY103" s="59"/>
      <c r="AZ103" s="59"/>
      <c r="BA103" s="60"/>
      <c r="BB103" s="64"/>
      <c r="BC103" s="64"/>
      <c r="BD103" s="59"/>
      <c r="BE103" s="59"/>
      <c r="BF103" s="59"/>
      <c r="BG103" s="59"/>
      <c r="BH103" s="59"/>
      <c r="BI103" s="59"/>
      <c r="BJ103" s="59"/>
      <c r="BK103" s="59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P103"/>
      <c r="CQ103"/>
      <c r="CR103"/>
      <c r="CS103"/>
      <c r="CT103"/>
      <c r="CU103"/>
      <c r="CV103"/>
      <c r="CW103"/>
      <c r="CX103"/>
      <c r="CY103"/>
      <c r="CZ103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FG103" s="65"/>
      <c r="FH103" s="65"/>
      <c r="FL103" s="57"/>
      <c r="FX103" s="57"/>
      <c r="FY103" s="57"/>
      <c r="FZ103" s="57"/>
      <c r="GA103" s="66"/>
      <c r="GB103" s="66"/>
      <c r="GE103" s="66"/>
      <c r="GG103" s="57"/>
    </row>
    <row r="104" spans="1:189" s="56" customFormat="1" ht="18" customHeight="1">
      <c r="A104" s="56" t="s">
        <v>1029</v>
      </c>
      <c r="B104" s="56" t="s">
        <v>1022</v>
      </c>
      <c r="C104" s="57">
        <v>950</v>
      </c>
      <c r="D104" s="57">
        <v>1.01</v>
      </c>
      <c r="E104" s="56">
        <f t="shared" si="1"/>
        <v>1223.1500000000001</v>
      </c>
      <c r="F104" s="58">
        <v>68.2</v>
      </c>
      <c r="G104" s="58">
        <v>0.47</v>
      </c>
      <c r="H104" s="58">
        <v>14</v>
      </c>
      <c r="I104" s="58">
        <v>2.14</v>
      </c>
      <c r="J104" s="58"/>
      <c r="K104" s="58">
        <v>0.7</v>
      </c>
      <c r="L104" s="58">
        <v>2.4500000000000002</v>
      </c>
      <c r="M104" s="58">
        <v>3.1</v>
      </c>
      <c r="N104" s="58">
        <v>2.74</v>
      </c>
      <c r="O104" s="58"/>
      <c r="P104" s="58"/>
      <c r="Q104" s="58">
        <v>3.7</v>
      </c>
      <c r="S104" s="58">
        <v>44.9</v>
      </c>
      <c r="T104" s="58">
        <v>1.67</v>
      </c>
      <c r="U104" s="58">
        <v>12</v>
      </c>
      <c r="V104" s="58">
        <v>9.31</v>
      </c>
      <c r="W104" s="58"/>
      <c r="X104" s="58">
        <v>16</v>
      </c>
      <c r="Y104" s="58">
        <v>11.26</v>
      </c>
      <c r="Z104" s="58">
        <v>2.1</v>
      </c>
      <c r="AA104" s="58">
        <v>0.39</v>
      </c>
      <c r="AB104" s="58"/>
      <c r="AD104" s="59"/>
      <c r="AE104" s="60"/>
      <c r="AF104" s="61"/>
      <c r="AG104" s="59"/>
      <c r="AH104" s="59"/>
      <c r="AI104" s="59"/>
      <c r="AJ104" s="60"/>
      <c r="AK104" s="62"/>
      <c r="AL104" s="62"/>
      <c r="AM104" s="62"/>
      <c r="AN104" s="62"/>
      <c r="AO104" s="62"/>
      <c r="AP104" s="62"/>
      <c r="AQ104" s="63"/>
      <c r="AR104" s="62"/>
      <c r="AS104" s="62"/>
      <c r="AT104" s="63"/>
      <c r="AU104" s="59"/>
      <c r="AV104" s="59"/>
      <c r="AW104" s="59"/>
      <c r="AX104" s="59"/>
      <c r="AY104" s="59"/>
      <c r="AZ104" s="59"/>
      <c r="BA104" s="60"/>
      <c r="BB104" s="64"/>
      <c r="BC104" s="64"/>
      <c r="BD104" s="59"/>
      <c r="BE104" s="59"/>
      <c r="BF104" s="59"/>
      <c r="BG104" s="59"/>
      <c r="BH104" s="59"/>
      <c r="BI104" s="59"/>
      <c r="BJ104" s="59"/>
      <c r="BK104" s="59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P104"/>
      <c r="CQ104"/>
      <c r="CR104"/>
      <c r="CS104"/>
      <c r="CT104"/>
      <c r="CU104"/>
      <c r="CV104"/>
      <c r="CW104"/>
      <c r="CX104"/>
      <c r="CY104"/>
      <c r="CZ104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FG104" s="65"/>
      <c r="FH104" s="65"/>
      <c r="FL104" s="57"/>
      <c r="FX104" s="57"/>
      <c r="FY104" s="57"/>
      <c r="FZ104" s="57"/>
      <c r="GA104" s="66"/>
      <c r="GB104" s="66"/>
      <c r="GE104" s="66"/>
      <c r="GG104" s="57"/>
    </row>
    <row r="105" spans="1:189" s="56" customFormat="1" ht="18" customHeight="1">
      <c r="A105" s="56" t="s">
        <v>1030</v>
      </c>
      <c r="B105" s="56" t="s">
        <v>1022</v>
      </c>
      <c r="C105" s="57">
        <v>1040</v>
      </c>
      <c r="D105" s="57">
        <v>9.3000000000000007</v>
      </c>
      <c r="E105" s="56">
        <f t="shared" si="1"/>
        <v>1313.15</v>
      </c>
      <c r="F105" s="58">
        <v>52.25</v>
      </c>
      <c r="G105" s="58">
        <v>1.24</v>
      </c>
      <c r="H105" s="58">
        <v>17.8</v>
      </c>
      <c r="I105" s="58">
        <v>8.2899999999999991</v>
      </c>
      <c r="J105" s="58">
        <v>0.26</v>
      </c>
      <c r="K105" s="58">
        <v>2.5299999999999998</v>
      </c>
      <c r="L105" s="58">
        <v>5.63</v>
      </c>
      <c r="M105" s="58">
        <v>3.79</v>
      </c>
      <c r="N105" s="58">
        <v>2.42</v>
      </c>
      <c r="O105" s="58"/>
      <c r="P105" s="58">
        <v>1.1000000000000001</v>
      </c>
      <c r="Q105" s="58">
        <v>4.6899999999999835</v>
      </c>
      <c r="S105" s="58">
        <v>38.99</v>
      </c>
      <c r="T105" s="58">
        <v>5.24</v>
      </c>
      <c r="U105" s="58">
        <v>13.83</v>
      </c>
      <c r="V105" s="58">
        <v>12.79</v>
      </c>
      <c r="W105" s="58">
        <v>0.1</v>
      </c>
      <c r="X105" s="58">
        <v>11.47</v>
      </c>
      <c r="Y105" s="58">
        <v>9.52</v>
      </c>
      <c r="Z105" s="58">
        <v>2.4500000000000002</v>
      </c>
      <c r="AA105" s="58">
        <v>0.93</v>
      </c>
      <c r="AB105" s="58"/>
      <c r="AD105" s="59"/>
      <c r="AE105" s="60"/>
      <c r="AF105" s="61"/>
      <c r="AG105" s="59"/>
      <c r="AH105" s="59"/>
      <c r="AI105" s="59"/>
      <c r="AJ105" s="60"/>
      <c r="AK105" s="62"/>
      <c r="AL105" s="62"/>
      <c r="AM105" s="62"/>
      <c r="AN105" s="62"/>
      <c r="AO105" s="62"/>
      <c r="AP105" s="62"/>
      <c r="AQ105" s="63"/>
      <c r="AR105" s="62"/>
      <c r="AS105" s="62"/>
      <c r="AT105" s="63"/>
      <c r="AU105" s="59"/>
      <c r="AV105" s="59"/>
      <c r="AW105" s="59"/>
      <c r="AX105" s="59"/>
      <c r="AY105" s="59"/>
      <c r="AZ105" s="59"/>
      <c r="BA105" s="60"/>
      <c r="BB105" s="64"/>
      <c r="BC105" s="64"/>
      <c r="BD105" s="59"/>
      <c r="BE105" s="59"/>
      <c r="BF105" s="59"/>
      <c r="BG105" s="59"/>
      <c r="BH105" s="59"/>
      <c r="BI105" s="59"/>
      <c r="BJ105" s="59"/>
      <c r="BK105" s="59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P105"/>
      <c r="CQ105"/>
      <c r="CR105"/>
      <c r="CS105"/>
      <c r="CT105"/>
      <c r="CU105"/>
      <c r="CV105"/>
      <c r="CW105"/>
      <c r="CX105"/>
      <c r="CY105"/>
      <c r="CZ105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FG105" s="65"/>
      <c r="FH105" s="65"/>
      <c r="FL105" s="57"/>
      <c r="FX105" s="57"/>
      <c r="FY105" s="57"/>
      <c r="FZ105" s="57"/>
      <c r="GA105" s="66"/>
      <c r="GB105" s="66"/>
      <c r="GE105" s="66"/>
      <c r="GG105" s="57"/>
    </row>
    <row r="106" spans="1:189" s="56" customFormat="1" ht="18" customHeight="1">
      <c r="A106" s="56" t="s">
        <v>1030</v>
      </c>
      <c r="B106" s="56" t="s">
        <v>1022</v>
      </c>
      <c r="C106" s="57">
        <v>1000</v>
      </c>
      <c r="D106" s="57">
        <v>9.3000000000000007</v>
      </c>
      <c r="E106" s="56">
        <f t="shared" si="1"/>
        <v>1273.1500000000001</v>
      </c>
      <c r="F106" s="58">
        <v>56.17</v>
      </c>
      <c r="G106" s="58">
        <v>0.84</v>
      </c>
      <c r="H106" s="58">
        <v>17.91</v>
      </c>
      <c r="I106" s="58">
        <v>6.82</v>
      </c>
      <c r="J106" s="58">
        <v>0.1</v>
      </c>
      <c r="K106" s="58">
        <v>1.97</v>
      </c>
      <c r="L106" s="58">
        <v>5.38</v>
      </c>
      <c r="M106" s="58">
        <v>3.39</v>
      </c>
      <c r="N106" s="58">
        <v>2.4500000000000002</v>
      </c>
      <c r="O106" s="58"/>
      <c r="P106" s="58">
        <v>1.01</v>
      </c>
      <c r="Q106" s="58">
        <v>3.9599999999999937</v>
      </c>
      <c r="S106" s="58">
        <v>41.86</v>
      </c>
      <c r="T106" s="58">
        <v>4.16</v>
      </c>
      <c r="U106" s="58">
        <v>13.95</v>
      </c>
      <c r="V106" s="58">
        <v>12.56</v>
      </c>
      <c r="W106" s="58">
        <v>0.15</v>
      </c>
      <c r="X106" s="58">
        <v>11.71</v>
      </c>
      <c r="Y106" s="58">
        <v>10.38</v>
      </c>
      <c r="Z106" s="58">
        <v>2.46</v>
      </c>
      <c r="AA106" s="58">
        <v>0.89</v>
      </c>
      <c r="AB106" s="58"/>
      <c r="AD106" s="59"/>
      <c r="AE106" s="60"/>
      <c r="AF106" s="61"/>
      <c r="AG106" s="59"/>
      <c r="AH106" s="59"/>
      <c r="AI106" s="59"/>
      <c r="AJ106" s="60"/>
      <c r="AK106" s="62"/>
      <c r="AL106" s="62"/>
      <c r="AM106" s="62"/>
      <c r="AN106" s="62"/>
      <c r="AO106" s="62"/>
      <c r="AP106" s="62"/>
      <c r="AQ106" s="63"/>
      <c r="AR106" s="62"/>
      <c r="AS106" s="62"/>
      <c r="AT106" s="63"/>
      <c r="AU106" s="59"/>
      <c r="AV106" s="59"/>
      <c r="AW106" s="59"/>
      <c r="AX106" s="59"/>
      <c r="AY106" s="59"/>
      <c r="AZ106" s="59"/>
      <c r="BA106" s="60"/>
      <c r="BB106" s="64"/>
      <c r="BC106" s="64"/>
      <c r="BD106" s="59"/>
      <c r="BE106" s="59"/>
      <c r="BF106" s="59"/>
      <c r="BG106" s="59"/>
      <c r="BH106" s="59"/>
      <c r="BI106" s="59"/>
      <c r="BJ106" s="59"/>
      <c r="BK106" s="59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P106"/>
      <c r="CQ106"/>
      <c r="CR106"/>
      <c r="CS106"/>
      <c r="CT106"/>
      <c r="CU106"/>
      <c r="CV106"/>
      <c r="CW106"/>
      <c r="CX106"/>
      <c r="CY106"/>
      <c r="CZ106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FG106" s="65"/>
      <c r="FH106" s="65"/>
      <c r="FL106" s="57"/>
      <c r="FX106" s="57"/>
      <c r="FY106" s="57"/>
      <c r="FZ106" s="57"/>
      <c r="GA106" s="66"/>
      <c r="GB106" s="66"/>
      <c r="GE106" s="66"/>
      <c r="GG106" s="57"/>
    </row>
    <row r="107" spans="1:189" s="56" customFormat="1" ht="18" customHeight="1">
      <c r="A107" s="56" t="s">
        <v>1030</v>
      </c>
      <c r="B107" s="56" t="s">
        <v>1022</v>
      </c>
      <c r="C107" s="57">
        <v>1020</v>
      </c>
      <c r="D107" s="57">
        <v>9.3000000000000007</v>
      </c>
      <c r="E107" s="56">
        <f t="shared" si="1"/>
        <v>1293.1500000000001</v>
      </c>
      <c r="F107" s="58">
        <v>52.54</v>
      </c>
      <c r="G107" s="58">
        <v>1.45</v>
      </c>
      <c r="H107" s="58">
        <v>17</v>
      </c>
      <c r="I107" s="58">
        <v>9.18</v>
      </c>
      <c r="J107" s="58">
        <v>0.17</v>
      </c>
      <c r="K107" s="58">
        <v>2.11</v>
      </c>
      <c r="L107" s="58">
        <v>4.7300000000000004</v>
      </c>
      <c r="M107" s="58">
        <v>4.79</v>
      </c>
      <c r="N107" s="58">
        <v>3.06</v>
      </c>
      <c r="O107" s="58"/>
      <c r="P107" s="58">
        <v>1.26</v>
      </c>
      <c r="Q107" s="58">
        <v>3.3</v>
      </c>
      <c r="S107" s="58">
        <v>39.619999999999997</v>
      </c>
      <c r="T107" s="58">
        <v>6.15</v>
      </c>
      <c r="U107" s="58">
        <v>13.53</v>
      </c>
      <c r="V107" s="58">
        <v>14.58</v>
      </c>
      <c r="W107" s="58">
        <v>0.16</v>
      </c>
      <c r="X107" s="58">
        <v>11.74</v>
      </c>
      <c r="Y107" s="58">
        <v>9.4499999999999993</v>
      </c>
      <c r="Z107" s="58">
        <v>2.5</v>
      </c>
      <c r="AA107" s="58">
        <v>0.83</v>
      </c>
      <c r="AB107" s="58"/>
      <c r="AD107" s="59"/>
      <c r="AE107" s="60"/>
      <c r="AF107" s="61"/>
      <c r="AG107" s="59"/>
      <c r="AH107" s="59"/>
      <c r="AI107" s="59"/>
      <c r="AJ107" s="60"/>
      <c r="AK107" s="62"/>
      <c r="AL107" s="62"/>
      <c r="AM107" s="62"/>
      <c r="AN107" s="62"/>
      <c r="AO107" s="62"/>
      <c r="AP107" s="62"/>
      <c r="AQ107" s="63"/>
      <c r="AR107" s="62"/>
      <c r="AS107" s="62"/>
      <c r="AT107" s="63"/>
      <c r="AU107" s="59"/>
      <c r="AV107" s="59"/>
      <c r="AW107" s="59"/>
      <c r="AX107" s="59"/>
      <c r="AY107" s="59"/>
      <c r="AZ107" s="59"/>
      <c r="BA107" s="60"/>
      <c r="BB107" s="64"/>
      <c r="BC107" s="64"/>
      <c r="BD107" s="59"/>
      <c r="BE107" s="59"/>
      <c r="BF107" s="59"/>
      <c r="BG107" s="59"/>
      <c r="BH107" s="59"/>
      <c r="BI107" s="59"/>
      <c r="BJ107" s="59"/>
      <c r="BK107" s="59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P107"/>
      <c r="CQ107"/>
      <c r="CR107"/>
      <c r="CS107"/>
      <c r="CT107"/>
      <c r="CU107"/>
      <c r="CV107"/>
      <c r="CW107"/>
      <c r="CX107"/>
      <c r="CY107"/>
      <c r="CZ10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FG107" s="65"/>
      <c r="FH107" s="65"/>
      <c r="FL107" s="57"/>
      <c r="FX107" s="57"/>
      <c r="FY107" s="57"/>
      <c r="FZ107" s="57"/>
      <c r="GA107" s="66"/>
      <c r="GB107" s="66"/>
      <c r="GE107" s="66"/>
      <c r="GG107" s="57"/>
    </row>
    <row r="108" spans="1:189" s="56" customFormat="1" ht="18" customHeight="1">
      <c r="A108" s="56" t="s">
        <v>1030</v>
      </c>
      <c r="B108" s="56" t="s">
        <v>1022</v>
      </c>
      <c r="C108" s="57">
        <v>1000</v>
      </c>
      <c r="D108" s="57">
        <v>9.3000000000000007</v>
      </c>
      <c r="E108" s="56">
        <f t="shared" si="1"/>
        <v>1273.1500000000001</v>
      </c>
      <c r="F108" s="58">
        <v>52.84</v>
      </c>
      <c r="G108" s="58">
        <v>1.26</v>
      </c>
      <c r="H108" s="58">
        <v>16.68</v>
      </c>
      <c r="I108" s="58">
        <v>9.08</v>
      </c>
      <c r="J108" s="58">
        <v>0.15</v>
      </c>
      <c r="K108" s="58">
        <v>1.82</v>
      </c>
      <c r="L108" s="58">
        <v>4.25</v>
      </c>
      <c r="M108" s="58">
        <v>4.5599999999999996</v>
      </c>
      <c r="N108" s="58">
        <v>3.14</v>
      </c>
      <c r="O108" s="58"/>
      <c r="P108" s="58">
        <v>1.1200000000000001</v>
      </c>
      <c r="Q108" s="58">
        <v>5.0999999999999943</v>
      </c>
      <c r="S108" s="58">
        <v>39.799999999999997</v>
      </c>
      <c r="T108" s="58">
        <v>5.25</v>
      </c>
      <c r="U108" s="58">
        <v>13.2</v>
      </c>
      <c r="V108" s="58">
        <v>13.67</v>
      </c>
      <c r="W108" s="58">
        <v>0.17</v>
      </c>
      <c r="X108" s="58">
        <v>9.94</v>
      </c>
      <c r="Y108" s="58">
        <v>9.9499999999999993</v>
      </c>
      <c r="Z108" s="58">
        <v>2.39</v>
      </c>
      <c r="AA108" s="58">
        <v>1.08</v>
      </c>
      <c r="AB108" s="58"/>
      <c r="AD108" s="59"/>
      <c r="AE108" s="60"/>
      <c r="AF108" s="61"/>
      <c r="AG108" s="59"/>
      <c r="AH108" s="59"/>
      <c r="AI108" s="59"/>
      <c r="AJ108" s="60"/>
      <c r="AK108" s="62"/>
      <c r="AL108" s="62"/>
      <c r="AM108" s="62"/>
      <c r="AN108" s="62"/>
      <c r="AO108" s="62"/>
      <c r="AP108" s="62"/>
      <c r="AQ108" s="63"/>
      <c r="AR108" s="62"/>
      <c r="AS108" s="62"/>
      <c r="AT108" s="63"/>
      <c r="AU108" s="59"/>
      <c r="AV108" s="59"/>
      <c r="AW108" s="59"/>
      <c r="AX108" s="59"/>
      <c r="AY108" s="59"/>
      <c r="AZ108" s="59"/>
      <c r="BA108" s="60"/>
      <c r="BB108" s="64"/>
      <c r="BC108" s="64"/>
      <c r="BD108" s="59"/>
      <c r="BE108" s="59"/>
      <c r="BF108" s="59"/>
      <c r="BG108" s="59"/>
      <c r="BH108" s="59"/>
      <c r="BI108" s="59"/>
      <c r="BJ108" s="59"/>
      <c r="BK108" s="59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P108"/>
      <c r="CQ108"/>
      <c r="CR108"/>
      <c r="CS108"/>
      <c r="CT108"/>
      <c r="CU108"/>
      <c r="CV108"/>
      <c r="CW108"/>
      <c r="CX108"/>
      <c r="CY108"/>
      <c r="CZ108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FG108" s="65"/>
      <c r="FH108" s="65"/>
      <c r="FL108" s="57"/>
      <c r="FX108" s="57"/>
      <c r="FY108" s="57"/>
      <c r="FZ108" s="57"/>
      <c r="GA108" s="66"/>
      <c r="GB108" s="66"/>
      <c r="GE108" s="66"/>
      <c r="GG108" s="57"/>
    </row>
    <row r="109" spans="1:189" s="56" customFormat="1" ht="18" customHeight="1">
      <c r="A109" s="56" t="s">
        <v>1030</v>
      </c>
      <c r="B109" s="56" t="s">
        <v>1022</v>
      </c>
      <c r="C109" s="57">
        <v>950</v>
      </c>
      <c r="D109" s="57">
        <v>9.3000000000000007</v>
      </c>
      <c r="E109" s="56">
        <f t="shared" si="1"/>
        <v>1223.1500000000001</v>
      </c>
      <c r="F109" s="58">
        <v>59.91</v>
      </c>
      <c r="G109" s="58">
        <v>0.81</v>
      </c>
      <c r="H109" s="58">
        <v>17.29</v>
      </c>
      <c r="I109" s="58">
        <v>5.52</v>
      </c>
      <c r="J109" s="58">
        <v>0.08</v>
      </c>
      <c r="K109" s="58">
        <v>0.97</v>
      </c>
      <c r="L109" s="58">
        <v>2.8</v>
      </c>
      <c r="M109" s="58">
        <v>4.17</v>
      </c>
      <c r="N109" s="58">
        <v>4.03</v>
      </c>
      <c r="O109" s="58"/>
      <c r="P109" s="58">
        <v>0.49</v>
      </c>
      <c r="Q109" s="58">
        <v>3.930000000000021</v>
      </c>
      <c r="S109" s="58">
        <v>37.96</v>
      </c>
      <c r="T109" s="58">
        <v>5.56</v>
      </c>
      <c r="U109" s="58">
        <v>14.55</v>
      </c>
      <c r="V109" s="58">
        <v>16.89</v>
      </c>
      <c r="W109" s="58">
        <v>0.18</v>
      </c>
      <c r="X109" s="58">
        <v>9.09</v>
      </c>
      <c r="Y109" s="58">
        <v>9.1199999999999992</v>
      </c>
      <c r="Z109" s="58">
        <v>2.64</v>
      </c>
      <c r="AA109" s="58">
        <v>0.74</v>
      </c>
      <c r="AB109" s="58"/>
      <c r="AD109" s="59"/>
      <c r="AE109" s="60"/>
      <c r="AF109" s="61"/>
      <c r="AG109" s="59"/>
      <c r="AH109" s="59"/>
      <c r="AI109" s="59"/>
      <c r="AJ109" s="60"/>
      <c r="AK109" s="62"/>
      <c r="AL109" s="62"/>
      <c r="AM109" s="62"/>
      <c r="AN109" s="62"/>
      <c r="AO109" s="62"/>
      <c r="AP109" s="62"/>
      <c r="AQ109" s="63"/>
      <c r="AR109" s="62"/>
      <c r="AS109" s="62"/>
      <c r="AT109" s="63"/>
      <c r="AU109" s="59"/>
      <c r="AV109" s="59"/>
      <c r="AW109" s="59"/>
      <c r="AX109" s="59"/>
      <c r="AY109" s="59"/>
      <c r="AZ109" s="59"/>
      <c r="BA109" s="60"/>
      <c r="BB109" s="64"/>
      <c r="BC109" s="64"/>
      <c r="BD109" s="59"/>
      <c r="BE109" s="59"/>
      <c r="BF109" s="59"/>
      <c r="BG109" s="59"/>
      <c r="BH109" s="59"/>
      <c r="BI109" s="59"/>
      <c r="BJ109" s="59"/>
      <c r="BK109" s="59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P109"/>
      <c r="CQ109"/>
      <c r="CR109"/>
      <c r="CS109"/>
      <c r="CT109"/>
      <c r="CU109"/>
      <c r="CV109"/>
      <c r="CW109"/>
      <c r="CX109"/>
      <c r="CY109"/>
      <c r="CZ109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FG109" s="65"/>
      <c r="FH109" s="65"/>
      <c r="FL109" s="57"/>
      <c r="FX109" s="57"/>
      <c r="FY109" s="57"/>
      <c r="FZ109" s="57"/>
      <c r="GA109" s="66"/>
      <c r="GB109" s="66"/>
      <c r="GE109" s="66"/>
      <c r="GG109" s="57"/>
    </row>
    <row r="110" spans="1:189" s="56" customFormat="1" ht="18" customHeight="1">
      <c r="A110" s="56" t="s">
        <v>1030</v>
      </c>
      <c r="B110" s="56" t="s">
        <v>1022</v>
      </c>
      <c r="C110" s="57">
        <v>960</v>
      </c>
      <c r="D110" s="57">
        <v>9.3000000000000007</v>
      </c>
      <c r="E110" s="56">
        <f t="shared" si="1"/>
        <v>1233.1500000000001</v>
      </c>
      <c r="F110" s="58">
        <v>60.67</v>
      </c>
      <c r="G110" s="58">
        <v>0.5</v>
      </c>
      <c r="H110" s="58">
        <v>16.850000000000001</v>
      </c>
      <c r="I110" s="58">
        <v>5.13</v>
      </c>
      <c r="J110" s="58">
        <v>0.11</v>
      </c>
      <c r="K110" s="58">
        <v>0.52</v>
      </c>
      <c r="L110" s="58">
        <v>2.13</v>
      </c>
      <c r="M110" s="58">
        <v>4.96</v>
      </c>
      <c r="N110" s="58">
        <v>3.89</v>
      </c>
      <c r="O110" s="58"/>
      <c r="P110" s="58">
        <v>0.25</v>
      </c>
      <c r="Q110" s="58">
        <v>4.9900000000000091</v>
      </c>
      <c r="S110" s="58">
        <v>39.450000000000003</v>
      </c>
      <c r="T110" s="58">
        <v>5.31</v>
      </c>
      <c r="U110" s="58">
        <v>13.12</v>
      </c>
      <c r="V110" s="58">
        <v>18.43</v>
      </c>
      <c r="W110" s="58">
        <v>0.3</v>
      </c>
      <c r="X110" s="58">
        <v>7.77</v>
      </c>
      <c r="Y110" s="58">
        <v>10.44</v>
      </c>
      <c r="Z110" s="58">
        <v>2.83</v>
      </c>
      <c r="AA110" s="58">
        <v>1.06</v>
      </c>
      <c r="AB110" s="58"/>
      <c r="AD110" s="59"/>
      <c r="AE110" s="60"/>
      <c r="AF110" s="61"/>
      <c r="AG110" s="59"/>
      <c r="AH110" s="59"/>
      <c r="AI110" s="59"/>
      <c r="AJ110" s="60"/>
      <c r="AK110" s="62"/>
      <c r="AL110" s="62"/>
      <c r="AM110" s="62"/>
      <c r="AN110" s="62"/>
      <c r="AO110" s="62"/>
      <c r="AP110" s="62"/>
      <c r="AQ110" s="63"/>
      <c r="AR110" s="62"/>
      <c r="AS110" s="62"/>
      <c r="AT110" s="63"/>
      <c r="AU110" s="59"/>
      <c r="AV110" s="59"/>
      <c r="AW110" s="59"/>
      <c r="AX110" s="59"/>
      <c r="AY110" s="59"/>
      <c r="AZ110" s="59"/>
      <c r="BA110" s="60"/>
      <c r="BB110" s="64"/>
      <c r="BC110" s="64"/>
      <c r="BD110" s="59"/>
      <c r="BE110" s="59"/>
      <c r="BF110" s="59"/>
      <c r="BG110" s="59"/>
      <c r="BH110" s="59"/>
      <c r="BI110" s="59"/>
      <c r="BJ110" s="59"/>
      <c r="BK110" s="59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P110"/>
      <c r="CQ110"/>
      <c r="CR110"/>
      <c r="CS110"/>
      <c r="CT110"/>
      <c r="CU110"/>
      <c r="CV110"/>
      <c r="CW110"/>
      <c r="CX110"/>
      <c r="CY110"/>
      <c r="CZ110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FG110" s="65"/>
      <c r="FH110" s="65"/>
      <c r="FL110" s="57"/>
      <c r="FX110" s="57"/>
      <c r="FY110" s="57"/>
      <c r="FZ110" s="57"/>
      <c r="GA110" s="66"/>
      <c r="GB110" s="66"/>
      <c r="GE110" s="66"/>
      <c r="GG110" s="57"/>
    </row>
    <row r="111" spans="1:189" s="56" customFormat="1" ht="18" customHeight="1">
      <c r="A111" s="56" t="s">
        <v>1030</v>
      </c>
      <c r="B111" s="56" t="s">
        <v>1022</v>
      </c>
      <c r="C111" s="57">
        <v>940</v>
      </c>
      <c r="D111" s="57">
        <v>9.3000000000000007</v>
      </c>
      <c r="E111" s="56">
        <f t="shared" si="1"/>
        <v>1213.1500000000001</v>
      </c>
      <c r="F111" s="58">
        <v>62.21</v>
      </c>
      <c r="G111" s="58">
        <v>0.41</v>
      </c>
      <c r="H111" s="58">
        <v>16.32</v>
      </c>
      <c r="I111" s="58">
        <v>3.47</v>
      </c>
      <c r="J111" s="58">
        <v>0.05</v>
      </c>
      <c r="K111" s="58">
        <v>0.28999999999999998</v>
      </c>
      <c r="L111" s="58">
        <v>1.56</v>
      </c>
      <c r="M111" s="58">
        <v>5.3</v>
      </c>
      <c r="N111" s="58">
        <v>4.58</v>
      </c>
      <c r="O111" s="58"/>
      <c r="P111" s="58">
        <v>0.12</v>
      </c>
      <c r="Q111" s="58">
        <v>5.6899999999999977</v>
      </c>
      <c r="S111" s="58">
        <v>38.619999999999997</v>
      </c>
      <c r="T111" s="58">
        <v>4.72</v>
      </c>
      <c r="U111" s="58">
        <v>13.07</v>
      </c>
      <c r="V111" s="58">
        <v>19.45</v>
      </c>
      <c r="W111" s="58">
        <v>0.3</v>
      </c>
      <c r="X111" s="58">
        <v>6.68</v>
      </c>
      <c r="Y111" s="58">
        <v>9.64</v>
      </c>
      <c r="Z111" s="58">
        <v>2.76</v>
      </c>
      <c r="AA111" s="58">
        <v>0.94</v>
      </c>
      <c r="AB111" s="58"/>
      <c r="AD111" s="59"/>
      <c r="AE111" s="60"/>
      <c r="AF111" s="61"/>
      <c r="AG111" s="59"/>
      <c r="AH111" s="59"/>
      <c r="AI111" s="59"/>
      <c r="AJ111" s="60"/>
      <c r="AK111" s="62"/>
      <c r="AL111" s="62"/>
      <c r="AM111" s="62"/>
      <c r="AN111" s="62"/>
      <c r="AO111" s="62"/>
      <c r="AP111" s="62"/>
      <c r="AQ111" s="63"/>
      <c r="AR111" s="62"/>
      <c r="AS111" s="62"/>
      <c r="AT111" s="63"/>
      <c r="AU111" s="59"/>
      <c r="AV111" s="59"/>
      <c r="AW111" s="59"/>
      <c r="AX111" s="59"/>
      <c r="AY111" s="59"/>
      <c r="AZ111" s="59"/>
      <c r="BA111" s="60"/>
      <c r="BB111" s="64"/>
      <c r="BC111" s="64"/>
      <c r="BD111" s="59"/>
      <c r="BE111" s="59"/>
      <c r="BF111" s="59"/>
      <c r="BG111" s="59"/>
      <c r="BH111" s="59"/>
      <c r="BI111" s="59"/>
      <c r="BJ111" s="59"/>
      <c r="BK111" s="59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P111"/>
      <c r="CQ111"/>
      <c r="CR111"/>
      <c r="CS111"/>
      <c r="CT111"/>
      <c r="CU111"/>
      <c r="CV111"/>
      <c r="CW111"/>
      <c r="CX111"/>
      <c r="CY111"/>
      <c r="CZ111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FG111" s="65"/>
      <c r="FH111" s="65"/>
      <c r="FL111" s="57"/>
      <c r="FX111" s="57"/>
      <c r="FY111" s="57"/>
      <c r="FZ111" s="57"/>
      <c r="GA111" s="66"/>
      <c r="GB111" s="66"/>
      <c r="GE111" s="66"/>
      <c r="GG111" s="57"/>
    </row>
    <row r="112" spans="1:189" s="56" customFormat="1" ht="18" customHeight="1">
      <c r="A112" s="56" t="s">
        <v>1030</v>
      </c>
      <c r="B112" s="56" t="s">
        <v>1022</v>
      </c>
      <c r="C112" s="57">
        <v>980</v>
      </c>
      <c r="D112" s="57">
        <v>9.3000000000000007</v>
      </c>
      <c r="E112" s="56">
        <f t="shared" si="1"/>
        <v>1253.1500000000001</v>
      </c>
      <c r="F112" s="58">
        <v>58.58</v>
      </c>
      <c r="G112" s="58">
        <v>0.62</v>
      </c>
      <c r="H112" s="58">
        <v>17.25</v>
      </c>
      <c r="I112" s="58">
        <v>5.47</v>
      </c>
      <c r="J112" s="58">
        <v>0.11</v>
      </c>
      <c r="K112" s="58">
        <v>0.66</v>
      </c>
      <c r="L112" s="58">
        <v>2.67</v>
      </c>
      <c r="M112" s="58">
        <v>5.0599999999999996</v>
      </c>
      <c r="N112" s="58">
        <v>3.65</v>
      </c>
      <c r="O112" s="58"/>
      <c r="P112" s="58">
        <v>0.34</v>
      </c>
      <c r="Q112" s="58">
        <v>5.5900000000000034</v>
      </c>
      <c r="S112" s="58">
        <v>38.49</v>
      </c>
      <c r="T112" s="58">
        <v>6.44</v>
      </c>
      <c r="U112" s="58">
        <v>12.88</v>
      </c>
      <c r="V112" s="58">
        <v>17.559999999999999</v>
      </c>
      <c r="W112" s="58">
        <v>0.28999999999999998</v>
      </c>
      <c r="X112" s="58">
        <v>7.74</v>
      </c>
      <c r="Y112" s="58">
        <v>10.34</v>
      </c>
      <c r="Z112" s="58">
        <v>2.4</v>
      </c>
      <c r="AA112" s="58">
        <v>1.03</v>
      </c>
      <c r="AB112" s="58"/>
      <c r="AD112" s="59"/>
      <c r="AE112" s="60"/>
      <c r="AF112" s="61"/>
      <c r="AG112" s="59"/>
      <c r="AH112" s="59"/>
      <c r="AI112" s="59"/>
      <c r="AJ112" s="60"/>
      <c r="AK112" s="62"/>
      <c r="AL112" s="62"/>
      <c r="AM112" s="62"/>
      <c r="AN112" s="62"/>
      <c r="AO112" s="62"/>
      <c r="AP112" s="62"/>
      <c r="AQ112" s="63"/>
      <c r="AR112" s="62"/>
      <c r="AS112" s="62"/>
      <c r="AT112" s="63"/>
      <c r="AU112" s="59"/>
      <c r="AV112" s="59"/>
      <c r="AW112" s="59"/>
      <c r="AX112" s="59"/>
      <c r="AY112" s="59"/>
      <c r="AZ112" s="59"/>
      <c r="BA112" s="60"/>
      <c r="BB112" s="64"/>
      <c r="BC112" s="64"/>
      <c r="BD112" s="59"/>
      <c r="BE112" s="59"/>
      <c r="BF112" s="59"/>
      <c r="BG112" s="59"/>
      <c r="BH112" s="59"/>
      <c r="BI112" s="59"/>
      <c r="BJ112" s="59"/>
      <c r="BK112" s="59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P112"/>
      <c r="CQ112"/>
      <c r="CR112"/>
      <c r="CS112"/>
      <c r="CT112"/>
      <c r="CU112"/>
      <c r="CV112"/>
      <c r="CW112"/>
      <c r="CX112"/>
      <c r="CY112"/>
      <c r="CZ112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FG112" s="65"/>
      <c r="FH112" s="65"/>
      <c r="FL112" s="57"/>
      <c r="FX112" s="57"/>
      <c r="FY112" s="57"/>
      <c r="FZ112" s="57"/>
      <c r="GA112" s="66"/>
      <c r="GB112" s="66"/>
      <c r="GE112" s="66"/>
      <c r="GG112" s="57"/>
    </row>
    <row r="113" spans="1:189" s="56" customFormat="1" ht="18" customHeight="1">
      <c r="A113" s="56" t="s">
        <v>1030</v>
      </c>
      <c r="B113" s="56" t="s">
        <v>1022</v>
      </c>
      <c r="C113" s="57">
        <v>1000</v>
      </c>
      <c r="D113" s="57">
        <v>4.3</v>
      </c>
      <c r="E113" s="56">
        <f t="shared" si="1"/>
        <v>1273.1500000000001</v>
      </c>
      <c r="F113" s="58">
        <v>57.77</v>
      </c>
      <c r="G113" s="58">
        <v>0.9</v>
      </c>
      <c r="H113" s="58">
        <v>16.78</v>
      </c>
      <c r="I113" s="58">
        <v>5.26</v>
      </c>
      <c r="J113" s="58">
        <v>0.08</v>
      </c>
      <c r="K113" s="58">
        <v>0.96</v>
      </c>
      <c r="L113" s="58">
        <v>2.83</v>
      </c>
      <c r="M113" s="58">
        <v>4.0999999999999996</v>
      </c>
      <c r="N113" s="58">
        <v>5.68</v>
      </c>
      <c r="O113" s="58"/>
      <c r="P113" s="58">
        <v>0.33</v>
      </c>
      <c r="Q113" s="58">
        <v>5.3100000000000165</v>
      </c>
      <c r="S113" s="58">
        <v>41.68</v>
      </c>
      <c r="T113" s="58">
        <v>5.04</v>
      </c>
      <c r="U113" s="58">
        <v>10.92</v>
      </c>
      <c r="V113" s="58">
        <v>15.79</v>
      </c>
      <c r="W113" s="58">
        <v>0.21</v>
      </c>
      <c r="X113" s="58">
        <v>10.99</v>
      </c>
      <c r="Y113" s="58">
        <v>9.75</v>
      </c>
      <c r="Z113" s="58">
        <v>1.8</v>
      </c>
      <c r="AA113" s="58">
        <v>0.92</v>
      </c>
      <c r="AB113" s="58"/>
      <c r="AD113" s="59"/>
      <c r="AE113" s="60"/>
      <c r="AF113" s="61"/>
      <c r="AG113" s="59"/>
      <c r="AH113" s="59"/>
      <c r="AI113" s="59"/>
      <c r="AJ113" s="60"/>
      <c r="AK113" s="62"/>
      <c r="AL113" s="62"/>
      <c r="AM113" s="62"/>
      <c r="AN113" s="62"/>
      <c r="AO113" s="62"/>
      <c r="AP113" s="62"/>
      <c r="AQ113" s="63"/>
      <c r="AR113" s="62"/>
      <c r="AS113" s="62"/>
      <c r="AT113" s="63"/>
      <c r="AU113" s="59"/>
      <c r="AV113" s="59"/>
      <c r="AW113" s="59"/>
      <c r="AX113" s="59"/>
      <c r="AY113" s="59"/>
      <c r="AZ113" s="59"/>
      <c r="BA113" s="60"/>
      <c r="BB113" s="64"/>
      <c r="BC113" s="64"/>
      <c r="BD113" s="59"/>
      <c r="BE113" s="59"/>
      <c r="BF113" s="59"/>
      <c r="BG113" s="59"/>
      <c r="BH113" s="59"/>
      <c r="BI113" s="59"/>
      <c r="BJ113" s="59"/>
      <c r="BK113" s="59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P113"/>
      <c r="CQ113"/>
      <c r="CR113"/>
      <c r="CS113"/>
      <c r="CT113"/>
      <c r="CU113"/>
      <c r="CV113"/>
      <c r="CW113"/>
      <c r="CX113"/>
      <c r="CY113"/>
      <c r="CZ113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FG113" s="65"/>
      <c r="FH113" s="65"/>
      <c r="FL113" s="57"/>
      <c r="FX113" s="57"/>
      <c r="FY113" s="57"/>
      <c r="FZ113" s="57"/>
      <c r="GA113" s="66"/>
      <c r="GB113" s="66"/>
      <c r="GE113" s="66"/>
      <c r="GG113" s="57"/>
    </row>
    <row r="114" spans="1:189" s="56" customFormat="1" ht="18" customHeight="1">
      <c r="A114" s="56" t="s">
        <v>1030</v>
      </c>
      <c r="B114" s="56" t="s">
        <v>1022</v>
      </c>
      <c r="C114" s="57">
        <v>940</v>
      </c>
      <c r="D114" s="57">
        <v>4.3</v>
      </c>
      <c r="E114" s="56">
        <f t="shared" si="1"/>
        <v>1213.1500000000001</v>
      </c>
      <c r="F114" s="58">
        <v>61.86</v>
      </c>
      <c r="G114" s="58">
        <v>0.45</v>
      </c>
      <c r="H114" s="58">
        <v>16.600000000000001</v>
      </c>
      <c r="I114" s="58">
        <v>3.99</v>
      </c>
      <c r="J114" s="58">
        <v>0.01</v>
      </c>
      <c r="K114" s="58">
        <v>0.31</v>
      </c>
      <c r="L114" s="58">
        <v>1.56</v>
      </c>
      <c r="M114" s="58">
        <v>4.95</v>
      </c>
      <c r="N114" s="58">
        <v>5.47</v>
      </c>
      <c r="O114" s="58"/>
      <c r="P114" s="58">
        <v>0.13</v>
      </c>
      <c r="Q114" s="58">
        <v>4.6700000000000017</v>
      </c>
      <c r="S114" s="58">
        <v>39.74</v>
      </c>
      <c r="T114" s="58">
        <v>5.83</v>
      </c>
      <c r="U114" s="58">
        <v>11.24</v>
      </c>
      <c r="V114" s="58">
        <v>19.09</v>
      </c>
      <c r="W114" s="58">
        <v>0.3</v>
      </c>
      <c r="X114" s="58">
        <v>7.23</v>
      </c>
      <c r="Y114" s="58">
        <v>10.29</v>
      </c>
      <c r="Z114" s="58">
        <v>2.57</v>
      </c>
      <c r="AA114" s="58">
        <v>0.96</v>
      </c>
      <c r="AB114" s="58"/>
      <c r="AD114" s="59"/>
      <c r="AE114" s="60"/>
      <c r="AF114" s="61"/>
      <c r="AG114" s="59"/>
      <c r="AH114" s="59"/>
      <c r="AI114" s="59"/>
      <c r="AJ114" s="60"/>
      <c r="AK114" s="62"/>
      <c r="AL114" s="62"/>
      <c r="AM114" s="62"/>
      <c r="AN114" s="62"/>
      <c r="AO114" s="62"/>
      <c r="AP114" s="62"/>
      <c r="AQ114" s="63"/>
      <c r="AR114" s="62"/>
      <c r="AS114" s="62"/>
      <c r="AT114" s="63"/>
      <c r="AU114" s="59"/>
      <c r="AV114" s="59"/>
      <c r="AW114" s="59"/>
      <c r="AX114" s="59"/>
      <c r="AY114" s="59"/>
      <c r="AZ114" s="59"/>
      <c r="BA114" s="60"/>
      <c r="BB114" s="64"/>
      <c r="BC114" s="64"/>
      <c r="BD114" s="59"/>
      <c r="BE114" s="59"/>
      <c r="BF114" s="59"/>
      <c r="BG114" s="59"/>
      <c r="BH114" s="59"/>
      <c r="BI114" s="59"/>
      <c r="BJ114" s="59"/>
      <c r="BK114" s="59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P114"/>
      <c r="CQ114"/>
      <c r="CR114"/>
      <c r="CS114"/>
      <c r="CT114"/>
      <c r="CU114"/>
      <c r="CV114"/>
      <c r="CW114"/>
      <c r="CX114"/>
      <c r="CY114"/>
      <c r="CZ114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FG114" s="65"/>
      <c r="FH114" s="65"/>
      <c r="FL114" s="57"/>
      <c r="FX114" s="57"/>
      <c r="FY114" s="57"/>
      <c r="FZ114" s="57"/>
      <c r="GA114" s="66"/>
      <c r="GB114" s="66"/>
      <c r="GE114" s="66"/>
      <c r="GG114" s="57"/>
    </row>
    <row r="115" spans="1:189" s="56" customFormat="1" ht="18" customHeight="1">
      <c r="A115" s="56" t="s">
        <v>1030</v>
      </c>
      <c r="B115" s="56" t="s">
        <v>1022</v>
      </c>
      <c r="C115" s="57">
        <v>920</v>
      </c>
      <c r="D115" s="57">
        <v>4.3</v>
      </c>
      <c r="E115" s="56">
        <f t="shared" si="1"/>
        <v>1193.1500000000001</v>
      </c>
      <c r="F115" s="58">
        <v>64.95</v>
      </c>
      <c r="G115" s="58">
        <v>0.43</v>
      </c>
      <c r="H115" s="58">
        <v>15.83</v>
      </c>
      <c r="I115" s="58">
        <v>4.0999999999999996</v>
      </c>
      <c r="J115" s="58">
        <v>0.08</v>
      </c>
      <c r="K115" s="58">
        <v>0.28999999999999998</v>
      </c>
      <c r="L115" s="58">
        <v>1.1200000000000001</v>
      </c>
      <c r="M115" s="58">
        <v>3.64</v>
      </c>
      <c r="N115" s="58">
        <v>5.1100000000000003</v>
      </c>
      <c r="O115" s="58"/>
      <c r="P115" s="58">
        <v>0.1</v>
      </c>
      <c r="Q115" s="58">
        <v>4.3499999999999943</v>
      </c>
      <c r="S115" s="58">
        <v>38.85</v>
      </c>
      <c r="T115" s="58">
        <v>4.5599999999999996</v>
      </c>
      <c r="U115" s="58">
        <v>10.6</v>
      </c>
      <c r="V115" s="58">
        <v>22.07</v>
      </c>
      <c r="W115" s="58">
        <v>0.35</v>
      </c>
      <c r="X115" s="58">
        <v>6.67</v>
      </c>
      <c r="Y115" s="58">
        <v>10.53</v>
      </c>
      <c r="Z115" s="58">
        <v>2.68</v>
      </c>
      <c r="AA115" s="58">
        <v>0.83</v>
      </c>
      <c r="AB115" s="58"/>
      <c r="AD115" s="59"/>
      <c r="AE115" s="60"/>
      <c r="AF115" s="61"/>
      <c r="AG115" s="59"/>
      <c r="AH115" s="59"/>
      <c r="AI115" s="59"/>
      <c r="AJ115" s="60"/>
      <c r="AK115" s="62"/>
      <c r="AL115" s="62"/>
      <c r="AM115" s="62"/>
      <c r="AN115" s="62"/>
      <c r="AO115" s="62"/>
      <c r="AP115" s="62"/>
      <c r="AQ115" s="63"/>
      <c r="AR115" s="62"/>
      <c r="AS115" s="62"/>
      <c r="AT115" s="63"/>
      <c r="AU115" s="59"/>
      <c r="AV115" s="59"/>
      <c r="AW115" s="59"/>
      <c r="AX115" s="59"/>
      <c r="AY115" s="59"/>
      <c r="AZ115" s="59"/>
      <c r="BA115" s="60"/>
      <c r="BB115" s="64"/>
      <c r="BC115" s="64"/>
      <c r="BD115" s="59"/>
      <c r="BE115" s="59"/>
      <c r="BF115" s="59"/>
      <c r="BG115" s="59"/>
      <c r="BH115" s="59"/>
      <c r="BI115" s="59"/>
      <c r="BJ115" s="59"/>
      <c r="BK115" s="59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P115"/>
      <c r="CQ115"/>
      <c r="CR115"/>
      <c r="CS115"/>
      <c r="CT115"/>
      <c r="CU115"/>
      <c r="CV115"/>
      <c r="CW115"/>
      <c r="CX115"/>
      <c r="CY115"/>
      <c r="CZ115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FG115" s="65"/>
      <c r="FH115" s="65"/>
      <c r="FL115" s="57"/>
      <c r="FX115" s="57"/>
      <c r="FY115" s="57"/>
      <c r="FZ115" s="57"/>
      <c r="GA115" s="66"/>
      <c r="GB115" s="66"/>
      <c r="GE115" s="66"/>
      <c r="GG115" s="57"/>
    </row>
    <row r="116" spans="1:189" s="56" customFormat="1" ht="18" customHeight="1">
      <c r="A116" s="56" t="s">
        <v>59</v>
      </c>
      <c r="B116" s="56" t="s">
        <v>1022</v>
      </c>
      <c r="C116" s="57">
        <v>1130</v>
      </c>
      <c r="D116" s="57">
        <v>15</v>
      </c>
      <c r="E116" s="56">
        <f t="shared" si="1"/>
        <v>1403.15</v>
      </c>
      <c r="F116" s="58">
        <v>39.229999999999997</v>
      </c>
      <c r="G116" s="58">
        <v>4.4000000000000004</v>
      </c>
      <c r="H116" s="58">
        <v>15.59</v>
      </c>
      <c r="I116" s="58">
        <v>12.63</v>
      </c>
      <c r="J116" s="58">
        <v>0.27</v>
      </c>
      <c r="K116" s="58">
        <v>4.87</v>
      </c>
      <c r="L116" s="58">
        <v>7.19</v>
      </c>
      <c r="M116" s="58">
        <v>6.87</v>
      </c>
      <c r="N116" s="58">
        <v>2.98</v>
      </c>
      <c r="O116" s="58"/>
      <c r="P116" s="58">
        <v>1.68</v>
      </c>
      <c r="Q116" s="58">
        <v>4.289999999999992</v>
      </c>
      <c r="S116" s="58">
        <v>39.29</v>
      </c>
      <c r="T116" s="58">
        <v>6.2</v>
      </c>
      <c r="U116" s="58">
        <v>14.6</v>
      </c>
      <c r="V116" s="58">
        <v>10.039999999999999</v>
      </c>
      <c r="W116" s="58">
        <v>0.16</v>
      </c>
      <c r="X116" s="58">
        <v>11.69</v>
      </c>
      <c r="Y116" s="58">
        <v>10.84</v>
      </c>
      <c r="Z116" s="58">
        <v>2.59</v>
      </c>
      <c r="AA116" s="58">
        <v>2.0299999999999998</v>
      </c>
      <c r="AB116" s="58"/>
      <c r="AD116" s="59"/>
      <c r="AE116" s="60"/>
      <c r="AF116" s="61"/>
      <c r="AG116" s="59"/>
      <c r="AH116" s="59"/>
      <c r="AI116" s="59"/>
      <c r="AJ116" s="60"/>
      <c r="AK116" s="62"/>
      <c r="AL116" s="62"/>
      <c r="AM116" s="62"/>
      <c r="AN116" s="62"/>
      <c r="AO116" s="62"/>
      <c r="AP116" s="62"/>
      <c r="AQ116" s="63"/>
      <c r="AR116" s="62"/>
      <c r="AS116" s="62"/>
      <c r="AT116" s="63"/>
      <c r="AU116" s="59"/>
      <c r="AV116" s="59"/>
      <c r="AW116" s="59"/>
      <c r="AX116" s="59"/>
      <c r="AY116" s="59"/>
      <c r="AZ116" s="59"/>
      <c r="BA116" s="60"/>
      <c r="BB116" s="64"/>
      <c r="BC116" s="64"/>
      <c r="BD116" s="59"/>
      <c r="BE116" s="59"/>
      <c r="BF116" s="59"/>
      <c r="BG116" s="59"/>
      <c r="BH116" s="59"/>
      <c r="BI116" s="59"/>
      <c r="BJ116" s="59"/>
      <c r="BK116" s="59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P116"/>
      <c r="CQ116"/>
      <c r="CR116"/>
      <c r="CS116"/>
      <c r="CT116"/>
      <c r="CU116"/>
      <c r="CV116"/>
      <c r="CW116"/>
      <c r="CX116"/>
      <c r="CY116"/>
      <c r="CZ116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FG116" s="65"/>
      <c r="FH116" s="65"/>
      <c r="FL116" s="57"/>
      <c r="FX116" s="57"/>
      <c r="FY116" s="57"/>
      <c r="FZ116" s="57"/>
      <c r="GA116" s="66"/>
      <c r="GB116" s="66"/>
      <c r="GE116" s="66"/>
      <c r="GG116" s="57"/>
    </row>
    <row r="117" spans="1:189" s="56" customFormat="1" ht="18" customHeight="1">
      <c r="A117" s="56" t="s">
        <v>59</v>
      </c>
      <c r="B117" s="56" t="s">
        <v>1022</v>
      </c>
      <c r="C117" s="57">
        <v>1100</v>
      </c>
      <c r="D117" s="57">
        <v>15</v>
      </c>
      <c r="E117" s="56">
        <f t="shared" si="1"/>
        <v>1373.15</v>
      </c>
      <c r="F117" s="58">
        <v>39.49</v>
      </c>
      <c r="G117" s="58">
        <v>4.0999999999999996</v>
      </c>
      <c r="H117" s="58">
        <v>16.399999999999999</v>
      </c>
      <c r="I117" s="58">
        <v>12.63</v>
      </c>
      <c r="J117" s="58">
        <v>0.19</v>
      </c>
      <c r="K117" s="58">
        <v>4.34</v>
      </c>
      <c r="L117" s="58">
        <v>6.96</v>
      </c>
      <c r="M117" s="58">
        <v>6.33</v>
      </c>
      <c r="N117" s="58">
        <v>2.67</v>
      </c>
      <c r="O117" s="58"/>
      <c r="P117" s="58">
        <v>1.67</v>
      </c>
      <c r="Q117" s="58">
        <v>5.2199999999999989</v>
      </c>
      <c r="S117" s="58">
        <v>38.76</v>
      </c>
      <c r="T117" s="58">
        <v>5.45</v>
      </c>
      <c r="U117" s="58">
        <v>15.87</v>
      </c>
      <c r="V117" s="58">
        <v>11.3</v>
      </c>
      <c r="W117" s="58">
        <v>0.21</v>
      </c>
      <c r="X117" s="58">
        <v>10.88</v>
      </c>
      <c r="Y117" s="58">
        <v>10.66</v>
      </c>
      <c r="Z117" s="58">
        <v>2.66</v>
      </c>
      <c r="AA117" s="58">
        <v>2.0099999999999998</v>
      </c>
      <c r="AB117" s="58"/>
      <c r="AD117" s="59"/>
      <c r="AE117" s="60"/>
      <c r="AF117" s="61"/>
      <c r="AG117" s="59"/>
      <c r="AH117" s="59"/>
      <c r="AI117" s="59"/>
      <c r="AJ117" s="60"/>
      <c r="AK117" s="62"/>
      <c r="AL117" s="62"/>
      <c r="AM117" s="62"/>
      <c r="AN117" s="62"/>
      <c r="AO117" s="62"/>
      <c r="AP117" s="62"/>
      <c r="AQ117" s="63"/>
      <c r="AR117" s="62"/>
      <c r="AS117" s="62"/>
      <c r="AT117" s="63"/>
      <c r="AU117" s="59"/>
      <c r="AV117" s="59"/>
      <c r="AW117" s="59"/>
      <c r="AX117" s="59"/>
      <c r="AY117" s="59"/>
      <c r="AZ117" s="59"/>
      <c r="BA117" s="60"/>
      <c r="BB117" s="64"/>
      <c r="BC117" s="64"/>
      <c r="BD117" s="59"/>
      <c r="BE117" s="59"/>
      <c r="BF117" s="59"/>
      <c r="BG117" s="59"/>
      <c r="BH117" s="59"/>
      <c r="BI117" s="59"/>
      <c r="BJ117" s="59"/>
      <c r="BK117" s="59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P117"/>
      <c r="CQ117"/>
      <c r="CR117"/>
      <c r="CS117"/>
      <c r="CT117"/>
      <c r="CU117"/>
      <c r="CV117"/>
      <c r="CW117"/>
      <c r="CX117"/>
      <c r="CY117"/>
      <c r="CZ11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FG117" s="65"/>
      <c r="FH117" s="65"/>
      <c r="FL117" s="57"/>
      <c r="FX117" s="57"/>
      <c r="FY117" s="57"/>
      <c r="FZ117" s="57"/>
      <c r="GA117" s="66"/>
      <c r="GB117" s="66"/>
      <c r="GE117" s="66"/>
      <c r="GG117" s="57"/>
    </row>
    <row r="118" spans="1:189" s="56" customFormat="1" ht="18" customHeight="1">
      <c r="A118" s="56" t="s">
        <v>59</v>
      </c>
      <c r="B118" s="56" t="s">
        <v>1022</v>
      </c>
      <c r="C118" s="57">
        <v>1040</v>
      </c>
      <c r="D118" s="57">
        <v>15</v>
      </c>
      <c r="E118" s="56">
        <f t="shared" si="1"/>
        <v>1313.15</v>
      </c>
      <c r="F118" s="58">
        <v>38.54</v>
      </c>
      <c r="G118" s="58">
        <v>2.2000000000000002</v>
      </c>
      <c r="H118" s="58">
        <v>16.63</v>
      </c>
      <c r="I118" s="58">
        <v>11.98</v>
      </c>
      <c r="J118" s="58">
        <v>0.3</v>
      </c>
      <c r="K118" s="58">
        <v>1.97</v>
      </c>
      <c r="L118" s="58">
        <v>5.87</v>
      </c>
      <c r="M118" s="58">
        <v>9.01</v>
      </c>
      <c r="N118" s="58">
        <v>2.77</v>
      </c>
      <c r="O118" s="58"/>
      <c r="P118" s="58">
        <v>2.2000000000000002</v>
      </c>
      <c r="Q118" s="58">
        <v>8.5299999999999869</v>
      </c>
      <c r="S118" s="58">
        <v>37.93</v>
      </c>
      <c r="T118" s="58">
        <v>4.33</v>
      </c>
      <c r="U118" s="58">
        <v>16.600000000000001</v>
      </c>
      <c r="V118" s="58">
        <v>15.63</v>
      </c>
      <c r="W118" s="58">
        <v>0.28999999999999998</v>
      </c>
      <c r="X118" s="58">
        <v>7.95</v>
      </c>
      <c r="Y118" s="58">
        <v>10</v>
      </c>
      <c r="Z118" s="58">
        <v>3.09</v>
      </c>
      <c r="AA118" s="58">
        <v>1.81</v>
      </c>
      <c r="AB118" s="58"/>
      <c r="AD118" s="59"/>
      <c r="AE118" s="60"/>
      <c r="AF118" s="61"/>
      <c r="AG118" s="59"/>
      <c r="AH118" s="59"/>
      <c r="AI118" s="59"/>
      <c r="AJ118" s="60"/>
      <c r="AK118" s="62"/>
      <c r="AL118" s="62"/>
      <c r="AM118" s="62"/>
      <c r="AN118" s="62"/>
      <c r="AO118" s="62"/>
      <c r="AP118" s="62"/>
      <c r="AQ118" s="63"/>
      <c r="AR118" s="62"/>
      <c r="AS118" s="62"/>
      <c r="AT118" s="63"/>
      <c r="AU118" s="59"/>
      <c r="AV118" s="59"/>
      <c r="AW118" s="59"/>
      <c r="AX118" s="59"/>
      <c r="AY118" s="59"/>
      <c r="AZ118" s="59"/>
      <c r="BA118" s="60"/>
      <c r="BB118" s="64"/>
      <c r="BC118" s="64"/>
      <c r="BD118" s="59"/>
      <c r="BE118" s="59"/>
      <c r="BF118" s="59"/>
      <c r="BG118" s="59"/>
      <c r="BH118" s="59"/>
      <c r="BI118" s="59"/>
      <c r="BJ118" s="59"/>
      <c r="BK118" s="59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P118"/>
      <c r="CQ118"/>
      <c r="CR118"/>
      <c r="CS118"/>
      <c r="CT118"/>
      <c r="CU118"/>
      <c r="CV118"/>
      <c r="CW118"/>
      <c r="CX118"/>
      <c r="CY118"/>
      <c r="CZ118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FG118" s="65"/>
      <c r="FH118" s="65"/>
      <c r="FL118" s="57"/>
      <c r="FX118" s="57"/>
      <c r="FY118" s="57"/>
      <c r="FZ118" s="57"/>
      <c r="GA118" s="66"/>
      <c r="GB118" s="66"/>
      <c r="GE118" s="66"/>
      <c r="GG118" s="57"/>
    </row>
    <row r="119" spans="1:189" s="56" customFormat="1" ht="18" customHeight="1">
      <c r="A119" s="56" t="s">
        <v>59</v>
      </c>
      <c r="B119" s="56" t="s">
        <v>1022</v>
      </c>
      <c r="C119" s="57">
        <v>1010</v>
      </c>
      <c r="D119" s="57">
        <v>15</v>
      </c>
      <c r="E119" s="56">
        <f t="shared" si="1"/>
        <v>1283.1500000000001</v>
      </c>
      <c r="F119" s="58">
        <v>40.98</v>
      </c>
      <c r="G119" s="58">
        <v>1.95</v>
      </c>
      <c r="H119" s="58">
        <v>17.21</v>
      </c>
      <c r="I119" s="58">
        <v>12.09</v>
      </c>
      <c r="J119" s="58">
        <v>0.34</v>
      </c>
      <c r="K119" s="58">
        <v>1.5</v>
      </c>
      <c r="L119" s="58">
        <v>5.03</v>
      </c>
      <c r="M119" s="58">
        <v>10.02</v>
      </c>
      <c r="N119" s="58">
        <v>2.59</v>
      </c>
      <c r="O119" s="58"/>
      <c r="P119" s="58">
        <v>1.56</v>
      </c>
      <c r="Q119" s="58">
        <v>6.7299999999999898</v>
      </c>
      <c r="S119" s="58">
        <v>37.78</v>
      </c>
      <c r="T119" s="58">
        <v>3.89</v>
      </c>
      <c r="U119" s="58">
        <v>15.29</v>
      </c>
      <c r="V119" s="58">
        <v>17.46</v>
      </c>
      <c r="W119" s="58">
        <v>0.38</v>
      </c>
      <c r="X119" s="58">
        <v>7.42</v>
      </c>
      <c r="Y119" s="58">
        <v>10.24</v>
      </c>
      <c r="Z119" s="58">
        <v>3.24</v>
      </c>
      <c r="AA119" s="58">
        <v>1.67</v>
      </c>
      <c r="AB119" s="58"/>
      <c r="AD119" s="59"/>
      <c r="AE119" s="60"/>
      <c r="AF119" s="61"/>
      <c r="AG119" s="59"/>
      <c r="AH119" s="59"/>
      <c r="AI119" s="59"/>
      <c r="AJ119" s="60"/>
      <c r="AK119" s="62"/>
      <c r="AL119" s="62"/>
      <c r="AM119" s="62"/>
      <c r="AN119" s="62"/>
      <c r="AO119" s="62"/>
      <c r="AP119" s="62"/>
      <c r="AQ119" s="63"/>
      <c r="AR119" s="62"/>
      <c r="AS119" s="62"/>
      <c r="AT119" s="63"/>
      <c r="AU119" s="59"/>
      <c r="AV119" s="59"/>
      <c r="AW119" s="59"/>
      <c r="AX119" s="59"/>
      <c r="AY119" s="59"/>
      <c r="AZ119" s="59"/>
      <c r="BA119" s="60"/>
      <c r="BB119" s="64"/>
      <c r="BC119" s="64"/>
      <c r="BD119" s="59"/>
      <c r="BE119" s="59"/>
      <c r="BF119" s="59"/>
      <c r="BG119" s="59"/>
      <c r="BH119" s="59"/>
      <c r="BI119" s="59"/>
      <c r="BJ119" s="59"/>
      <c r="BK119" s="59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P119"/>
      <c r="CQ119"/>
      <c r="CR119"/>
      <c r="CS119"/>
      <c r="CT119"/>
      <c r="CU119"/>
      <c r="CV119"/>
      <c r="CW119"/>
      <c r="CX119"/>
      <c r="CY119"/>
      <c r="CZ119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FG119" s="65"/>
      <c r="FH119" s="65"/>
      <c r="FL119" s="57"/>
      <c r="FX119" s="57"/>
      <c r="FY119" s="57"/>
      <c r="FZ119" s="57"/>
      <c r="GA119" s="66"/>
      <c r="GB119" s="66"/>
      <c r="GE119" s="66"/>
      <c r="GG119" s="57"/>
    </row>
    <row r="120" spans="1:189" s="56" customFormat="1" ht="18" customHeight="1">
      <c r="A120" s="56" t="s">
        <v>59</v>
      </c>
      <c r="B120" s="56" t="s">
        <v>1022</v>
      </c>
      <c r="C120" s="57">
        <v>980</v>
      </c>
      <c r="D120" s="57">
        <v>15</v>
      </c>
      <c r="E120" s="56">
        <f t="shared" si="1"/>
        <v>1253.1500000000001</v>
      </c>
      <c r="F120" s="58">
        <v>45.3</v>
      </c>
      <c r="G120" s="58">
        <v>0.61</v>
      </c>
      <c r="H120" s="58">
        <v>18.96</v>
      </c>
      <c r="I120" s="58">
        <v>10.08</v>
      </c>
      <c r="J120" s="58">
        <v>0.43</v>
      </c>
      <c r="K120" s="58">
        <v>0.56999999999999995</v>
      </c>
      <c r="L120" s="58">
        <v>2.59</v>
      </c>
      <c r="M120" s="58">
        <v>11.94</v>
      </c>
      <c r="N120" s="58">
        <v>3.51</v>
      </c>
      <c r="O120" s="58"/>
      <c r="P120" s="58">
        <v>1.01</v>
      </c>
      <c r="Q120" s="58">
        <v>4.9999999999999858</v>
      </c>
      <c r="S120" s="58">
        <v>39.200000000000003</v>
      </c>
      <c r="T120" s="58">
        <v>3.25</v>
      </c>
      <c r="U120" s="58">
        <v>14.12</v>
      </c>
      <c r="V120" s="58">
        <v>21.37</v>
      </c>
      <c r="W120" s="58">
        <v>0.51</v>
      </c>
      <c r="X120" s="58">
        <v>5.24</v>
      </c>
      <c r="Y120" s="58">
        <v>8.92</v>
      </c>
      <c r="Z120" s="58">
        <v>3.69</v>
      </c>
      <c r="AA120" s="58">
        <v>1.68</v>
      </c>
      <c r="AB120" s="58"/>
      <c r="AD120" s="59"/>
      <c r="AE120" s="60"/>
      <c r="AF120" s="61"/>
      <c r="AG120" s="59"/>
      <c r="AH120" s="59"/>
      <c r="AI120" s="59"/>
      <c r="AJ120" s="60"/>
      <c r="AK120" s="62"/>
      <c r="AL120" s="62"/>
      <c r="AM120" s="62"/>
      <c r="AN120" s="62"/>
      <c r="AO120" s="62"/>
      <c r="AP120" s="62"/>
      <c r="AQ120" s="63"/>
      <c r="AR120" s="62"/>
      <c r="AS120" s="62"/>
      <c r="AT120" s="63"/>
      <c r="AU120" s="59"/>
      <c r="AV120" s="59"/>
      <c r="AW120" s="59"/>
      <c r="AX120" s="59"/>
      <c r="AY120" s="59"/>
      <c r="AZ120" s="59"/>
      <c r="BA120" s="60"/>
      <c r="BB120" s="64"/>
      <c r="BC120" s="64"/>
      <c r="BD120" s="59"/>
      <c r="BE120" s="59"/>
      <c r="BF120" s="59"/>
      <c r="BG120" s="59"/>
      <c r="BH120" s="59"/>
      <c r="BI120" s="59"/>
      <c r="BJ120" s="59"/>
      <c r="BK120" s="59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P120"/>
      <c r="CQ120"/>
      <c r="CR120"/>
      <c r="CS120"/>
      <c r="CT120"/>
      <c r="CU120"/>
      <c r="CV120"/>
      <c r="CW120"/>
      <c r="CX120"/>
      <c r="CY120"/>
      <c r="CZ120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FG120" s="65"/>
      <c r="FH120" s="65"/>
      <c r="FL120" s="57"/>
      <c r="FX120" s="57"/>
      <c r="FY120" s="57"/>
      <c r="FZ120" s="57"/>
      <c r="GA120" s="66"/>
      <c r="GB120" s="66"/>
      <c r="GE120" s="66"/>
      <c r="GG120" s="57"/>
    </row>
    <row r="121" spans="1:189" s="56" customFormat="1" ht="18" customHeight="1">
      <c r="A121" s="56" t="s">
        <v>59</v>
      </c>
      <c r="B121" s="56" t="s">
        <v>1022</v>
      </c>
      <c r="C121" s="57">
        <v>1070</v>
      </c>
      <c r="D121" s="57">
        <v>15</v>
      </c>
      <c r="E121" s="56">
        <f t="shared" si="1"/>
        <v>1343.15</v>
      </c>
      <c r="F121" s="58">
        <v>38.869999999999997</v>
      </c>
      <c r="G121" s="58">
        <v>2.99</v>
      </c>
      <c r="H121" s="58">
        <v>6.63</v>
      </c>
      <c r="I121" s="58">
        <v>12.48</v>
      </c>
      <c r="J121" s="58">
        <v>0.32</v>
      </c>
      <c r="K121" s="58">
        <v>2.64</v>
      </c>
      <c r="L121" s="58">
        <v>6.48</v>
      </c>
      <c r="M121" s="58">
        <v>8.1300000000000008</v>
      </c>
      <c r="N121" s="58">
        <v>2.88</v>
      </c>
      <c r="O121" s="58"/>
      <c r="P121" s="58">
        <v>2.33</v>
      </c>
      <c r="Q121" s="58">
        <v>16.250000000000014</v>
      </c>
      <c r="S121" s="58">
        <v>38.17</v>
      </c>
      <c r="T121" s="58">
        <v>4.84</v>
      </c>
      <c r="U121" s="58">
        <v>16.2</v>
      </c>
      <c r="V121" s="58">
        <v>13.66</v>
      </c>
      <c r="W121" s="58">
        <v>0.28999999999999998</v>
      </c>
      <c r="X121" s="58">
        <v>9.3800000000000008</v>
      </c>
      <c r="Y121" s="58">
        <v>10.38</v>
      </c>
      <c r="Z121" s="58">
        <v>2.99</v>
      </c>
      <c r="AA121" s="58">
        <v>1.85</v>
      </c>
      <c r="AB121" s="58"/>
      <c r="AD121" s="59"/>
      <c r="AE121" s="60"/>
      <c r="AF121" s="61"/>
      <c r="AG121" s="59"/>
      <c r="AH121" s="59"/>
      <c r="AI121" s="59"/>
      <c r="AJ121" s="60"/>
      <c r="AK121" s="62"/>
      <c r="AL121" s="62"/>
      <c r="AM121" s="62"/>
      <c r="AN121" s="62"/>
      <c r="AO121" s="62"/>
      <c r="AP121" s="62"/>
      <c r="AQ121" s="63"/>
      <c r="AR121" s="62"/>
      <c r="AS121" s="62"/>
      <c r="AT121" s="63"/>
      <c r="AU121" s="59"/>
      <c r="AV121" s="59"/>
      <c r="AW121" s="59"/>
      <c r="AX121" s="59"/>
      <c r="AY121" s="59"/>
      <c r="AZ121" s="59"/>
      <c r="BA121" s="60"/>
      <c r="BB121" s="64"/>
      <c r="BC121" s="64"/>
      <c r="BD121" s="59"/>
      <c r="BE121" s="59"/>
      <c r="BF121" s="59"/>
      <c r="BG121" s="59"/>
      <c r="BH121" s="59"/>
      <c r="BI121" s="59"/>
      <c r="BJ121" s="59"/>
      <c r="BK121" s="59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P121"/>
      <c r="CQ121"/>
      <c r="CR121"/>
      <c r="CS121"/>
      <c r="CT121"/>
      <c r="CU121"/>
      <c r="CV121"/>
      <c r="CW121"/>
      <c r="CX121"/>
      <c r="CY121"/>
      <c r="CZ121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FG121" s="65"/>
      <c r="FH121" s="65"/>
      <c r="FL121" s="57"/>
      <c r="FX121" s="57"/>
      <c r="FY121" s="57"/>
      <c r="FZ121" s="57"/>
      <c r="GA121" s="66"/>
      <c r="GB121" s="66"/>
      <c r="GE121" s="66"/>
      <c r="GG121" s="57"/>
    </row>
    <row r="122" spans="1:189" s="56" customFormat="1" ht="18" customHeight="1">
      <c r="A122" s="56" t="s">
        <v>1031</v>
      </c>
      <c r="B122" s="56" t="s">
        <v>1022</v>
      </c>
      <c r="C122" s="57">
        <v>780</v>
      </c>
      <c r="D122" s="57">
        <v>3.89</v>
      </c>
      <c r="E122" s="56">
        <f t="shared" si="1"/>
        <v>1053.1500000000001</v>
      </c>
      <c r="F122" s="58">
        <v>65.61</v>
      </c>
      <c r="G122" s="58">
        <v>7.8795000000000004E-2</v>
      </c>
      <c r="H122" s="58">
        <v>13.5177</v>
      </c>
      <c r="I122" s="58">
        <v>0.77044000000000001</v>
      </c>
      <c r="J122" s="58">
        <v>5.253E-2</v>
      </c>
      <c r="K122" s="58">
        <v>0.21887499999999999</v>
      </c>
      <c r="L122" s="58">
        <v>2.03992</v>
      </c>
      <c r="M122" s="58">
        <v>3.0905100000000001</v>
      </c>
      <c r="N122" s="58">
        <v>2.16248</v>
      </c>
      <c r="O122" s="58"/>
      <c r="P122" s="58"/>
      <c r="Q122" s="58">
        <v>8.5</v>
      </c>
      <c r="S122" s="58">
        <v>47.25</v>
      </c>
      <c r="T122" s="58">
        <v>1.02</v>
      </c>
      <c r="U122" s="58">
        <v>10.49</v>
      </c>
      <c r="V122" s="58">
        <v>12.35</v>
      </c>
      <c r="W122" s="58">
        <v>0.4</v>
      </c>
      <c r="X122" s="58">
        <v>13.26</v>
      </c>
      <c r="Y122" s="58">
        <v>10.15</v>
      </c>
      <c r="Z122" s="58">
        <v>1.82</v>
      </c>
      <c r="AA122" s="58">
        <v>0.4</v>
      </c>
      <c r="AB122" s="58"/>
      <c r="AD122" s="59"/>
      <c r="AE122" s="60"/>
      <c r="AF122" s="61"/>
      <c r="AG122" s="59"/>
      <c r="AH122" s="59"/>
      <c r="AI122" s="59"/>
      <c r="AJ122" s="60"/>
      <c r="AK122" s="62"/>
      <c r="AL122" s="62"/>
      <c r="AM122" s="62"/>
      <c r="AN122" s="62"/>
      <c r="AO122" s="62"/>
      <c r="AP122" s="62"/>
      <c r="AQ122" s="63"/>
      <c r="AR122" s="62"/>
      <c r="AS122" s="62"/>
      <c r="AT122" s="63"/>
      <c r="AU122" s="59"/>
      <c r="AV122" s="59"/>
      <c r="AW122" s="59"/>
      <c r="AX122" s="59"/>
      <c r="AY122" s="59"/>
      <c r="AZ122" s="59"/>
      <c r="BA122" s="60"/>
      <c r="BB122" s="64"/>
      <c r="BC122" s="64"/>
      <c r="BD122" s="59"/>
      <c r="BE122" s="59"/>
      <c r="BF122" s="59"/>
      <c r="BG122" s="59"/>
      <c r="BH122" s="59"/>
      <c r="BI122" s="59"/>
      <c r="BJ122" s="59"/>
      <c r="BK122" s="59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P122"/>
      <c r="CQ122"/>
      <c r="CR122"/>
      <c r="CS122"/>
      <c r="CT122"/>
      <c r="CU122"/>
      <c r="CV122"/>
      <c r="CW122"/>
      <c r="CX122"/>
      <c r="CY122"/>
      <c r="CZ122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FG122" s="65"/>
      <c r="FH122" s="65"/>
      <c r="FL122" s="57"/>
      <c r="FX122" s="57"/>
      <c r="FY122" s="57"/>
      <c r="FZ122" s="57"/>
      <c r="GA122" s="66"/>
      <c r="GB122" s="66"/>
      <c r="GE122" s="66"/>
      <c r="GG122" s="57"/>
    </row>
    <row r="123" spans="1:189" s="56" customFormat="1" ht="18" customHeight="1">
      <c r="A123" s="56" t="s">
        <v>1031</v>
      </c>
      <c r="B123" s="56" t="s">
        <v>1022</v>
      </c>
      <c r="C123" s="57">
        <v>780</v>
      </c>
      <c r="D123" s="57">
        <v>3.89</v>
      </c>
      <c r="E123" s="56">
        <f t="shared" si="1"/>
        <v>1053.1500000000001</v>
      </c>
      <c r="F123" s="58">
        <v>67.3964</v>
      </c>
      <c r="G123" s="58">
        <v>0.14155200000000001</v>
      </c>
      <c r="H123" s="58">
        <v>12.7928</v>
      </c>
      <c r="I123" s="58">
        <v>0.84931199999999996</v>
      </c>
      <c r="J123" s="58">
        <v>1.7694000000000001E-2</v>
      </c>
      <c r="K123" s="58">
        <v>0.27425699999999997</v>
      </c>
      <c r="L123" s="58">
        <v>1.53938</v>
      </c>
      <c r="M123" s="58">
        <v>2.9018199999999998</v>
      </c>
      <c r="N123" s="58">
        <v>2.5479400000000001</v>
      </c>
      <c r="O123" s="58"/>
      <c r="P123" s="58"/>
      <c r="Q123" s="58">
        <v>8.08</v>
      </c>
      <c r="S123" s="58">
        <v>49.07</v>
      </c>
      <c r="T123" s="58">
        <v>0.85</v>
      </c>
      <c r="U123" s="58">
        <v>9.57</v>
      </c>
      <c r="V123" s="58">
        <v>12.13</v>
      </c>
      <c r="W123" s="58">
        <v>0.41</v>
      </c>
      <c r="X123" s="58">
        <v>13.87</v>
      </c>
      <c r="Y123" s="58">
        <v>9.65</v>
      </c>
      <c r="Z123" s="58">
        <v>1.66</v>
      </c>
      <c r="AA123" s="58">
        <v>0.46</v>
      </c>
      <c r="AB123" s="58"/>
      <c r="AD123" s="59"/>
      <c r="AE123" s="60"/>
      <c r="AF123" s="61"/>
      <c r="AG123" s="59"/>
      <c r="AH123" s="59"/>
      <c r="AI123" s="59"/>
      <c r="AJ123" s="60"/>
      <c r="AK123" s="62"/>
      <c r="AL123" s="62"/>
      <c r="AM123" s="62"/>
      <c r="AN123" s="62"/>
      <c r="AO123" s="62"/>
      <c r="AP123" s="62"/>
      <c r="AQ123" s="63"/>
      <c r="AR123" s="62"/>
      <c r="AS123" s="62"/>
      <c r="AT123" s="63"/>
      <c r="AU123" s="59"/>
      <c r="AV123" s="59"/>
      <c r="AW123" s="59"/>
      <c r="AX123" s="59"/>
      <c r="AY123" s="59"/>
      <c r="AZ123" s="59"/>
      <c r="BA123" s="60"/>
      <c r="BB123" s="64"/>
      <c r="BC123" s="64"/>
      <c r="BD123" s="59"/>
      <c r="BE123" s="59"/>
      <c r="BF123" s="59"/>
      <c r="BG123" s="59"/>
      <c r="BH123" s="59"/>
      <c r="BI123" s="59"/>
      <c r="BJ123" s="59"/>
      <c r="BK123" s="59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P123"/>
      <c r="CQ123"/>
      <c r="CR123"/>
      <c r="CS123"/>
      <c r="CT123"/>
      <c r="CU123"/>
      <c r="CV123"/>
      <c r="CW123"/>
      <c r="CX123"/>
      <c r="CY123"/>
      <c r="CZ123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FG123" s="65"/>
      <c r="FH123" s="65"/>
      <c r="FL123" s="57"/>
      <c r="FX123" s="57"/>
      <c r="FY123" s="57"/>
      <c r="FZ123" s="57"/>
      <c r="GA123" s="66"/>
      <c r="GB123" s="66"/>
      <c r="GE123" s="66"/>
      <c r="GG123" s="57"/>
    </row>
    <row r="124" spans="1:189" s="56" customFormat="1" ht="18" customHeight="1">
      <c r="A124" s="56" t="s">
        <v>1031</v>
      </c>
      <c r="B124" s="56" t="s">
        <v>1022</v>
      </c>
      <c r="C124" s="57">
        <v>780</v>
      </c>
      <c r="D124" s="57">
        <v>3.89</v>
      </c>
      <c r="E124" s="56">
        <f t="shared" si="1"/>
        <v>1053.1500000000001</v>
      </c>
      <c r="F124" s="58">
        <v>69.548100000000005</v>
      </c>
      <c r="G124" s="58">
        <v>0.13494</v>
      </c>
      <c r="H124" s="58">
        <v>11.874700000000001</v>
      </c>
      <c r="I124" s="58">
        <v>0.89060399999999995</v>
      </c>
      <c r="J124" s="58">
        <v>6.2972E-2</v>
      </c>
      <c r="K124" s="58">
        <v>0.22489999999999999</v>
      </c>
      <c r="L124" s="58">
        <v>1.4123699999999999</v>
      </c>
      <c r="M124" s="58">
        <v>3.0136599999999998</v>
      </c>
      <c r="N124" s="58">
        <v>2.7887599999999999</v>
      </c>
      <c r="O124" s="58"/>
      <c r="P124" s="58"/>
      <c r="Q124" s="58">
        <v>7.27</v>
      </c>
      <c r="S124" s="58">
        <v>48.86</v>
      </c>
      <c r="T124" s="58">
        <v>1.06</v>
      </c>
      <c r="U124" s="58">
        <v>8.7100000000000009</v>
      </c>
      <c r="V124" s="58">
        <v>13.96</v>
      </c>
      <c r="W124" s="58">
        <v>0.52</v>
      </c>
      <c r="X124" s="58">
        <v>13.76</v>
      </c>
      <c r="Y124" s="58">
        <v>8.7899999999999991</v>
      </c>
      <c r="Z124" s="58">
        <v>1.67</v>
      </c>
      <c r="AA124" s="58">
        <v>0.31</v>
      </c>
      <c r="AB124" s="58"/>
      <c r="AD124" s="59"/>
      <c r="AE124" s="60"/>
      <c r="AF124" s="61"/>
      <c r="AG124" s="59"/>
      <c r="AH124" s="59"/>
      <c r="AI124" s="59"/>
      <c r="AJ124" s="60"/>
      <c r="AK124" s="62"/>
      <c r="AL124" s="62"/>
      <c r="AM124" s="62"/>
      <c r="AN124" s="62"/>
      <c r="AO124" s="62"/>
      <c r="AP124" s="62"/>
      <c r="AQ124" s="63"/>
      <c r="AR124" s="62"/>
      <c r="AS124" s="62"/>
      <c r="AT124" s="63"/>
      <c r="AU124" s="59"/>
      <c r="AV124" s="59"/>
      <c r="AW124" s="59"/>
      <c r="AX124" s="59"/>
      <c r="AY124" s="59"/>
      <c r="AZ124" s="59"/>
      <c r="BA124" s="60"/>
      <c r="BB124" s="64"/>
      <c r="BC124" s="64"/>
      <c r="BD124" s="59"/>
      <c r="BE124" s="59"/>
      <c r="BF124" s="59"/>
      <c r="BG124" s="59"/>
      <c r="BH124" s="59"/>
      <c r="BI124" s="59"/>
      <c r="BJ124" s="59"/>
      <c r="BK124" s="59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P124"/>
      <c r="CQ124"/>
      <c r="CR124"/>
      <c r="CS124"/>
      <c r="CT124"/>
      <c r="CU124"/>
      <c r="CV124"/>
      <c r="CW124"/>
      <c r="CX124"/>
      <c r="CY124"/>
      <c r="CZ124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FG124" s="65"/>
      <c r="FH124" s="65"/>
      <c r="FL124" s="57"/>
      <c r="FX124" s="57"/>
      <c r="FY124" s="57"/>
      <c r="FZ124" s="57"/>
      <c r="GA124" s="66"/>
      <c r="GB124" s="66"/>
      <c r="GE124" s="66"/>
      <c r="GG124" s="57"/>
    </row>
    <row r="125" spans="1:189" s="56" customFormat="1" ht="18" customHeight="1">
      <c r="A125" s="56" t="s">
        <v>1031</v>
      </c>
      <c r="B125" s="56" t="s">
        <v>1022</v>
      </c>
      <c r="C125" s="57">
        <v>834</v>
      </c>
      <c r="D125" s="57">
        <v>2.3000000000000003</v>
      </c>
      <c r="E125" s="56">
        <f t="shared" si="1"/>
        <v>1107.1500000000001</v>
      </c>
      <c r="F125" s="58">
        <v>66.076499999999996</v>
      </c>
      <c r="G125" s="58">
        <v>0.29630699999999999</v>
      </c>
      <c r="H125" s="58">
        <v>14.0162</v>
      </c>
      <c r="I125" s="58">
        <v>1.4366399999999999</v>
      </c>
      <c r="J125" s="58">
        <v>5.3873999999999998E-2</v>
      </c>
      <c r="K125" s="58">
        <v>0.36813899999999999</v>
      </c>
      <c r="L125" s="58">
        <v>1.93049</v>
      </c>
      <c r="M125" s="58">
        <v>3.44794</v>
      </c>
      <c r="N125" s="58">
        <v>2.1639400000000002</v>
      </c>
      <c r="O125" s="58"/>
      <c r="P125" s="58"/>
      <c r="Q125" s="58">
        <v>7.8</v>
      </c>
      <c r="S125" s="58">
        <v>46.68</v>
      </c>
      <c r="T125" s="58">
        <v>1.67</v>
      </c>
      <c r="U125" s="58">
        <v>9.9499999999999993</v>
      </c>
      <c r="V125" s="58">
        <v>11.13</v>
      </c>
      <c r="W125" s="58">
        <v>0.27</v>
      </c>
      <c r="X125" s="58">
        <v>14.17</v>
      </c>
      <c r="Y125" s="58">
        <v>10.44</v>
      </c>
      <c r="Z125" s="58">
        <v>2.09</v>
      </c>
      <c r="AA125" s="58">
        <v>0.4</v>
      </c>
      <c r="AB125" s="58"/>
      <c r="AD125" s="59"/>
      <c r="AE125" s="60"/>
      <c r="AF125" s="61"/>
      <c r="AG125" s="59"/>
      <c r="AH125" s="59"/>
      <c r="AI125" s="59"/>
      <c r="AJ125" s="60"/>
      <c r="AK125" s="62"/>
      <c r="AL125" s="62"/>
      <c r="AM125" s="62"/>
      <c r="AN125" s="62"/>
      <c r="AO125" s="62"/>
      <c r="AP125" s="62"/>
      <c r="AQ125" s="63"/>
      <c r="AR125" s="62"/>
      <c r="AS125" s="62"/>
      <c r="AT125" s="63"/>
      <c r="AU125" s="59"/>
      <c r="AV125" s="59"/>
      <c r="AW125" s="59"/>
      <c r="AX125" s="59"/>
      <c r="AY125" s="59"/>
      <c r="AZ125" s="59"/>
      <c r="BA125" s="60"/>
      <c r="BB125" s="64"/>
      <c r="BC125" s="64"/>
      <c r="BD125" s="59"/>
      <c r="BE125" s="59"/>
      <c r="BF125" s="59"/>
      <c r="BG125" s="59"/>
      <c r="BH125" s="59"/>
      <c r="BI125" s="59"/>
      <c r="BJ125" s="59"/>
      <c r="BK125" s="59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P125"/>
      <c r="CQ125"/>
      <c r="CR125"/>
      <c r="CS125"/>
      <c r="CT125"/>
      <c r="CU125"/>
      <c r="CV125"/>
      <c r="CW125"/>
      <c r="CX125"/>
      <c r="CY125"/>
      <c r="CZ125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FG125" s="65"/>
      <c r="FH125" s="65"/>
      <c r="FL125" s="57"/>
      <c r="FX125" s="57"/>
      <c r="FY125" s="57"/>
      <c r="FZ125" s="57"/>
      <c r="GA125" s="66"/>
      <c r="GB125" s="66"/>
      <c r="GE125" s="66"/>
      <c r="GG125" s="57"/>
    </row>
    <row r="126" spans="1:189" s="56" customFormat="1" ht="18" customHeight="1">
      <c r="A126" s="56" t="s">
        <v>1031</v>
      </c>
      <c r="B126" s="56" t="s">
        <v>1022</v>
      </c>
      <c r="C126" s="57">
        <v>834</v>
      </c>
      <c r="D126" s="57">
        <v>2.3000000000000003</v>
      </c>
      <c r="E126" s="56">
        <f t="shared" si="1"/>
        <v>1107.1500000000001</v>
      </c>
      <c r="F126" s="58">
        <v>66.902299999999997</v>
      </c>
      <c r="G126" s="58">
        <v>0.314475</v>
      </c>
      <c r="H126" s="58">
        <v>13.729100000000001</v>
      </c>
      <c r="I126" s="58">
        <v>0.90748499999999999</v>
      </c>
      <c r="J126" s="58">
        <v>8.0865000000000006E-2</v>
      </c>
      <c r="K126" s="58">
        <v>0.24259500000000001</v>
      </c>
      <c r="L126" s="58">
        <v>1.7341</v>
      </c>
      <c r="M126" s="58">
        <v>3.6838500000000001</v>
      </c>
      <c r="N126" s="58">
        <v>2.2642199999999999</v>
      </c>
      <c r="O126" s="58"/>
      <c r="P126" s="58"/>
      <c r="Q126" s="58">
        <v>7.76</v>
      </c>
      <c r="S126" s="58">
        <v>47.08</v>
      </c>
      <c r="T126" s="58">
        <v>1.82</v>
      </c>
      <c r="U126" s="58">
        <v>9.7899999999999991</v>
      </c>
      <c r="V126" s="58">
        <v>10.44</v>
      </c>
      <c r="W126" s="58">
        <v>0.3</v>
      </c>
      <c r="X126" s="58">
        <v>14.52</v>
      </c>
      <c r="Y126" s="58">
        <v>10.46</v>
      </c>
      <c r="Z126" s="58">
        <v>2.0699999999999998</v>
      </c>
      <c r="AA126" s="58">
        <v>0.4</v>
      </c>
      <c r="AB126" s="58"/>
      <c r="AD126" s="59"/>
      <c r="AE126" s="60"/>
      <c r="AF126" s="61"/>
      <c r="AG126" s="59"/>
      <c r="AH126" s="59"/>
      <c r="AI126" s="59"/>
      <c r="AJ126" s="60"/>
      <c r="AK126" s="62"/>
      <c r="AL126" s="62"/>
      <c r="AM126" s="62"/>
      <c r="AN126" s="62"/>
      <c r="AO126" s="62"/>
      <c r="AP126" s="62"/>
      <c r="AQ126" s="63"/>
      <c r="AR126" s="62"/>
      <c r="AS126" s="62"/>
      <c r="AT126" s="63"/>
      <c r="AU126" s="59"/>
      <c r="AV126" s="59"/>
      <c r="AW126" s="59"/>
      <c r="AX126" s="59"/>
      <c r="AY126" s="59"/>
      <c r="AZ126" s="59"/>
      <c r="BA126" s="60"/>
      <c r="BB126" s="64"/>
      <c r="BC126" s="64"/>
      <c r="BD126" s="59"/>
      <c r="BE126" s="59"/>
      <c r="BF126" s="59"/>
      <c r="BG126" s="59"/>
      <c r="BH126" s="59"/>
      <c r="BI126" s="59"/>
      <c r="BJ126" s="59"/>
      <c r="BK126" s="59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P126"/>
      <c r="CQ126"/>
      <c r="CR126"/>
      <c r="CS126"/>
      <c r="CT126"/>
      <c r="CU126"/>
      <c r="CV126"/>
      <c r="CW126"/>
      <c r="CX126"/>
      <c r="CY126"/>
      <c r="CZ126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FG126" s="65"/>
      <c r="FH126" s="65"/>
      <c r="FL126" s="57"/>
      <c r="FX126" s="57"/>
      <c r="FY126" s="57"/>
      <c r="FZ126" s="57"/>
      <c r="GA126" s="66"/>
      <c r="GB126" s="66"/>
      <c r="GE126" s="66"/>
      <c r="GG126" s="57"/>
    </row>
    <row r="127" spans="1:189" s="56" customFormat="1" ht="18" customHeight="1">
      <c r="A127" s="56" t="s">
        <v>1031</v>
      </c>
      <c r="B127" s="56" t="s">
        <v>1022</v>
      </c>
      <c r="C127" s="57">
        <v>834</v>
      </c>
      <c r="D127" s="57">
        <v>2.3000000000000003</v>
      </c>
      <c r="E127" s="56">
        <f t="shared" si="1"/>
        <v>1107.1500000000001</v>
      </c>
      <c r="F127" s="58">
        <v>68.849999999999994</v>
      </c>
      <c r="G127" s="58">
        <v>0.293408</v>
      </c>
      <c r="H127" s="58">
        <v>12.9008</v>
      </c>
      <c r="I127" s="58">
        <v>1.5403899999999999</v>
      </c>
      <c r="J127" s="58">
        <v>7.3352000000000001E-2</v>
      </c>
      <c r="K127" s="58">
        <v>0.28423900000000002</v>
      </c>
      <c r="L127" s="58">
        <v>1.63208</v>
      </c>
      <c r="M127" s="58">
        <v>3.4842200000000001</v>
      </c>
      <c r="N127" s="58">
        <v>2.6223299999999998</v>
      </c>
      <c r="O127" s="58"/>
      <c r="P127" s="58"/>
      <c r="Q127" s="58">
        <v>6.56</v>
      </c>
      <c r="S127" s="58">
        <v>48.77</v>
      </c>
      <c r="T127" s="58">
        <v>1.77</v>
      </c>
      <c r="U127" s="58">
        <v>8.91</v>
      </c>
      <c r="V127" s="58">
        <v>10.24</v>
      </c>
      <c r="W127" s="58">
        <v>0.33</v>
      </c>
      <c r="X127" s="58">
        <v>14.34</v>
      </c>
      <c r="Y127" s="58">
        <v>10.09</v>
      </c>
      <c r="Z127" s="58">
        <v>1.97</v>
      </c>
      <c r="AA127" s="58">
        <v>0.44</v>
      </c>
      <c r="AB127" s="58"/>
      <c r="AD127" s="59"/>
      <c r="AE127" s="60"/>
      <c r="AF127" s="61"/>
      <c r="AG127" s="59"/>
      <c r="AH127" s="59"/>
      <c r="AI127" s="59"/>
      <c r="AJ127" s="60"/>
      <c r="AK127" s="62"/>
      <c r="AL127" s="62"/>
      <c r="AM127" s="62"/>
      <c r="AN127" s="62"/>
      <c r="AO127" s="62"/>
      <c r="AP127" s="62"/>
      <c r="AQ127" s="63"/>
      <c r="AR127" s="62"/>
      <c r="AS127" s="62"/>
      <c r="AT127" s="63"/>
      <c r="AU127" s="59"/>
      <c r="AV127" s="59"/>
      <c r="AW127" s="59"/>
      <c r="AX127" s="59"/>
      <c r="AY127" s="59"/>
      <c r="AZ127" s="59"/>
      <c r="BA127" s="60"/>
      <c r="BB127" s="64"/>
      <c r="BC127" s="64"/>
      <c r="BD127" s="59"/>
      <c r="BE127" s="59"/>
      <c r="BF127" s="59"/>
      <c r="BG127" s="59"/>
      <c r="BH127" s="59"/>
      <c r="BI127" s="59"/>
      <c r="BJ127" s="59"/>
      <c r="BK127" s="59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P127"/>
      <c r="CQ127"/>
      <c r="CR127"/>
      <c r="CS127"/>
      <c r="CT127"/>
      <c r="CU127"/>
      <c r="CV127"/>
      <c r="CW127"/>
      <c r="CX127"/>
      <c r="CY127"/>
      <c r="CZ12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FG127" s="65"/>
      <c r="FH127" s="65"/>
      <c r="FL127" s="57"/>
      <c r="FX127" s="57"/>
      <c r="FY127" s="57"/>
      <c r="FZ127" s="57"/>
      <c r="GA127" s="66"/>
      <c r="GB127" s="66"/>
      <c r="GE127" s="66"/>
      <c r="GG127" s="57"/>
    </row>
    <row r="128" spans="1:189" s="56" customFormat="1" ht="18" customHeight="1">
      <c r="A128" s="56" t="s">
        <v>1031</v>
      </c>
      <c r="B128" s="56" t="s">
        <v>1022</v>
      </c>
      <c r="C128" s="57">
        <v>899</v>
      </c>
      <c r="D128" s="57">
        <v>2.25</v>
      </c>
      <c r="E128" s="56">
        <f t="shared" si="1"/>
        <v>1172.1500000000001</v>
      </c>
      <c r="F128" s="58">
        <v>61.564799999999998</v>
      </c>
      <c r="G128" s="58">
        <v>0.33473900000000001</v>
      </c>
      <c r="H128" s="58">
        <v>15.099399999999999</v>
      </c>
      <c r="I128" s="58">
        <v>3.0217000000000001</v>
      </c>
      <c r="J128" s="58">
        <v>7.2375999999999996E-2</v>
      </c>
      <c r="K128" s="58">
        <v>0.97707599999999994</v>
      </c>
      <c r="L128" s="58">
        <v>3.5826099999999999</v>
      </c>
      <c r="M128" s="58">
        <v>4.1706700000000003</v>
      </c>
      <c r="N128" s="58">
        <v>1.64655</v>
      </c>
      <c r="O128" s="58"/>
      <c r="P128" s="58"/>
      <c r="Q128" s="58">
        <v>6.96</v>
      </c>
      <c r="S128" s="58">
        <v>45.64</v>
      </c>
      <c r="T128" s="58">
        <v>1.96</v>
      </c>
      <c r="U128" s="58">
        <v>10.56</v>
      </c>
      <c r="V128" s="58">
        <v>12.44</v>
      </c>
      <c r="W128" s="58">
        <v>0.22</v>
      </c>
      <c r="X128" s="58">
        <v>13.86</v>
      </c>
      <c r="Y128" s="58">
        <v>10.75</v>
      </c>
      <c r="Z128" s="58">
        <v>2.2000000000000002</v>
      </c>
      <c r="AA128" s="58">
        <v>0.37</v>
      </c>
      <c r="AB128" s="58"/>
      <c r="AD128" s="59"/>
      <c r="AE128" s="60"/>
      <c r="AF128" s="61"/>
      <c r="AG128" s="59"/>
      <c r="AH128" s="59"/>
      <c r="AI128" s="59"/>
      <c r="AJ128" s="60"/>
      <c r="AK128" s="62"/>
      <c r="AL128" s="62"/>
      <c r="AM128" s="62"/>
      <c r="AN128" s="62"/>
      <c r="AO128" s="62"/>
      <c r="AP128" s="62"/>
      <c r="AQ128" s="63"/>
      <c r="AR128" s="62"/>
      <c r="AS128" s="62"/>
      <c r="AT128" s="63"/>
      <c r="AU128" s="59"/>
      <c r="AV128" s="59"/>
      <c r="AW128" s="59"/>
      <c r="AX128" s="59"/>
      <c r="AY128" s="59"/>
      <c r="AZ128" s="59"/>
      <c r="BA128" s="60"/>
      <c r="BB128" s="64"/>
      <c r="BC128" s="64"/>
      <c r="BD128" s="59"/>
      <c r="BE128" s="59"/>
      <c r="BF128" s="59"/>
      <c r="BG128" s="59"/>
      <c r="BH128" s="59"/>
      <c r="BI128" s="59"/>
      <c r="BJ128" s="59"/>
      <c r="BK128" s="59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P128"/>
      <c r="CQ128"/>
      <c r="CR128"/>
      <c r="CS128"/>
      <c r="CT128"/>
      <c r="CU128"/>
      <c r="CV128"/>
      <c r="CW128"/>
      <c r="CX128"/>
      <c r="CY128"/>
      <c r="CZ128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FG128" s="65"/>
      <c r="FH128" s="65"/>
      <c r="FL128" s="57"/>
      <c r="FX128" s="57"/>
      <c r="FY128" s="57"/>
      <c r="FZ128" s="57"/>
      <c r="GA128" s="66"/>
      <c r="GB128" s="66"/>
      <c r="GE128" s="66"/>
      <c r="GG128" s="57"/>
    </row>
    <row r="129" spans="1:189" s="56" customFormat="1" ht="18" customHeight="1">
      <c r="A129" s="56" t="s">
        <v>1031</v>
      </c>
      <c r="B129" s="56" t="s">
        <v>1022</v>
      </c>
      <c r="C129" s="57">
        <v>899</v>
      </c>
      <c r="D129" s="57">
        <v>2.25</v>
      </c>
      <c r="E129" s="56">
        <f t="shared" si="1"/>
        <v>1172.1500000000001</v>
      </c>
      <c r="F129" s="58">
        <v>63.029899999999998</v>
      </c>
      <c r="G129" s="58">
        <v>0.30214800000000003</v>
      </c>
      <c r="H129" s="58">
        <v>15.427899999999999</v>
      </c>
      <c r="I129" s="58">
        <v>2.0692599999999999</v>
      </c>
      <c r="J129" s="58">
        <v>9.1560000000000002E-2</v>
      </c>
      <c r="K129" s="58">
        <v>1.0804100000000001</v>
      </c>
      <c r="L129" s="58">
        <v>3.68987</v>
      </c>
      <c r="M129" s="58">
        <v>4.1934500000000003</v>
      </c>
      <c r="N129" s="58">
        <v>1.66639</v>
      </c>
      <c r="O129" s="58"/>
      <c r="P129" s="58"/>
      <c r="Q129" s="58">
        <v>6.24</v>
      </c>
      <c r="S129" s="58">
        <v>47.67</v>
      </c>
      <c r="T129" s="58">
        <v>1.69</v>
      </c>
      <c r="U129" s="58">
        <v>10.15</v>
      </c>
      <c r="V129" s="58">
        <v>8.17</v>
      </c>
      <c r="W129" s="58">
        <v>0.3</v>
      </c>
      <c r="X129" s="58">
        <v>17.32</v>
      </c>
      <c r="Y129" s="58">
        <v>10.27</v>
      </c>
      <c r="Z129" s="58">
        <v>2.08</v>
      </c>
      <c r="AA129" s="58">
        <v>0.2</v>
      </c>
      <c r="AB129" s="58"/>
      <c r="AD129" s="59"/>
      <c r="AE129" s="60"/>
      <c r="AF129" s="61"/>
      <c r="AG129" s="59"/>
      <c r="AH129" s="59"/>
      <c r="AI129" s="59"/>
      <c r="AJ129" s="60"/>
      <c r="AK129" s="62"/>
      <c r="AL129" s="62"/>
      <c r="AM129" s="62"/>
      <c r="AN129" s="62"/>
      <c r="AO129" s="62"/>
      <c r="AP129" s="62"/>
      <c r="AQ129" s="63"/>
      <c r="AR129" s="62"/>
      <c r="AS129" s="62"/>
      <c r="AT129" s="63"/>
      <c r="AU129" s="59"/>
      <c r="AV129" s="59"/>
      <c r="AW129" s="59"/>
      <c r="AX129" s="59"/>
      <c r="AY129" s="59"/>
      <c r="AZ129" s="59"/>
      <c r="BA129" s="60"/>
      <c r="BB129" s="64"/>
      <c r="BC129" s="64"/>
      <c r="BD129" s="59"/>
      <c r="BE129" s="59"/>
      <c r="BF129" s="59"/>
      <c r="BG129" s="59"/>
      <c r="BH129" s="59"/>
      <c r="BI129" s="59"/>
      <c r="BJ129" s="59"/>
      <c r="BK129" s="59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P129"/>
      <c r="CQ129"/>
      <c r="CR129"/>
      <c r="CS129"/>
      <c r="CT129"/>
      <c r="CU129"/>
      <c r="CV129"/>
      <c r="CW129"/>
      <c r="CX129"/>
      <c r="CY129"/>
      <c r="CZ129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FG129" s="65"/>
      <c r="FH129" s="65"/>
      <c r="FL129" s="57"/>
      <c r="FX129" s="57"/>
      <c r="FY129" s="57"/>
      <c r="FZ129" s="57"/>
      <c r="GA129" s="66"/>
      <c r="GB129" s="66"/>
      <c r="GE129" s="66"/>
      <c r="GG129" s="57"/>
    </row>
    <row r="130" spans="1:189" s="56" customFormat="1" ht="18" customHeight="1">
      <c r="A130" s="56" t="s">
        <v>1031</v>
      </c>
      <c r="B130" s="56" t="s">
        <v>1022</v>
      </c>
      <c r="C130" s="57">
        <v>899</v>
      </c>
      <c r="D130" s="57">
        <v>2.25</v>
      </c>
      <c r="E130" s="56">
        <f t="shared" si="1"/>
        <v>1172.1500000000001</v>
      </c>
      <c r="F130" s="58">
        <v>63.973500000000001</v>
      </c>
      <c r="G130" s="58">
        <v>0.34903000000000001</v>
      </c>
      <c r="H130" s="58">
        <v>14.6225</v>
      </c>
      <c r="I130" s="58">
        <v>2.8932799999999999</v>
      </c>
      <c r="J130" s="58">
        <v>7.3480000000000004E-2</v>
      </c>
      <c r="K130" s="58">
        <v>0.82665</v>
      </c>
      <c r="L130" s="58">
        <v>3.06779</v>
      </c>
      <c r="M130" s="58">
        <v>4.2159199999999997</v>
      </c>
      <c r="N130" s="58">
        <v>1.82782</v>
      </c>
      <c r="O130" s="58"/>
      <c r="P130" s="58"/>
      <c r="Q130" s="58">
        <v>6.04</v>
      </c>
      <c r="S130" s="58">
        <v>45.74</v>
      </c>
      <c r="T130" s="58">
        <v>2.2599999999999998</v>
      </c>
      <c r="U130" s="58">
        <v>10.06</v>
      </c>
      <c r="V130" s="58">
        <v>13.48</v>
      </c>
      <c r="W130" s="58">
        <v>0.21</v>
      </c>
      <c r="X130" s="58">
        <v>13.83</v>
      </c>
      <c r="Y130" s="58">
        <v>10.4</v>
      </c>
      <c r="Z130" s="58">
        <v>2.2200000000000002</v>
      </c>
      <c r="AA130" s="58">
        <v>0.33</v>
      </c>
      <c r="AB130" s="58"/>
      <c r="AD130" s="59"/>
      <c r="AE130" s="60"/>
      <c r="AF130" s="61"/>
      <c r="AG130" s="59"/>
      <c r="AH130" s="59"/>
      <c r="AI130" s="59"/>
      <c r="AJ130" s="60"/>
      <c r="AK130" s="62"/>
      <c r="AL130" s="62"/>
      <c r="AM130" s="62"/>
      <c r="AN130" s="62"/>
      <c r="AO130" s="62"/>
      <c r="AP130" s="62"/>
      <c r="AQ130" s="63"/>
      <c r="AR130" s="62"/>
      <c r="AS130" s="62"/>
      <c r="AT130" s="63"/>
      <c r="AU130" s="59"/>
      <c r="AV130" s="59"/>
      <c r="AW130" s="59"/>
      <c r="AX130" s="59"/>
      <c r="AY130" s="59"/>
      <c r="AZ130" s="59"/>
      <c r="BA130" s="60"/>
      <c r="BB130" s="64"/>
      <c r="BC130" s="64"/>
      <c r="BD130" s="59"/>
      <c r="BE130" s="59"/>
      <c r="BF130" s="59"/>
      <c r="BG130" s="59"/>
      <c r="BH130" s="59"/>
      <c r="BI130" s="59"/>
      <c r="BJ130" s="59"/>
      <c r="BK130" s="59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P130"/>
      <c r="CQ130"/>
      <c r="CR130"/>
      <c r="CS130"/>
      <c r="CT130"/>
      <c r="CU130"/>
      <c r="CV130"/>
      <c r="CW130"/>
      <c r="CX130"/>
      <c r="CY130"/>
      <c r="CZ130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FG130" s="65"/>
      <c r="FH130" s="65"/>
      <c r="FL130" s="57"/>
      <c r="FX130" s="57"/>
      <c r="FY130" s="57"/>
      <c r="FZ130" s="57"/>
      <c r="GA130" s="66"/>
      <c r="GB130" s="66"/>
      <c r="GE130" s="66"/>
      <c r="GG130" s="57"/>
    </row>
    <row r="131" spans="1:189" s="56" customFormat="1" ht="18" customHeight="1">
      <c r="A131" s="56" t="s">
        <v>1031</v>
      </c>
      <c r="B131" s="56" t="s">
        <v>1022</v>
      </c>
      <c r="C131" s="57">
        <v>899</v>
      </c>
      <c r="D131" s="57">
        <v>2.25</v>
      </c>
      <c r="E131" s="56">
        <f t="shared" ref="E131:E160" si="2">C131+273.15</f>
        <v>1172.1500000000001</v>
      </c>
      <c r="F131" s="58">
        <v>65.363200000000006</v>
      </c>
      <c r="G131" s="58">
        <v>0.43409199999999998</v>
      </c>
      <c r="H131" s="58">
        <v>14.084899999999999</v>
      </c>
      <c r="I131" s="58">
        <v>2.6876799999999998</v>
      </c>
      <c r="J131" s="58">
        <v>2.7708E-2</v>
      </c>
      <c r="K131" s="58">
        <v>0.701936</v>
      </c>
      <c r="L131" s="58">
        <v>2.7246199999999998</v>
      </c>
      <c r="M131" s="58">
        <v>4.1746699999999999</v>
      </c>
      <c r="N131" s="58">
        <v>2.1519900000000001</v>
      </c>
      <c r="O131" s="58"/>
      <c r="P131" s="58"/>
      <c r="Q131" s="58">
        <v>5.66</v>
      </c>
      <c r="S131" s="58">
        <v>45.12</v>
      </c>
      <c r="T131" s="58">
        <v>2.58</v>
      </c>
      <c r="U131" s="58">
        <v>9.5500000000000007</v>
      </c>
      <c r="V131" s="58">
        <v>14.21</v>
      </c>
      <c r="W131" s="58">
        <v>0.22</v>
      </c>
      <c r="X131" s="58">
        <v>14.16</v>
      </c>
      <c r="Y131" s="58">
        <v>10.92</v>
      </c>
      <c r="Z131" s="58">
        <v>2.16</v>
      </c>
      <c r="AA131" s="58">
        <v>0.33</v>
      </c>
      <c r="AB131" s="58"/>
      <c r="AD131" s="59"/>
      <c r="AE131" s="60"/>
      <c r="AF131" s="61"/>
      <c r="AG131" s="59"/>
      <c r="AH131" s="59"/>
      <c r="AI131" s="59"/>
      <c r="AJ131" s="60"/>
      <c r="AK131" s="62"/>
      <c r="AL131" s="62"/>
      <c r="AM131" s="62"/>
      <c r="AN131" s="62"/>
      <c r="AO131" s="62"/>
      <c r="AP131" s="62"/>
      <c r="AQ131" s="63"/>
      <c r="AR131" s="62"/>
      <c r="AS131" s="62"/>
      <c r="AT131" s="63"/>
      <c r="AU131" s="59"/>
      <c r="AV131" s="59"/>
      <c r="AW131" s="59"/>
      <c r="AX131" s="59"/>
      <c r="AY131" s="59"/>
      <c r="AZ131" s="59"/>
      <c r="BA131" s="60"/>
      <c r="BB131" s="64"/>
      <c r="BC131" s="64"/>
      <c r="BD131" s="59"/>
      <c r="BE131" s="59"/>
      <c r="BF131" s="59"/>
      <c r="BG131" s="59"/>
      <c r="BH131" s="59"/>
      <c r="BI131" s="59"/>
      <c r="BJ131" s="59"/>
      <c r="BK131" s="59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P131"/>
      <c r="CQ131"/>
      <c r="CR131"/>
      <c r="CS131"/>
      <c r="CT131"/>
      <c r="CU131"/>
      <c r="CV131"/>
      <c r="CW131"/>
      <c r="CX131"/>
      <c r="CY131"/>
      <c r="CZ131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FG131" s="65"/>
      <c r="FH131" s="65"/>
      <c r="FL131" s="57"/>
      <c r="FX131" s="57"/>
      <c r="FY131" s="57"/>
      <c r="FZ131" s="57"/>
      <c r="GA131" s="66"/>
      <c r="GB131" s="66"/>
      <c r="GE131" s="66"/>
      <c r="GG131" s="57"/>
    </row>
    <row r="132" spans="1:189" s="56" customFormat="1" ht="18" customHeight="1">
      <c r="A132" s="56" t="s">
        <v>1031</v>
      </c>
      <c r="B132" s="56" t="s">
        <v>1022</v>
      </c>
      <c r="C132" s="57">
        <v>776</v>
      </c>
      <c r="D132" s="57">
        <v>2.2450000000000001</v>
      </c>
      <c r="E132" s="56">
        <f t="shared" si="2"/>
        <v>1049.1500000000001</v>
      </c>
      <c r="F132" s="58">
        <v>67.386799999999994</v>
      </c>
      <c r="G132" s="58">
        <v>0.23147799999999999</v>
      </c>
      <c r="H132" s="58">
        <v>12.4998</v>
      </c>
      <c r="I132" s="58">
        <v>1.1306799999999999</v>
      </c>
      <c r="J132" s="58">
        <v>8.9029999999999998E-2</v>
      </c>
      <c r="K132" s="58">
        <v>0.347217</v>
      </c>
      <c r="L132" s="58">
        <v>1.7093799999999999</v>
      </c>
      <c r="M132" s="58">
        <v>3.14276</v>
      </c>
      <c r="N132" s="58">
        <v>2.4928400000000002</v>
      </c>
      <c r="O132" s="58"/>
      <c r="P132" s="58"/>
      <c r="Q132" s="58">
        <v>8.2200000000000006</v>
      </c>
      <c r="S132" s="58">
        <v>48.01</v>
      </c>
      <c r="T132" s="58">
        <v>1.19</v>
      </c>
      <c r="U132" s="58">
        <v>8.58</v>
      </c>
      <c r="V132" s="58">
        <v>12.45</v>
      </c>
      <c r="W132" s="58">
        <v>0.38</v>
      </c>
      <c r="X132" s="58">
        <v>13.85</v>
      </c>
      <c r="Y132" s="58">
        <v>9.61</v>
      </c>
      <c r="Z132" s="58">
        <v>1.38</v>
      </c>
      <c r="AA132" s="58">
        <v>0.31</v>
      </c>
      <c r="AB132" s="58"/>
      <c r="AD132" s="59"/>
      <c r="AE132" s="60"/>
      <c r="AF132" s="61"/>
      <c r="AG132" s="59"/>
      <c r="AH132" s="59"/>
      <c r="AI132" s="59"/>
      <c r="AJ132" s="60"/>
      <c r="AK132" s="62"/>
      <c r="AL132" s="62"/>
      <c r="AM132" s="62"/>
      <c r="AN132" s="62"/>
      <c r="AO132" s="62"/>
      <c r="AP132" s="62"/>
      <c r="AQ132" s="63"/>
      <c r="AR132" s="62"/>
      <c r="AS132" s="62"/>
      <c r="AT132" s="63"/>
      <c r="AU132" s="59"/>
      <c r="AV132" s="59"/>
      <c r="AW132" s="59"/>
      <c r="AX132" s="59"/>
      <c r="AY132" s="59"/>
      <c r="AZ132" s="59"/>
      <c r="BA132" s="60"/>
      <c r="BB132" s="64"/>
      <c r="BC132" s="64"/>
      <c r="BD132" s="59"/>
      <c r="BE132" s="59"/>
      <c r="BF132" s="59"/>
      <c r="BG132" s="59"/>
      <c r="BH132" s="59"/>
      <c r="BI132" s="59"/>
      <c r="BJ132" s="59"/>
      <c r="BK132" s="59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P132"/>
      <c r="CQ132"/>
      <c r="CR132"/>
      <c r="CS132"/>
      <c r="CT132"/>
      <c r="CU132"/>
      <c r="CV132"/>
      <c r="CW132"/>
      <c r="CX132"/>
      <c r="CY132"/>
      <c r="CZ132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FG132" s="65"/>
      <c r="FH132" s="65"/>
      <c r="FL132" s="57"/>
      <c r="FX132" s="57"/>
      <c r="FY132" s="57"/>
      <c r="FZ132" s="57"/>
      <c r="GA132" s="66"/>
      <c r="GB132" s="66"/>
      <c r="GE132" s="66"/>
      <c r="GG132" s="57"/>
    </row>
    <row r="133" spans="1:189" s="56" customFormat="1" ht="18" customHeight="1">
      <c r="A133" s="56" t="s">
        <v>1031</v>
      </c>
      <c r="B133" s="56" t="s">
        <v>1022</v>
      </c>
      <c r="C133" s="57">
        <v>776</v>
      </c>
      <c r="D133" s="57">
        <v>2.2450000000000001</v>
      </c>
      <c r="E133" s="56">
        <f t="shared" si="2"/>
        <v>1049.1500000000001</v>
      </c>
      <c r="F133" s="58">
        <v>68.816999999999993</v>
      </c>
      <c r="G133" s="58">
        <v>0.142848</v>
      </c>
      <c r="H133" s="58">
        <v>12.5349</v>
      </c>
      <c r="I133" s="58">
        <v>0.84816000000000003</v>
      </c>
      <c r="J133" s="58">
        <v>8.0352000000000007E-2</v>
      </c>
      <c r="K133" s="58">
        <v>0.30355199999999999</v>
      </c>
      <c r="L133" s="58">
        <v>1.36598</v>
      </c>
      <c r="M133" s="58">
        <v>3.0444499999999999</v>
      </c>
      <c r="N133" s="58">
        <v>2.1427200000000002</v>
      </c>
      <c r="O133" s="58"/>
      <c r="P133" s="58"/>
      <c r="Q133" s="58">
        <v>8.09</v>
      </c>
      <c r="S133" s="58">
        <v>52.57</v>
      </c>
      <c r="T133" s="58">
        <v>1.47</v>
      </c>
      <c r="U133" s="58">
        <v>6.89</v>
      </c>
      <c r="V133" s="58">
        <v>12.39</v>
      </c>
      <c r="W133" s="58">
        <v>0.68</v>
      </c>
      <c r="X133" s="58">
        <v>15.86</v>
      </c>
      <c r="Y133" s="58">
        <v>8.8699999999999992</v>
      </c>
      <c r="Z133" s="58">
        <v>1.1499999999999999</v>
      </c>
      <c r="AA133" s="58">
        <v>0.21</v>
      </c>
      <c r="AB133" s="58"/>
      <c r="AD133" s="59"/>
      <c r="AE133" s="60"/>
      <c r="AF133" s="61"/>
      <c r="AG133" s="59"/>
      <c r="AH133" s="59"/>
      <c r="AI133" s="59"/>
      <c r="AJ133" s="60"/>
      <c r="AK133" s="62"/>
      <c r="AL133" s="62"/>
      <c r="AM133" s="62"/>
      <c r="AN133" s="62"/>
      <c r="AO133" s="62"/>
      <c r="AP133" s="62"/>
      <c r="AQ133" s="63"/>
      <c r="AR133" s="62"/>
      <c r="AS133" s="62"/>
      <c r="AT133" s="63"/>
      <c r="AU133" s="59"/>
      <c r="AV133" s="59"/>
      <c r="AW133" s="59"/>
      <c r="AX133" s="59"/>
      <c r="AY133" s="59"/>
      <c r="AZ133" s="59"/>
      <c r="BA133" s="60"/>
      <c r="BB133" s="64"/>
      <c r="BC133" s="64"/>
      <c r="BD133" s="59"/>
      <c r="BE133" s="59"/>
      <c r="BF133" s="59"/>
      <c r="BG133" s="59"/>
      <c r="BH133" s="59"/>
      <c r="BI133" s="59"/>
      <c r="BJ133" s="59"/>
      <c r="BK133" s="59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P133"/>
      <c r="CQ133"/>
      <c r="CR133"/>
      <c r="CS133"/>
      <c r="CT133"/>
      <c r="CU133"/>
      <c r="CV133"/>
      <c r="CW133"/>
      <c r="CX133"/>
      <c r="CY133"/>
      <c r="CZ133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FG133" s="65"/>
      <c r="FH133" s="65"/>
      <c r="FL133" s="57"/>
      <c r="FX133" s="57"/>
      <c r="FY133" s="57"/>
      <c r="FZ133" s="57"/>
      <c r="GA133" s="66"/>
      <c r="GB133" s="66"/>
      <c r="GE133" s="66"/>
      <c r="GG133" s="57"/>
    </row>
    <row r="134" spans="1:189" s="56" customFormat="1" ht="18" customHeight="1">
      <c r="A134" s="56" t="s">
        <v>1031</v>
      </c>
      <c r="B134" s="56" t="s">
        <v>1022</v>
      </c>
      <c r="C134" s="57">
        <v>776</v>
      </c>
      <c r="D134" s="57">
        <v>2.238</v>
      </c>
      <c r="E134" s="56">
        <f t="shared" si="2"/>
        <v>1049.1500000000001</v>
      </c>
      <c r="F134" s="58">
        <v>68.215800000000002</v>
      </c>
      <c r="G134" s="58">
        <v>0.23504</v>
      </c>
      <c r="H134" s="58">
        <v>12.6198</v>
      </c>
      <c r="I134" s="58">
        <v>0.91303999999999996</v>
      </c>
      <c r="J134" s="58">
        <v>0.10847999999999999</v>
      </c>
      <c r="K134" s="58">
        <v>0.63280000000000003</v>
      </c>
      <c r="L134" s="58">
        <v>1.8893599999999999</v>
      </c>
      <c r="M134" s="58">
        <v>3.2905600000000002</v>
      </c>
      <c r="N134" s="58">
        <v>2.4950399999999999</v>
      </c>
      <c r="O134" s="58"/>
      <c r="P134" s="58"/>
      <c r="Q134" s="58">
        <v>7.42</v>
      </c>
      <c r="S134" s="58">
        <v>47.04</v>
      </c>
      <c r="T134" s="58">
        <v>1.56</v>
      </c>
      <c r="U134" s="58">
        <v>7.64</v>
      </c>
      <c r="V134" s="58">
        <v>17.63</v>
      </c>
      <c r="W134" s="58">
        <v>0.31</v>
      </c>
      <c r="X134" s="58">
        <v>12.77</v>
      </c>
      <c r="Y134" s="58">
        <v>9</v>
      </c>
      <c r="Z134" s="58">
        <v>1.65</v>
      </c>
      <c r="AA134" s="58">
        <v>0.15</v>
      </c>
      <c r="AB134" s="58"/>
      <c r="AD134" s="59"/>
      <c r="AE134" s="60"/>
      <c r="AF134" s="61"/>
      <c r="AG134" s="59"/>
      <c r="AH134" s="59"/>
      <c r="AI134" s="59"/>
      <c r="AJ134" s="60"/>
      <c r="AK134" s="62"/>
      <c r="AL134" s="62"/>
      <c r="AM134" s="62"/>
      <c r="AN134" s="62"/>
      <c r="AO134" s="62"/>
      <c r="AP134" s="62"/>
      <c r="AQ134" s="63"/>
      <c r="AR134" s="62"/>
      <c r="AS134" s="62"/>
      <c r="AT134" s="63"/>
      <c r="AU134" s="59"/>
      <c r="AV134" s="59"/>
      <c r="AW134" s="59"/>
      <c r="AX134" s="59"/>
      <c r="AY134" s="59"/>
      <c r="AZ134" s="59"/>
      <c r="BA134" s="60"/>
      <c r="BB134" s="64"/>
      <c r="BC134" s="64"/>
      <c r="BD134" s="59"/>
      <c r="BE134" s="59"/>
      <c r="BF134" s="59"/>
      <c r="BG134" s="59"/>
      <c r="BH134" s="59"/>
      <c r="BI134" s="59"/>
      <c r="BJ134" s="59"/>
      <c r="BK134" s="59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P134"/>
      <c r="CQ134"/>
      <c r="CR134"/>
      <c r="CS134"/>
      <c r="CT134"/>
      <c r="CU134"/>
      <c r="CV134"/>
      <c r="CW134"/>
      <c r="CX134"/>
      <c r="CY134"/>
      <c r="CZ134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FG134" s="65"/>
      <c r="FH134" s="65"/>
      <c r="FL134" s="57"/>
      <c r="FX134" s="57"/>
      <c r="FY134" s="57"/>
      <c r="FZ134" s="57"/>
      <c r="GA134" s="66"/>
      <c r="GB134" s="66"/>
      <c r="GE134" s="66"/>
      <c r="GG134" s="57"/>
    </row>
    <row r="135" spans="1:189" s="56" customFormat="1" ht="18" customHeight="1">
      <c r="A135" s="56" t="s">
        <v>1031</v>
      </c>
      <c r="B135" s="56" t="s">
        <v>1022</v>
      </c>
      <c r="C135" s="57">
        <v>776</v>
      </c>
      <c r="D135" s="57">
        <v>2.238</v>
      </c>
      <c r="E135" s="56">
        <f t="shared" si="2"/>
        <v>1049.1500000000001</v>
      </c>
      <c r="F135" s="58">
        <v>68.223100000000002</v>
      </c>
      <c r="G135" s="58">
        <v>0.20665500000000001</v>
      </c>
      <c r="H135" s="58">
        <v>12.6149</v>
      </c>
      <c r="I135" s="58">
        <v>0.78169500000000003</v>
      </c>
      <c r="J135" s="58">
        <v>7.1879999999999999E-2</v>
      </c>
      <c r="K135" s="58">
        <v>0.48519000000000001</v>
      </c>
      <c r="L135" s="58">
        <v>1.7969999999999999</v>
      </c>
      <c r="M135" s="58">
        <v>3.2345999999999999</v>
      </c>
      <c r="N135" s="58">
        <v>2.4529000000000001</v>
      </c>
      <c r="O135" s="58"/>
      <c r="P135" s="58"/>
      <c r="Q135" s="58">
        <v>7.76</v>
      </c>
      <c r="S135" s="58">
        <v>48.97</v>
      </c>
      <c r="T135" s="58">
        <v>1.49</v>
      </c>
      <c r="U135" s="58">
        <v>7.12</v>
      </c>
      <c r="V135" s="58">
        <v>13.05</v>
      </c>
      <c r="W135" s="58">
        <v>0.56000000000000005</v>
      </c>
      <c r="X135" s="58">
        <v>14.15</v>
      </c>
      <c r="Y135" s="58">
        <v>10.5</v>
      </c>
      <c r="Z135" s="58">
        <v>1.24</v>
      </c>
      <c r="AA135" s="58">
        <v>0.23</v>
      </c>
      <c r="AB135" s="58"/>
      <c r="AD135" s="59"/>
      <c r="AE135" s="60"/>
      <c r="AF135" s="61"/>
      <c r="AG135" s="59"/>
      <c r="AH135" s="59"/>
      <c r="AI135" s="59"/>
      <c r="AJ135" s="60"/>
      <c r="AK135" s="62"/>
      <c r="AL135" s="62"/>
      <c r="AM135" s="62"/>
      <c r="AN135" s="62"/>
      <c r="AO135" s="62"/>
      <c r="AP135" s="62"/>
      <c r="AQ135" s="63"/>
      <c r="AR135" s="62"/>
      <c r="AS135" s="62"/>
      <c r="AT135" s="63"/>
      <c r="AU135" s="59"/>
      <c r="AV135" s="59"/>
      <c r="AW135" s="59"/>
      <c r="AX135" s="59"/>
      <c r="AY135" s="59"/>
      <c r="AZ135" s="59"/>
      <c r="BA135" s="60"/>
      <c r="BB135" s="64"/>
      <c r="BC135" s="64"/>
      <c r="BD135" s="59"/>
      <c r="BE135" s="59"/>
      <c r="BF135" s="59"/>
      <c r="BG135" s="59"/>
      <c r="BH135" s="59"/>
      <c r="BI135" s="59"/>
      <c r="BJ135" s="59"/>
      <c r="BK135" s="59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P135"/>
      <c r="CQ135"/>
      <c r="CR135"/>
      <c r="CS135"/>
      <c r="CT135"/>
      <c r="CU135"/>
      <c r="CV135"/>
      <c r="CW135"/>
      <c r="CX135"/>
      <c r="CY135"/>
      <c r="CZ135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FG135" s="65"/>
      <c r="FH135" s="65"/>
      <c r="FL135" s="57"/>
      <c r="FX135" s="57"/>
      <c r="FY135" s="57"/>
      <c r="FZ135" s="57"/>
      <c r="GA135" s="66"/>
      <c r="GB135" s="66"/>
      <c r="GE135" s="66"/>
      <c r="GG135" s="57"/>
    </row>
    <row r="136" spans="1:189" s="56" customFormat="1" ht="18" customHeight="1">
      <c r="A136" s="56" t="s">
        <v>1031</v>
      </c>
      <c r="B136" s="56" t="s">
        <v>1022</v>
      </c>
      <c r="C136" s="57">
        <v>776</v>
      </c>
      <c r="D136" s="57">
        <v>2.238</v>
      </c>
      <c r="E136" s="56">
        <f t="shared" si="2"/>
        <v>1049.1500000000001</v>
      </c>
      <c r="F136" s="58">
        <v>67.708799999999997</v>
      </c>
      <c r="G136" s="58">
        <v>0.19700999999999999</v>
      </c>
      <c r="H136" s="58">
        <v>12.716100000000001</v>
      </c>
      <c r="I136" s="58">
        <v>1.02982</v>
      </c>
      <c r="J136" s="58">
        <v>5.373E-2</v>
      </c>
      <c r="K136" s="58">
        <v>0.35820000000000002</v>
      </c>
      <c r="L136" s="58">
        <v>1.7372700000000001</v>
      </c>
      <c r="M136" s="58">
        <v>3.1252900000000001</v>
      </c>
      <c r="N136" s="58">
        <v>2.6327699999999998</v>
      </c>
      <c r="O136" s="58"/>
      <c r="P136" s="58"/>
      <c r="Q136" s="58">
        <v>7.94</v>
      </c>
      <c r="S136" s="58">
        <v>49.01</v>
      </c>
      <c r="T136" s="58">
        <v>1.23</v>
      </c>
      <c r="U136" s="58">
        <v>8.85</v>
      </c>
      <c r="V136" s="58">
        <v>13.88</v>
      </c>
      <c r="W136" s="58">
        <v>0.31</v>
      </c>
      <c r="X136" s="58">
        <v>12.06</v>
      </c>
      <c r="Y136" s="58">
        <v>9</v>
      </c>
      <c r="Z136" s="58">
        <v>1.64</v>
      </c>
      <c r="AA136" s="58">
        <v>0.39</v>
      </c>
      <c r="AB136" s="58"/>
      <c r="AD136" s="59"/>
      <c r="AE136" s="60"/>
      <c r="AF136" s="61"/>
      <c r="AG136" s="59"/>
      <c r="AH136" s="59"/>
      <c r="AI136" s="59"/>
      <c r="AJ136" s="60"/>
      <c r="AK136" s="62"/>
      <c r="AL136" s="62"/>
      <c r="AM136" s="62"/>
      <c r="AN136" s="62"/>
      <c r="AO136" s="62"/>
      <c r="AP136" s="62"/>
      <c r="AQ136" s="63"/>
      <c r="AR136" s="62"/>
      <c r="AS136" s="62"/>
      <c r="AT136" s="63"/>
      <c r="AU136" s="59"/>
      <c r="AV136" s="59"/>
      <c r="AW136" s="59"/>
      <c r="AX136" s="59"/>
      <c r="AY136" s="59"/>
      <c r="AZ136" s="59"/>
      <c r="BA136" s="60"/>
      <c r="BB136" s="64"/>
      <c r="BC136" s="64"/>
      <c r="BD136" s="59"/>
      <c r="BE136" s="59"/>
      <c r="BF136" s="59"/>
      <c r="BG136" s="59"/>
      <c r="BH136" s="59"/>
      <c r="BI136" s="59"/>
      <c r="BJ136" s="59"/>
      <c r="BK136" s="59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P136"/>
      <c r="CQ136"/>
      <c r="CR136"/>
      <c r="CS136"/>
      <c r="CT136"/>
      <c r="CU136"/>
      <c r="CV136"/>
      <c r="CW136"/>
      <c r="CX136"/>
      <c r="CY136"/>
      <c r="CZ136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FG136" s="65"/>
      <c r="FH136" s="65"/>
      <c r="FL136" s="57"/>
      <c r="FX136" s="57"/>
      <c r="FY136" s="57"/>
      <c r="FZ136" s="57"/>
      <c r="GA136" s="66"/>
      <c r="GB136" s="66"/>
      <c r="GE136" s="66"/>
      <c r="GG136" s="57"/>
    </row>
    <row r="137" spans="1:189" s="56" customFormat="1" ht="18" customHeight="1">
      <c r="A137" s="56" t="s">
        <v>1031</v>
      </c>
      <c r="B137" s="56" t="s">
        <v>1022</v>
      </c>
      <c r="C137" s="57">
        <v>776</v>
      </c>
      <c r="D137" s="57">
        <v>2.238</v>
      </c>
      <c r="E137" s="56">
        <f t="shared" si="2"/>
        <v>1049.1500000000001</v>
      </c>
      <c r="F137" s="58">
        <v>67.965199999999996</v>
      </c>
      <c r="G137" s="58">
        <v>0.20525199999999999</v>
      </c>
      <c r="H137" s="58">
        <v>12.734500000000001</v>
      </c>
      <c r="I137" s="58">
        <v>0.84777999999999998</v>
      </c>
      <c r="J137" s="58">
        <v>4.462E-2</v>
      </c>
      <c r="K137" s="58">
        <v>0.34803600000000001</v>
      </c>
      <c r="L137" s="58">
        <v>1.55278</v>
      </c>
      <c r="M137" s="58">
        <v>2.9984600000000001</v>
      </c>
      <c r="N137" s="58">
        <v>2.5611899999999999</v>
      </c>
      <c r="O137" s="58"/>
      <c r="P137" s="58"/>
      <c r="Q137" s="58">
        <v>8.11</v>
      </c>
      <c r="S137" s="58">
        <v>49.45</v>
      </c>
      <c r="T137" s="58">
        <v>1.57</v>
      </c>
      <c r="U137" s="58">
        <v>7.56</v>
      </c>
      <c r="V137" s="58">
        <v>11.31</v>
      </c>
      <c r="W137" s="58">
        <v>0.48</v>
      </c>
      <c r="X137" s="58">
        <v>15.16</v>
      </c>
      <c r="Y137" s="58">
        <v>10.5</v>
      </c>
      <c r="Z137" s="58">
        <v>1.46</v>
      </c>
      <c r="AA137" s="58">
        <v>0.22</v>
      </c>
      <c r="AB137" s="58"/>
      <c r="AD137" s="59"/>
      <c r="AE137" s="60"/>
      <c r="AF137" s="61"/>
      <c r="AG137" s="59"/>
      <c r="AH137" s="59"/>
      <c r="AI137" s="59"/>
      <c r="AJ137" s="60"/>
      <c r="AK137" s="62"/>
      <c r="AL137" s="62"/>
      <c r="AM137" s="62"/>
      <c r="AN137" s="62"/>
      <c r="AO137" s="62"/>
      <c r="AP137" s="62"/>
      <c r="AQ137" s="63"/>
      <c r="AR137" s="62"/>
      <c r="AS137" s="62"/>
      <c r="AT137" s="63"/>
      <c r="AU137" s="59"/>
      <c r="AV137" s="59"/>
      <c r="AW137" s="59"/>
      <c r="AX137" s="59"/>
      <c r="AY137" s="59"/>
      <c r="AZ137" s="59"/>
      <c r="BA137" s="60"/>
      <c r="BB137" s="64"/>
      <c r="BC137" s="64"/>
      <c r="BD137" s="59"/>
      <c r="BE137" s="59"/>
      <c r="BF137" s="59"/>
      <c r="BG137" s="59"/>
      <c r="BH137" s="59"/>
      <c r="BI137" s="59"/>
      <c r="BJ137" s="59"/>
      <c r="BK137" s="59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P137"/>
      <c r="CQ137"/>
      <c r="CR137"/>
      <c r="CS137"/>
      <c r="CT137"/>
      <c r="CU137"/>
      <c r="CV137"/>
      <c r="CW137"/>
      <c r="CX137"/>
      <c r="CY137"/>
      <c r="CZ13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FG137" s="65"/>
      <c r="FH137" s="65"/>
      <c r="FL137" s="57"/>
      <c r="FX137" s="57"/>
      <c r="FY137" s="57"/>
      <c r="FZ137" s="57"/>
      <c r="GA137" s="66"/>
      <c r="GB137" s="66"/>
      <c r="GE137" s="66"/>
      <c r="GG137" s="57"/>
    </row>
    <row r="138" spans="1:189" s="56" customFormat="1" ht="18" customHeight="1">
      <c r="A138" s="56" t="s">
        <v>1031</v>
      </c>
      <c r="B138" s="56" t="s">
        <v>1022</v>
      </c>
      <c r="C138" s="57">
        <v>781</v>
      </c>
      <c r="D138" s="57">
        <v>2.2370000000000001</v>
      </c>
      <c r="E138" s="56">
        <f t="shared" si="2"/>
        <v>1054.1500000000001</v>
      </c>
      <c r="F138" s="58">
        <v>67.495699999999999</v>
      </c>
      <c r="G138" s="58">
        <v>0.205344</v>
      </c>
      <c r="H138" s="58">
        <v>13.070600000000001</v>
      </c>
      <c r="I138" s="58">
        <v>1.0535000000000001</v>
      </c>
      <c r="J138" s="58">
        <v>2.6783999999999999E-2</v>
      </c>
      <c r="K138" s="58">
        <v>0.27676800000000001</v>
      </c>
      <c r="L138" s="58">
        <v>1.6427499999999999</v>
      </c>
      <c r="M138" s="58">
        <v>3.1158700000000001</v>
      </c>
      <c r="N138" s="58">
        <v>2.4016299999999999</v>
      </c>
      <c r="O138" s="58"/>
      <c r="P138" s="58"/>
      <c r="Q138" s="58">
        <v>7.66</v>
      </c>
      <c r="S138" s="58">
        <v>49.38</v>
      </c>
      <c r="T138" s="58">
        <v>1.1499999999999999</v>
      </c>
      <c r="U138" s="58">
        <v>8.3699999999999992</v>
      </c>
      <c r="V138" s="58">
        <v>11.43</v>
      </c>
      <c r="W138" s="58">
        <v>0.43</v>
      </c>
      <c r="X138" s="58">
        <v>14.58</v>
      </c>
      <c r="Y138" s="58">
        <v>9.83</v>
      </c>
      <c r="Z138" s="58">
        <v>1.64</v>
      </c>
      <c r="AA138" s="58">
        <v>0.37</v>
      </c>
      <c r="AB138" s="58"/>
      <c r="AD138" s="59"/>
      <c r="AE138" s="60"/>
      <c r="AF138" s="61"/>
      <c r="AG138" s="59"/>
      <c r="AH138" s="59"/>
      <c r="AI138" s="59"/>
      <c r="AJ138" s="60"/>
      <c r="AK138" s="62"/>
      <c r="AL138" s="62"/>
      <c r="AM138" s="62"/>
      <c r="AN138" s="62"/>
      <c r="AO138" s="62"/>
      <c r="AP138" s="62"/>
      <c r="AQ138" s="63"/>
      <c r="AR138" s="62"/>
      <c r="AS138" s="62"/>
      <c r="AT138" s="63"/>
      <c r="AU138" s="59"/>
      <c r="AV138" s="59"/>
      <c r="AW138" s="59"/>
      <c r="AX138" s="59"/>
      <c r="AY138" s="59"/>
      <c r="AZ138" s="59"/>
      <c r="BA138" s="60"/>
      <c r="BB138" s="64"/>
      <c r="BC138" s="64"/>
      <c r="BD138" s="59"/>
      <c r="BE138" s="59"/>
      <c r="BF138" s="59"/>
      <c r="BG138" s="59"/>
      <c r="BH138" s="59"/>
      <c r="BI138" s="59"/>
      <c r="BJ138" s="59"/>
      <c r="BK138" s="59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P138"/>
      <c r="CQ138"/>
      <c r="CR138"/>
      <c r="CS138"/>
      <c r="CT138"/>
      <c r="CU138"/>
      <c r="CV138"/>
      <c r="CW138"/>
      <c r="CX138"/>
      <c r="CY138"/>
      <c r="CZ138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FG138" s="65"/>
      <c r="FH138" s="65"/>
      <c r="FL138" s="57"/>
      <c r="FX138" s="57"/>
      <c r="FY138" s="57"/>
      <c r="FZ138" s="57"/>
      <c r="GA138" s="66"/>
      <c r="GB138" s="66"/>
      <c r="GE138" s="66"/>
      <c r="GG138" s="57"/>
    </row>
    <row r="139" spans="1:189" s="56" customFormat="1" ht="18" customHeight="1">
      <c r="A139" s="56" t="s">
        <v>1031</v>
      </c>
      <c r="B139" s="56" t="s">
        <v>1022</v>
      </c>
      <c r="C139" s="57">
        <v>781</v>
      </c>
      <c r="D139" s="57">
        <v>2.2370000000000001</v>
      </c>
      <c r="E139" s="56">
        <f t="shared" si="2"/>
        <v>1054.1500000000001</v>
      </c>
      <c r="F139" s="58">
        <v>69.792100000000005</v>
      </c>
      <c r="G139" s="58">
        <v>0.191436</v>
      </c>
      <c r="H139" s="58">
        <v>12.3248</v>
      </c>
      <c r="I139" s="58">
        <v>1.09392</v>
      </c>
      <c r="J139" s="58">
        <v>2.7348000000000001E-2</v>
      </c>
      <c r="K139" s="58">
        <v>0.309944</v>
      </c>
      <c r="L139" s="58">
        <v>1.4859100000000001</v>
      </c>
      <c r="M139" s="58">
        <v>3.4276200000000001</v>
      </c>
      <c r="N139" s="58">
        <v>2.5068999999999999</v>
      </c>
      <c r="O139" s="58"/>
      <c r="P139" s="58"/>
      <c r="Q139" s="58">
        <v>6.52</v>
      </c>
      <c r="S139" s="58">
        <v>49.46</v>
      </c>
      <c r="T139" s="58">
        <v>1.22</v>
      </c>
      <c r="U139" s="58">
        <v>7.92</v>
      </c>
      <c r="V139" s="58">
        <v>12.56</v>
      </c>
      <c r="W139" s="58">
        <v>0.59</v>
      </c>
      <c r="X139" s="58">
        <v>16.36</v>
      </c>
      <c r="Y139" s="58">
        <v>8.01</v>
      </c>
      <c r="Z139" s="58">
        <v>1.43</v>
      </c>
      <c r="AA139" s="58">
        <v>0.23</v>
      </c>
      <c r="AB139" s="58"/>
      <c r="AD139" s="59"/>
      <c r="AE139" s="60"/>
      <c r="AF139" s="61"/>
      <c r="AG139" s="59"/>
      <c r="AH139" s="59"/>
      <c r="AI139" s="59"/>
      <c r="AJ139" s="60"/>
      <c r="AK139" s="62"/>
      <c r="AL139" s="62"/>
      <c r="AM139" s="62"/>
      <c r="AN139" s="62"/>
      <c r="AO139" s="62"/>
      <c r="AP139" s="62"/>
      <c r="AQ139" s="63"/>
      <c r="AR139" s="62"/>
      <c r="AS139" s="62"/>
      <c r="AT139" s="63"/>
      <c r="AU139" s="59"/>
      <c r="AV139" s="59"/>
      <c r="AW139" s="59"/>
      <c r="AX139" s="59"/>
      <c r="AY139" s="59"/>
      <c r="AZ139" s="59"/>
      <c r="BA139" s="60"/>
      <c r="BB139" s="64"/>
      <c r="BC139" s="64"/>
      <c r="BD139" s="59"/>
      <c r="BE139" s="59"/>
      <c r="BF139" s="59"/>
      <c r="BG139" s="59"/>
      <c r="BH139" s="59"/>
      <c r="BI139" s="59"/>
      <c r="BJ139" s="59"/>
      <c r="BK139" s="59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P139"/>
      <c r="CQ139"/>
      <c r="CR139"/>
      <c r="CS139"/>
      <c r="CT139"/>
      <c r="CU139"/>
      <c r="CV139"/>
      <c r="CW139"/>
      <c r="CX139"/>
      <c r="CY139"/>
      <c r="CZ139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FG139" s="65"/>
      <c r="FH139" s="65"/>
      <c r="FL139" s="57"/>
      <c r="FX139" s="57"/>
      <c r="FY139" s="57"/>
      <c r="FZ139" s="57"/>
      <c r="GA139" s="66"/>
      <c r="GB139" s="66"/>
      <c r="GE139" s="66"/>
      <c r="GG139" s="57"/>
    </row>
    <row r="140" spans="1:189" s="56" customFormat="1" ht="18" customHeight="1">
      <c r="A140" s="56" t="s">
        <v>1031</v>
      </c>
      <c r="B140" s="56" t="s">
        <v>1022</v>
      </c>
      <c r="C140" s="57">
        <v>785</v>
      </c>
      <c r="D140" s="57">
        <v>2.2120000000000002</v>
      </c>
      <c r="E140" s="56">
        <f t="shared" si="2"/>
        <v>1058.1500000000001</v>
      </c>
      <c r="F140" s="58">
        <v>67.714100000000002</v>
      </c>
      <c r="G140" s="58">
        <v>0.152388</v>
      </c>
      <c r="H140" s="58">
        <v>12.8902</v>
      </c>
      <c r="I140" s="58">
        <v>0.93225599999999997</v>
      </c>
      <c r="J140" s="58">
        <v>6.2747999999999998E-2</v>
      </c>
      <c r="K140" s="58">
        <v>0.34063199999999999</v>
      </c>
      <c r="L140" s="58">
        <v>1.7479800000000001</v>
      </c>
      <c r="M140" s="58">
        <v>3.3077200000000002</v>
      </c>
      <c r="N140" s="58">
        <v>2.4919899999999999</v>
      </c>
      <c r="O140" s="58"/>
      <c r="P140" s="58"/>
      <c r="Q140" s="58">
        <v>7.88</v>
      </c>
      <c r="S140" s="58">
        <v>48.35</v>
      </c>
      <c r="T140" s="58">
        <v>1.08</v>
      </c>
      <c r="U140" s="58">
        <v>9.1</v>
      </c>
      <c r="V140" s="58">
        <v>10.69</v>
      </c>
      <c r="W140" s="58">
        <v>0.39</v>
      </c>
      <c r="X140" s="58">
        <v>16.28</v>
      </c>
      <c r="Y140" s="58">
        <v>9.8000000000000007</v>
      </c>
      <c r="Z140" s="58">
        <v>1.62</v>
      </c>
      <c r="AA140" s="58">
        <v>0.33</v>
      </c>
      <c r="AB140" s="58"/>
      <c r="AD140" s="59"/>
      <c r="AE140" s="60"/>
      <c r="AF140" s="61"/>
      <c r="AG140" s="59"/>
      <c r="AH140" s="59"/>
      <c r="AI140" s="59"/>
      <c r="AJ140" s="60"/>
      <c r="AK140" s="62"/>
      <c r="AL140" s="62"/>
      <c r="AM140" s="62"/>
      <c r="AN140" s="62"/>
      <c r="AO140" s="62"/>
      <c r="AP140" s="62"/>
      <c r="AQ140" s="63"/>
      <c r="AR140" s="62"/>
      <c r="AS140" s="62"/>
      <c r="AT140" s="63"/>
      <c r="AU140" s="59"/>
      <c r="AV140" s="59"/>
      <c r="AW140" s="59"/>
      <c r="AX140" s="59"/>
      <c r="AY140" s="59"/>
      <c r="AZ140" s="59"/>
      <c r="BA140" s="60"/>
      <c r="BB140" s="64"/>
      <c r="BC140" s="64"/>
      <c r="BD140" s="59"/>
      <c r="BE140" s="59"/>
      <c r="BF140" s="59"/>
      <c r="BG140" s="59"/>
      <c r="BH140" s="59"/>
      <c r="BI140" s="59"/>
      <c r="BJ140" s="59"/>
      <c r="BK140" s="59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P140"/>
      <c r="CQ140"/>
      <c r="CR140"/>
      <c r="CS140"/>
      <c r="CT140"/>
      <c r="CU140"/>
      <c r="CV140"/>
      <c r="CW140"/>
      <c r="CX140"/>
      <c r="CY140"/>
      <c r="CZ140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FG140" s="65"/>
      <c r="FH140" s="65"/>
      <c r="FL140" s="57"/>
      <c r="FX140" s="57"/>
      <c r="FY140" s="57"/>
      <c r="FZ140" s="57"/>
      <c r="GA140" s="66"/>
      <c r="GB140" s="66"/>
      <c r="GE140" s="66"/>
      <c r="GG140" s="57"/>
    </row>
    <row r="141" spans="1:189" s="56" customFormat="1" ht="18" customHeight="1">
      <c r="A141" s="56" t="s">
        <v>1031</v>
      </c>
      <c r="B141" s="56" t="s">
        <v>1022</v>
      </c>
      <c r="C141" s="57">
        <v>866</v>
      </c>
      <c r="D141" s="57">
        <v>2.0880000000000001</v>
      </c>
      <c r="E141" s="56">
        <f t="shared" si="2"/>
        <v>1139.1500000000001</v>
      </c>
      <c r="F141" s="58">
        <v>65.221800000000002</v>
      </c>
      <c r="G141" s="58">
        <v>0.23150399999999999</v>
      </c>
      <c r="H141" s="58">
        <v>13.9971</v>
      </c>
      <c r="I141" s="58">
        <v>1.6116200000000001</v>
      </c>
      <c r="J141" s="58">
        <v>5.3423999999999999E-2</v>
      </c>
      <c r="K141" s="58">
        <v>0.24040800000000001</v>
      </c>
      <c r="L141" s="58">
        <v>2.0123000000000002</v>
      </c>
      <c r="M141" s="58">
        <v>3.4547500000000002</v>
      </c>
      <c r="N141" s="58">
        <v>2.2170999999999998</v>
      </c>
      <c r="O141" s="58"/>
      <c r="P141" s="58"/>
      <c r="Q141" s="58">
        <v>7.78</v>
      </c>
      <c r="S141" s="58">
        <v>45.58</v>
      </c>
      <c r="T141" s="58">
        <v>1.97</v>
      </c>
      <c r="U141" s="58">
        <v>9.89</v>
      </c>
      <c r="V141" s="58">
        <v>13.48</v>
      </c>
      <c r="W141" s="58">
        <v>0.28999999999999998</v>
      </c>
      <c r="X141" s="58">
        <v>14.23</v>
      </c>
      <c r="Y141" s="58">
        <v>10.4</v>
      </c>
      <c r="Z141" s="58">
        <v>1.99</v>
      </c>
      <c r="AA141" s="58">
        <v>0.24</v>
      </c>
      <c r="AB141" s="58"/>
      <c r="AD141" s="59"/>
      <c r="AE141" s="60"/>
      <c r="AF141" s="61"/>
      <c r="AG141" s="59"/>
      <c r="AH141" s="59"/>
      <c r="AI141" s="59"/>
      <c r="AJ141" s="60"/>
      <c r="AK141" s="62"/>
      <c r="AL141" s="62"/>
      <c r="AM141" s="62"/>
      <c r="AN141" s="62"/>
      <c r="AO141" s="62"/>
      <c r="AP141" s="62"/>
      <c r="AQ141" s="63"/>
      <c r="AR141" s="62"/>
      <c r="AS141" s="62"/>
      <c r="AT141" s="63"/>
      <c r="AU141" s="59"/>
      <c r="AV141" s="59"/>
      <c r="AW141" s="59"/>
      <c r="AX141" s="59"/>
      <c r="AY141" s="59"/>
      <c r="AZ141" s="59"/>
      <c r="BA141" s="60"/>
      <c r="BB141" s="64"/>
      <c r="BC141" s="64"/>
      <c r="BD141" s="59"/>
      <c r="BE141" s="59"/>
      <c r="BF141" s="59"/>
      <c r="BG141" s="59"/>
      <c r="BH141" s="59"/>
      <c r="BI141" s="59"/>
      <c r="BJ141" s="59"/>
      <c r="BK141" s="59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P141"/>
      <c r="CQ141"/>
      <c r="CR141"/>
      <c r="CS141"/>
      <c r="CT141"/>
      <c r="CU141"/>
      <c r="CV141"/>
      <c r="CW141"/>
      <c r="CX141"/>
      <c r="CY141"/>
      <c r="CZ141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FG141" s="65"/>
      <c r="FH141" s="65"/>
      <c r="FL141" s="57"/>
      <c r="FX141" s="57"/>
      <c r="FY141" s="57"/>
      <c r="FZ141" s="57"/>
      <c r="GA141" s="66"/>
      <c r="GB141" s="66"/>
      <c r="GE141" s="66"/>
      <c r="GG141" s="57"/>
    </row>
    <row r="142" spans="1:189" s="56" customFormat="1" ht="18" customHeight="1">
      <c r="A142" s="56" t="s">
        <v>1031</v>
      </c>
      <c r="B142" s="56" t="s">
        <v>1022</v>
      </c>
      <c r="C142" s="57">
        <v>866</v>
      </c>
      <c r="D142" s="57">
        <v>2.0880000000000001</v>
      </c>
      <c r="E142" s="56">
        <f t="shared" si="2"/>
        <v>1139.1500000000001</v>
      </c>
      <c r="F142" s="58">
        <v>67.053799999999995</v>
      </c>
      <c r="G142" s="58">
        <v>0.343634</v>
      </c>
      <c r="H142" s="58">
        <v>13.2661</v>
      </c>
      <c r="I142" s="58">
        <v>1.76339</v>
      </c>
      <c r="J142" s="58">
        <v>9.0429999999999996E-2</v>
      </c>
      <c r="K142" s="58">
        <v>0.25320399999999998</v>
      </c>
      <c r="L142" s="58">
        <v>1.8357300000000001</v>
      </c>
      <c r="M142" s="58">
        <v>3.41825</v>
      </c>
      <c r="N142" s="58">
        <v>2.40544</v>
      </c>
      <c r="O142" s="58"/>
      <c r="P142" s="58"/>
      <c r="Q142" s="58">
        <v>6.99</v>
      </c>
      <c r="S142" s="58">
        <v>46.48</v>
      </c>
      <c r="T142" s="58">
        <v>2.15</v>
      </c>
      <c r="U142" s="58">
        <v>9.25</v>
      </c>
      <c r="V142" s="58">
        <v>14.11</v>
      </c>
      <c r="W142" s="58">
        <v>0.36</v>
      </c>
      <c r="X142" s="58">
        <v>13.79</v>
      </c>
      <c r="Y142" s="58">
        <v>10.19</v>
      </c>
      <c r="Z142" s="58">
        <v>2.12</v>
      </c>
      <c r="AA142" s="58">
        <v>0.31</v>
      </c>
      <c r="AB142" s="58"/>
      <c r="AD142" s="59"/>
      <c r="AE142" s="60"/>
      <c r="AF142" s="61"/>
      <c r="AG142" s="59"/>
      <c r="AH142" s="59"/>
      <c r="AI142" s="59"/>
      <c r="AJ142" s="60"/>
      <c r="AK142" s="62"/>
      <c r="AL142" s="62"/>
      <c r="AM142" s="62"/>
      <c r="AN142" s="62"/>
      <c r="AO142" s="62"/>
      <c r="AP142" s="62"/>
      <c r="AQ142" s="63"/>
      <c r="AR142" s="62"/>
      <c r="AS142" s="62"/>
      <c r="AT142" s="63"/>
      <c r="AU142" s="59"/>
      <c r="AV142" s="59"/>
      <c r="AW142" s="59"/>
      <c r="AX142" s="59"/>
      <c r="AY142" s="59"/>
      <c r="AZ142" s="59"/>
      <c r="BA142" s="60"/>
      <c r="BB142" s="64"/>
      <c r="BC142" s="64"/>
      <c r="BD142" s="59"/>
      <c r="BE142" s="59"/>
      <c r="BF142" s="59"/>
      <c r="BG142" s="59"/>
      <c r="BH142" s="59"/>
      <c r="BI142" s="59"/>
      <c r="BJ142" s="59"/>
      <c r="BK142" s="59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P142"/>
      <c r="CQ142"/>
      <c r="CR142"/>
      <c r="CS142"/>
      <c r="CT142"/>
      <c r="CU142"/>
      <c r="CV142"/>
      <c r="CW142"/>
      <c r="CX142"/>
      <c r="CY142"/>
      <c r="CZ142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FG142" s="65"/>
      <c r="FH142" s="65"/>
      <c r="FL142" s="57"/>
      <c r="FX142" s="57"/>
      <c r="FY142" s="57"/>
      <c r="FZ142" s="57"/>
      <c r="GA142" s="66"/>
      <c r="GB142" s="66"/>
      <c r="GE142" s="66"/>
      <c r="GG142" s="57"/>
    </row>
    <row r="143" spans="1:189" s="56" customFormat="1" ht="18" customHeight="1">
      <c r="A143" s="56" t="s">
        <v>1031</v>
      </c>
      <c r="B143" s="56" t="s">
        <v>1022</v>
      </c>
      <c r="C143" s="57">
        <v>866</v>
      </c>
      <c r="D143" s="57">
        <v>2.0880000000000001</v>
      </c>
      <c r="E143" s="56">
        <f t="shared" si="2"/>
        <v>1139.1500000000001</v>
      </c>
      <c r="F143" s="58">
        <v>68.347700000000003</v>
      </c>
      <c r="G143" s="58">
        <v>0.285665</v>
      </c>
      <c r="H143" s="58">
        <v>13.1775</v>
      </c>
      <c r="I143" s="58">
        <v>1.7139899999999999</v>
      </c>
      <c r="J143" s="58">
        <v>8.2934999999999995E-2</v>
      </c>
      <c r="K143" s="58">
        <v>0.23959</v>
      </c>
      <c r="L143" s="58">
        <v>1.76928</v>
      </c>
      <c r="M143" s="58">
        <v>3.7136399999999998</v>
      </c>
      <c r="N143" s="58">
        <v>2.8290099999999998</v>
      </c>
      <c r="O143" s="58"/>
      <c r="P143" s="58"/>
      <c r="Q143" s="58">
        <v>5.82</v>
      </c>
      <c r="S143" s="58">
        <v>45.28</v>
      </c>
      <c r="T143" s="58">
        <v>2.0299999999999998</v>
      </c>
      <c r="U143" s="58">
        <v>9.06</v>
      </c>
      <c r="V143" s="58">
        <v>13.99</v>
      </c>
      <c r="W143" s="58">
        <v>0.2</v>
      </c>
      <c r="X143" s="58">
        <v>13.5</v>
      </c>
      <c r="Y143" s="58">
        <v>10.91</v>
      </c>
      <c r="Z143" s="58">
        <v>2.17</v>
      </c>
      <c r="AA143" s="58">
        <v>0.38</v>
      </c>
      <c r="AB143" s="58"/>
      <c r="AD143" s="59"/>
      <c r="AE143" s="60"/>
      <c r="AF143" s="61"/>
      <c r="AG143" s="59"/>
      <c r="AH143" s="59"/>
      <c r="AI143" s="59"/>
      <c r="AJ143" s="60"/>
      <c r="AK143" s="62"/>
      <c r="AL143" s="62"/>
      <c r="AM143" s="62"/>
      <c r="AN143" s="62"/>
      <c r="AO143" s="62"/>
      <c r="AP143" s="62"/>
      <c r="AQ143" s="63"/>
      <c r="AR143" s="62"/>
      <c r="AS143" s="62"/>
      <c r="AT143" s="63"/>
      <c r="AU143" s="59"/>
      <c r="AV143" s="59"/>
      <c r="AW143" s="59"/>
      <c r="AX143" s="59"/>
      <c r="AY143" s="59"/>
      <c r="AZ143" s="59"/>
      <c r="BA143" s="60"/>
      <c r="BB143" s="64"/>
      <c r="BC143" s="64"/>
      <c r="BD143" s="59"/>
      <c r="BE143" s="59"/>
      <c r="BF143" s="59"/>
      <c r="BG143" s="59"/>
      <c r="BH143" s="59"/>
      <c r="BI143" s="59"/>
      <c r="BJ143" s="59"/>
      <c r="BK143" s="59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P143"/>
      <c r="CQ143"/>
      <c r="CR143"/>
      <c r="CS143"/>
      <c r="CT143"/>
      <c r="CU143"/>
      <c r="CV143"/>
      <c r="CW143"/>
      <c r="CX143"/>
      <c r="CY143"/>
      <c r="CZ143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FG143" s="65"/>
      <c r="FH143" s="65"/>
      <c r="FL143" s="57"/>
      <c r="FX143" s="57"/>
      <c r="FY143" s="57"/>
      <c r="FZ143" s="57"/>
      <c r="GA143" s="66"/>
      <c r="GB143" s="66"/>
      <c r="GE143" s="66"/>
      <c r="GG143" s="57"/>
    </row>
    <row r="144" spans="1:189" s="56" customFormat="1" ht="18" customHeight="1">
      <c r="A144" s="56" t="s">
        <v>1032</v>
      </c>
      <c r="B144" s="56" t="s">
        <v>1022</v>
      </c>
      <c r="C144" s="57">
        <v>965</v>
      </c>
      <c r="D144" s="57">
        <v>2</v>
      </c>
      <c r="E144" s="56">
        <f t="shared" si="2"/>
        <v>1238.1500000000001</v>
      </c>
      <c r="F144" s="58">
        <v>59.1</v>
      </c>
      <c r="G144" s="58">
        <v>0.54</v>
      </c>
      <c r="H144" s="58">
        <v>19.100000000000001</v>
      </c>
      <c r="I144" s="58">
        <v>5.22</v>
      </c>
      <c r="J144" s="58">
        <v>0.19</v>
      </c>
      <c r="K144" s="58">
        <v>3.25</v>
      </c>
      <c r="L144" s="58">
        <v>7.45</v>
      </c>
      <c r="M144" s="58">
        <v>4</v>
      </c>
      <c r="N144" s="58">
        <v>0.88</v>
      </c>
      <c r="O144" s="58"/>
      <c r="P144" s="58">
        <v>0.31</v>
      </c>
      <c r="Q144" s="58">
        <f>IF(100-SUM(F144:P144)&lt;0,0,100-SUM(F144:P144))</f>
        <v>0</v>
      </c>
      <c r="S144" s="58">
        <v>42.2</v>
      </c>
      <c r="T144" s="58">
        <v>1.39</v>
      </c>
      <c r="U144" s="58">
        <v>12.2</v>
      </c>
      <c r="V144" s="58">
        <v>9.5399999999999991</v>
      </c>
      <c r="W144" s="58">
        <v>0.14000000000000001</v>
      </c>
      <c r="X144" s="58">
        <v>16.399999999999999</v>
      </c>
      <c r="Y144" s="58">
        <v>11.7</v>
      </c>
      <c r="Z144" s="58">
        <v>2.5</v>
      </c>
      <c r="AA144" s="58">
        <v>0.36</v>
      </c>
      <c r="AB144" s="58"/>
      <c r="AD144" s="59"/>
      <c r="AE144" s="60"/>
      <c r="AF144" s="61"/>
      <c r="AG144" s="59"/>
      <c r="AH144" s="59"/>
      <c r="AI144" s="59"/>
      <c r="AJ144" s="60"/>
      <c r="AK144" s="62"/>
      <c r="AL144" s="62"/>
      <c r="AM144" s="62"/>
      <c r="AN144" s="62"/>
      <c r="AO144" s="62"/>
      <c r="AP144" s="62"/>
      <c r="AQ144" s="63"/>
      <c r="AR144" s="62"/>
      <c r="AS144" s="62"/>
      <c r="AT144" s="63"/>
      <c r="AU144" s="59"/>
      <c r="AV144" s="59"/>
      <c r="AW144" s="59"/>
      <c r="AX144" s="59"/>
      <c r="AY144" s="59"/>
      <c r="AZ144" s="59"/>
      <c r="BA144" s="60"/>
      <c r="BB144" s="64"/>
      <c r="BC144" s="64"/>
      <c r="BD144" s="59"/>
      <c r="BE144" s="59"/>
      <c r="BF144" s="59"/>
      <c r="BG144" s="59"/>
      <c r="BH144" s="59"/>
      <c r="BI144" s="59"/>
      <c r="BJ144" s="59"/>
      <c r="BK144" s="59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P144"/>
      <c r="CQ144"/>
      <c r="CR144"/>
      <c r="CS144"/>
      <c r="CT144"/>
      <c r="CU144"/>
      <c r="CV144"/>
      <c r="CW144"/>
      <c r="CX144"/>
      <c r="CY144"/>
      <c r="CZ144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FG144" s="65"/>
      <c r="FH144" s="65"/>
      <c r="FL144" s="57"/>
      <c r="FX144" s="57"/>
      <c r="FY144" s="57"/>
      <c r="FZ144" s="57"/>
      <c r="GA144" s="66"/>
      <c r="GB144" s="66"/>
      <c r="GE144" s="66"/>
      <c r="GG144" s="57"/>
    </row>
    <row r="145" spans="1:190" s="56" customFormat="1" ht="18" customHeight="1">
      <c r="A145" s="56" t="s">
        <v>1032</v>
      </c>
      <c r="B145" s="56" t="s">
        <v>1022</v>
      </c>
      <c r="C145" s="57">
        <v>970</v>
      </c>
      <c r="D145" s="57">
        <v>2</v>
      </c>
      <c r="E145" s="56">
        <f t="shared" si="2"/>
        <v>1243.1500000000001</v>
      </c>
      <c r="F145" s="58">
        <v>52.1</v>
      </c>
      <c r="G145" s="58">
        <v>1.27</v>
      </c>
      <c r="H145" s="58">
        <v>19.3</v>
      </c>
      <c r="I145" s="58">
        <v>8.35</v>
      </c>
      <c r="J145" s="58">
        <v>0.15</v>
      </c>
      <c r="K145" s="58">
        <v>4.1399999999999997</v>
      </c>
      <c r="L145" s="58">
        <v>8.77</v>
      </c>
      <c r="M145" s="58">
        <v>4.49</v>
      </c>
      <c r="N145" s="58">
        <v>1</v>
      </c>
      <c r="O145" s="58"/>
      <c r="P145" s="58">
        <v>0.42</v>
      </c>
      <c r="Q145" s="58">
        <v>1.0000000000005116E-2</v>
      </c>
      <c r="S145" s="58">
        <v>40.700000000000003</v>
      </c>
      <c r="T145" s="58">
        <v>3.04</v>
      </c>
      <c r="U145" s="58">
        <v>14</v>
      </c>
      <c r="V145" s="58">
        <v>10.6</v>
      </c>
      <c r="W145" s="58">
        <v>0.13</v>
      </c>
      <c r="X145" s="58">
        <v>14.7</v>
      </c>
      <c r="Y145" s="58">
        <v>11.9</v>
      </c>
      <c r="Z145" s="58">
        <v>2.74</v>
      </c>
      <c r="AA145" s="58">
        <v>0.46</v>
      </c>
      <c r="AB145" s="58"/>
      <c r="AD145" s="59"/>
      <c r="AE145" s="60"/>
      <c r="AF145" s="61"/>
      <c r="AG145" s="59"/>
      <c r="AH145" s="59"/>
      <c r="AI145" s="59"/>
      <c r="AJ145" s="60"/>
      <c r="AK145" s="62"/>
      <c r="AL145" s="62"/>
      <c r="AM145" s="62"/>
      <c r="AN145" s="62"/>
      <c r="AO145" s="62"/>
      <c r="AP145" s="62"/>
      <c r="AQ145" s="63"/>
      <c r="AR145" s="62"/>
      <c r="AS145" s="62"/>
      <c r="AT145" s="63"/>
      <c r="AU145" s="59"/>
      <c r="AV145" s="59"/>
      <c r="AW145" s="59"/>
      <c r="AX145" s="59"/>
      <c r="AY145" s="59"/>
      <c r="AZ145" s="59"/>
      <c r="BA145" s="60"/>
      <c r="BB145" s="64"/>
      <c r="BC145" s="64"/>
      <c r="BD145" s="59"/>
      <c r="BE145" s="59"/>
      <c r="BF145" s="59"/>
      <c r="BG145" s="59"/>
      <c r="BH145" s="59"/>
      <c r="BI145" s="59"/>
      <c r="BJ145" s="59"/>
      <c r="BK145" s="59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P145"/>
      <c r="CQ145"/>
      <c r="CR145"/>
      <c r="CS145"/>
      <c r="CT145"/>
      <c r="CU145"/>
      <c r="CV145"/>
      <c r="CW145"/>
      <c r="CX145"/>
      <c r="CY145"/>
      <c r="CZ145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FG145" s="65"/>
      <c r="FH145" s="65"/>
      <c r="FL145" s="57"/>
      <c r="FX145" s="57"/>
      <c r="FY145" s="57"/>
      <c r="FZ145" s="57"/>
      <c r="GA145" s="66"/>
      <c r="GB145" s="66"/>
      <c r="GE145" s="66"/>
      <c r="GG145" s="57"/>
    </row>
    <row r="146" spans="1:190" s="56" customFormat="1" ht="18" customHeight="1">
      <c r="A146" s="56" t="s">
        <v>1032</v>
      </c>
      <c r="B146" s="56" t="s">
        <v>1022</v>
      </c>
      <c r="C146" s="57">
        <v>965</v>
      </c>
      <c r="D146" s="57">
        <v>2</v>
      </c>
      <c r="E146" s="56">
        <f t="shared" si="2"/>
        <v>1238.1500000000001</v>
      </c>
      <c r="F146" s="58">
        <v>53.2</v>
      </c>
      <c r="G146" s="58">
        <v>1.1000000000000001</v>
      </c>
      <c r="H146" s="58">
        <v>19.2</v>
      </c>
      <c r="I146" s="58">
        <v>7.63</v>
      </c>
      <c r="J146" s="58">
        <v>0.16</v>
      </c>
      <c r="K146" s="58">
        <v>3.66</v>
      </c>
      <c r="L146" s="58">
        <v>8.58</v>
      </c>
      <c r="M146" s="58">
        <v>4.54</v>
      </c>
      <c r="N146" s="58">
        <v>1.23</v>
      </c>
      <c r="O146" s="58"/>
      <c r="P146" s="58">
        <v>0.64</v>
      </c>
      <c r="Q146" s="58">
        <v>6.0000000000002274E-2</v>
      </c>
      <c r="S146" s="58">
        <v>39.799999999999997</v>
      </c>
      <c r="T146" s="58">
        <v>2.72</v>
      </c>
      <c r="U146" s="58">
        <v>13.6</v>
      </c>
      <c r="V146" s="58">
        <v>11.4</v>
      </c>
      <c r="W146" s="58">
        <v>0.14000000000000001</v>
      </c>
      <c r="X146" s="58">
        <v>14.2</v>
      </c>
      <c r="Y146" s="58">
        <v>12</v>
      </c>
      <c r="Z146" s="58">
        <v>2.67</v>
      </c>
      <c r="AA146" s="58">
        <v>0.49</v>
      </c>
      <c r="AB146" s="58"/>
      <c r="AD146" s="59"/>
      <c r="AE146" s="60"/>
      <c r="AF146" s="61"/>
      <c r="AG146" s="59"/>
      <c r="AH146" s="59"/>
      <c r="AI146" s="59"/>
      <c r="AJ146" s="60"/>
      <c r="AK146" s="62"/>
      <c r="AL146" s="62"/>
      <c r="AM146" s="62"/>
      <c r="AN146" s="62"/>
      <c r="AO146" s="62"/>
      <c r="AP146" s="62"/>
      <c r="AQ146" s="63"/>
      <c r="AR146" s="62"/>
      <c r="AS146" s="62"/>
      <c r="AT146" s="63"/>
      <c r="AU146" s="59"/>
      <c r="AV146" s="59"/>
      <c r="AW146" s="59"/>
      <c r="AX146" s="59"/>
      <c r="AY146" s="59"/>
      <c r="AZ146" s="59"/>
      <c r="BA146" s="60"/>
      <c r="BB146" s="64"/>
      <c r="BC146" s="64"/>
      <c r="BD146" s="59"/>
      <c r="BE146" s="59"/>
      <c r="BF146" s="59"/>
      <c r="BG146" s="59"/>
      <c r="BH146" s="59"/>
      <c r="BI146" s="59"/>
      <c r="BJ146" s="59"/>
      <c r="BK146" s="59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P146"/>
      <c r="CQ146"/>
      <c r="CR146"/>
      <c r="CS146"/>
      <c r="CT146"/>
      <c r="CU146"/>
      <c r="CV146"/>
      <c r="CW146"/>
      <c r="CX146"/>
      <c r="CY146"/>
      <c r="CZ146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FG146" s="65"/>
      <c r="FH146" s="65"/>
      <c r="FL146" s="57"/>
      <c r="FX146" s="57"/>
      <c r="FY146" s="57"/>
      <c r="FZ146" s="57"/>
      <c r="GA146" s="66"/>
      <c r="GB146" s="66"/>
      <c r="GE146" s="66"/>
      <c r="GG146" s="57"/>
    </row>
    <row r="147" spans="1:190" s="56" customFormat="1" ht="18" customHeight="1">
      <c r="A147" s="56" t="s">
        <v>1032</v>
      </c>
      <c r="B147" s="56" t="s">
        <v>1022</v>
      </c>
      <c r="C147" s="57">
        <v>950</v>
      </c>
      <c r="D147" s="57">
        <v>2</v>
      </c>
      <c r="E147" s="56">
        <f t="shared" si="2"/>
        <v>1223.1500000000001</v>
      </c>
      <c r="F147" s="58">
        <v>56.9</v>
      </c>
      <c r="G147" s="58">
        <v>0.82</v>
      </c>
      <c r="H147" s="58">
        <v>18.600000000000001</v>
      </c>
      <c r="I147" s="58">
        <v>6.29</v>
      </c>
      <c r="J147" s="58">
        <v>0.18</v>
      </c>
      <c r="K147" s="58">
        <v>2.68</v>
      </c>
      <c r="L147" s="58">
        <v>7.23</v>
      </c>
      <c r="M147" s="58">
        <v>5.07</v>
      </c>
      <c r="N147" s="58">
        <v>1.48</v>
      </c>
      <c r="O147" s="58"/>
      <c r="P147" s="58">
        <v>0.77</v>
      </c>
      <c r="Q147" s="58">
        <f>IF(100-SUM(F147:P147)&lt;0,0,100-SUM(F147:P147))</f>
        <v>0</v>
      </c>
      <c r="S147" s="58">
        <v>41.3</v>
      </c>
      <c r="T147" s="58">
        <v>3.17</v>
      </c>
      <c r="U147" s="58">
        <v>13.4</v>
      </c>
      <c r="V147" s="58">
        <v>11.2</v>
      </c>
      <c r="W147" s="58">
        <v>0.16</v>
      </c>
      <c r="X147" s="58">
        <v>13.7</v>
      </c>
      <c r="Y147" s="58">
        <v>11.8</v>
      </c>
      <c r="Z147" s="58">
        <v>2.77</v>
      </c>
      <c r="AA147" s="58">
        <v>0.49</v>
      </c>
      <c r="AB147" s="58"/>
      <c r="AD147" s="59"/>
      <c r="AE147" s="60"/>
      <c r="AF147" s="61"/>
      <c r="AG147" s="59"/>
      <c r="AH147" s="59"/>
      <c r="AI147" s="59"/>
      <c r="AJ147" s="60"/>
      <c r="AK147" s="62"/>
      <c r="AL147" s="62"/>
      <c r="AM147" s="62"/>
      <c r="AN147" s="62"/>
      <c r="AO147" s="62"/>
      <c r="AP147" s="62"/>
      <c r="AQ147" s="63"/>
      <c r="AR147" s="62"/>
      <c r="AS147" s="62"/>
      <c r="AT147" s="63"/>
      <c r="AU147" s="59"/>
      <c r="AV147" s="59"/>
      <c r="AW147" s="59"/>
      <c r="AX147" s="59"/>
      <c r="AY147" s="59"/>
      <c r="AZ147" s="59"/>
      <c r="BA147" s="60"/>
      <c r="BB147" s="64"/>
      <c r="BC147" s="64"/>
      <c r="BD147" s="59"/>
      <c r="BE147" s="59"/>
      <c r="BF147" s="59"/>
      <c r="BG147" s="59"/>
      <c r="BH147" s="59"/>
      <c r="BI147" s="59"/>
      <c r="BJ147" s="59"/>
      <c r="BK147" s="59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P147"/>
      <c r="CQ147"/>
      <c r="CR147"/>
      <c r="CS147"/>
      <c r="CT147"/>
      <c r="CU147"/>
      <c r="CV147"/>
      <c r="CW147"/>
      <c r="CX147"/>
      <c r="CY147"/>
      <c r="CZ14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FG147" s="65"/>
      <c r="FH147" s="65"/>
      <c r="FL147" s="57"/>
      <c r="FX147" s="57"/>
      <c r="FY147" s="57"/>
      <c r="FZ147" s="57"/>
      <c r="GA147" s="66"/>
      <c r="GB147" s="66"/>
      <c r="GE147" s="66"/>
      <c r="GG147" s="57"/>
    </row>
    <row r="148" spans="1:190" s="56" customFormat="1" ht="18" customHeight="1">
      <c r="A148" s="56" t="s">
        <v>1032</v>
      </c>
      <c r="B148" s="56" t="s">
        <v>1022</v>
      </c>
      <c r="C148" s="57">
        <v>925</v>
      </c>
      <c r="D148" s="57">
        <v>2</v>
      </c>
      <c r="E148" s="56">
        <f t="shared" si="2"/>
        <v>1198.1500000000001</v>
      </c>
      <c r="F148" s="58">
        <v>60</v>
      </c>
      <c r="G148" s="58">
        <v>0.57999999999999996</v>
      </c>
      <c r="H148" s="58">
        <v>18.899999999999999</v>
      </c>
      <c r="I148" s="58">
        <v>5.27</v>
      </c>
      <c r="J148" s="58">
        <v>0.19</v>
      </c>
      <c r="K148" s="58">
        <v>1.76</v>
      </c>
      <c r="L148" s="58">
        <v>5.66</v>
      </c>
      <c r="M148" s="58">
        <v>5.44</v>
      </c>
      <c r="N148" s="58">
        <v>1.78</v>
      </c>
      <c r="O148" s="58"/>
      <c r="P148" s="58">
        <v>0.37</v>
      </c>
      <c r="Q148" s="58">
        <v>5.0000000000011369E-2</v>
      </c>
      <c r="S148" s="58">
        <v>41.1</v>
      </c>
      <c r="T148" s="58">
        <v>2.71</v>
      </c>
      <c r="U148" s="58">
        <v>13.4</v>
      </c>
      <c r="V148" s="58">
        <v>13</v>
      </c>
      <c r="W148" s="58">
        <v>0.19</v>
      </c>
      <c r="X148" s="58">
        <v>13.4</v>
      </c>
      <c r="Y148" s="58">
        <v>11.6</v>
      </c>
      <c r="Z148" s="58">
        <v>2.76</v>
      </c>
      <c r="AA148" s="58">
        <v>0.46</v>
      </c>
      <c r="AB148" s="58"/>
      <c r="AD148" s="59"/>
      <c r="AE148" s="60"/>
      <c r="AF148" s="61"/>
      <c r="AG148" s="59"/>
      <c r="AH148" s="59"/>
      <c r="AI148" s="59"/>
      <c r="AJ148" s="60"/>
      <c r="AK148" s="62"/>
      <c r="AL148" s="62"/>
      <c r="AM148" s="62"/>
      <c r="AN148" s="62"/>
      <c r="AO148" s="62"/>
      <c r="AP148" s="62"/>
      <c r="AQ148" s="63"/>
      <c r="AR148" s="62"/>
      <c r="AS148" s="62"/>
      <c r="AT148" s="63"/>
      <c r="AU148" s="59"/>
      <c r="AV148" s="59"/>
      <c r="AW148" s="59"/>
      <c r="AX148" s="59"/>
      <c r="AY148" s="59"/>
      <c r="AZ148" s="59"/>
      <c r="BA148" s="60"/>
      <c r="BB148" s="64"/>
      <c r="BC148" s="64"/>
      <c r="BD148" s="59"/>
      <c r="BE148" s="59"/>
      <c r="BF148" s="59"/>
      <c r="BG148" s="59"/>
      <c r="BH148" s="59"/>
      <c r="BI148" s="59"/>
      <c r="BJ148" s="59"/>
      <c r="BK148" s="59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P148"/>
      <c r="CQ148"/>
      <c r="CR148"/>
      <c r="CS148"/>
      <c r="CT148"/>
      <c r="CU148"/>
      <c r="CV148"/>
      <c r="CW148"/>
      <c r="CX148"/>
      <c r="CY148"/>
      <c r="CZ148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FG148" s="65"/>
      <c r="FH148" s="65"/>
      <c r="FL148" s="57"/>
      <c r="FX148" s="57"/>
      <c r="FY148" s="57"/>
      <c r="FZ148" s="57"/>
      <c r="GA148" s="66"/>
      <c r="GB148" s="66"/>
      <c r="GE148" s="66"/>
      <c r="GG148" s="57"/>
    </row>
    <row r="149" spans="1:190" s="56" customFormat="1" ht="18" customHeight="1">
      <c r="A149" s="56" t="s">
        <v>1032</v>
      </c>
      <c r="B149" s="56" t="s">
        <v>1022</v>
      </c>
      <c r="C149" s="57">
        <v>940</v>
      </c>
      <c r="D149" s="57">
        <v>2</v>
      </c>
      <c r="E149" s="56">
        <f t="shared" si="2"/>
        <v>1213.1500000000001</v>
      </c>
      <c r="F149" s="58">
        <v>56.3</v>
      </c>
      <c r="G149" s="58">
        <v>1.0900000000000001</v>
      </c>
      <c r="H149" s="58">
        <v>18.600000000000001</v>
      </c>
      <c r="I149" s="58">
        <v>7.25</v>
      </c>
      <c r="J149" s="58">
        <v>0.13</v>
      </c>
      <c r="K149" s="58">
        <v>3.09</v>
      </c>
      <c r="L149" s="58">
        <v>7.22</v>
      </c>
      <c r="M149" s="58">
        <v>4.09</v>
      </c>
      <c r="N149" s="58">
        <v>1.94</v>
      </c>
      <c r="O149" s="58"/>
      <c r="P149" s="58">
        <v>0.3</v>
      </c>
      <c r="Q149" s="58">
        <f>IF(100-SUM(F149:P149)&lt;0,0,100-SUM(F149:P149))</f>
        <v>0</v>
      </c>
      <c r="S149" s="58">
        <v>41.4</v>
      </c>
      <c r="T149" s="58">
        <v>2.58</v>
      </c>
      <c r="U149" s="58">
        <v>13.2</v>
      </c>
      <c r="V149" s="58">
        <v>12.1</v>
      </c>
      <c r="W149" s="58">
        <v>0.18</v>
      </c>
      <c r="X149" s="58">
        <v>13.9</v>
      </c>
      <c r="Y149" s="58">
        <v>11.2</v>
      </c>
      <c r="Z149" s="58">
        <v>2.31</v>
      </c>
      <c r="AA149" s="58">
        <v>0.83</v>
      </c>
      <c r="AB149" s="58"/>
      <c r="AD149" s="59"/>
      <c r="AE149" s="60"/>
      <c r="AF149" s="61"/>
      <c r="AG149" s="59"/>
      <c r="AH149" s="59"/>
      <c r="AI149" s="59"/>
      <c r="AJ149" s="60"/>
      <c r="AK149" s="62"/>
      <c r="AL149" s="62"/>
      <c r="AM149" s="62"/>
      <c r="AN149" s="62"/>
      <c r="AO149" s="62"/>
      <c r="AP149" s="62"/>
      <c r="AQ149" s="63"/>
      <c r="AR149" s="62"/>
      <c r="AS149" s="62"/>
      <c r="AT149" s="63"/>
      <c r="AU149" s="59"/>
      <c r="AV149" s="59"/>
      <c r="AW149" s="59"/>
      <c r="AX149" s="59"/>
      <c r="AY149" s="59"/>
      <c r="AZ149" s="59"/>
      <c r="BA149" s="60"/>
      <c r="BB149" s="64"/>
      <c r="BC149" s="64"/>
      <c r="BD149" s="59"/>
      <c r="BE149" s="59"/>
      <c r="BF149" s="59"/>
      <c r="BG149" s="59"/>
      <c r="BH149" s="59"/>
      <c r="BI149" s="59"/>
      <c r="BJ149" s="59"/>
      <c r="BK149" s="59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P149"/>
      <c r="CQ149"/>
      <c r="CR149"/>
      <c r="CS149"/>
      <c r="CT149"/>
      <c r="CU149"/>
      <c r="CV149"/>
      <c r="CW149"/>
      <c r="CX149"/>
      <c r="CY149"/>
      <c r="CZ149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FG149" s="65"/>
      <c r="FH149" s="65"/>
      <c r="FL149" s="57"/>
      <c r="FX149" s="57"/>
      <c r="FY149" s="57"/>
      <c r="FZ149" s="57"/>
      <c r="GA149" s="66"/>
      <c r="GB149" s="66"/>
      <c r="GE149" s="66"/>
      <c r="GG149" s="57"/>
    </row>
    <row r="150" spans="1:190" s="56" customFormat="1" ht="18" customHeight="1">
      <c r="A150" s="56" t="s">
        <v>1032</v>
      </c>
      <c r="B150" s="56" t="s">
        <v>1022</v>
      </c>
      <c r="C150" s="57">
        <v>960</v>
      </c>
      <c r="D150" s="57">
        <v>2</v>
      </c>
      <c r="E150" s="56">
        <f t="shared" si="2"/>
        <v>1233.1500000000001</v>
      </c>
      <c r="F150" s="58">
        <v>56.5</v>
      </c>
      <c r="G150" s="58">
        <v>1.04</v>
      </c>
      <c r="H150" s="58">
        <v>18.8</v>
      </c>
      <c r="I150" s="58">
        <v>6.82</v>
      </c>
      <c r="J150" s="58">
        <v>0.17</v>
      </c>
      <c r="K150" s="58">
        <v>3.27</v>
      </c>
      <c r="L150" s="58">
        <v>7.42</v>
      </c>
      <c r="M150" s="58">
        <v>3.68</v>
      </c>
      <c r="N150" s="58">
        <v>2.04</v>
      </c>
      <c r="O150" s="58"/>
      <c r="P150" s="58">
        <v>0.36</v>
      </c>
      <c r="Q150" s="58">
        <f>IF(100-SUM(F150:P150)&lt;0,0,100-SUM(F150:P150))</f>
        <v>0</v>
      </c>
      <c r="S150" s="58">
        <v>42.4</v>
      </c>
      <c r="T150" s="58">
        <v>2.75</v>
      </c>
      <c r="U150" s="58">
        <v>12.7</v>
      </c>
      <c r="V150" s="58">
        <v>10</v>
      </c>
      <c r="W150" s="58">
        <v>0.15</v>
      </c>
      <c r="X150" s="58">
        <v>15.1</v>
      </c>
      <c r="Y150" s="58">
        <v>11.8</v>
      </c>
      <c r="Z150" s="58">
        <v>2.39</v>
      </c>
      <c r="AA150" s="58">
        <v>0.82</v>
      </c>
      <c r="AB150" s="58"/>
      <c r="AD150" s="59"/>
      <c r="AE150" s="60"/>
      <c r="AF150" s="61"/>
      <c r="AG150" s="59"/>
      <c r="AH150" s="59"/>
      <c r="AI150" s="59"/>
      <c r="AJ150" s="60"/>
      <c r="AK150" s="62"/>
      <c r="AL150" s="62"/>
      <c r="AM150" s="62"/>
      <c r="AN150" s="62"/>
      <c r="AO150" s="62"/>
      <c r="AP150" s="62"/>
      <c r="AQ150" s="63"/>
      <c r="AR150" s="62"/>
      <c r="AS150" s="62"/>
      <c r="AT150" s="63"/>
      <c r="AU150" s="59"/>
      <c r="AV150" s="59"/>
      <c r="AW150" s="59"/>
      <c r="AX150" s="59"/>
      <c r="AY150" s="59"/>
      <c r="AZ150" s="59"/>
      <c r="BA150" s="60"/>
      <c r="BB150" s="64"/>
      <c r="BC150" s="64"/>
      <c r="BD150" s="59"/>
      <c r="BE150" s="59"/>
      <c r="BF150" s="59"/>
      <c r="BG150" s="59"/>
      <c r="BH150" s="59"/>
      <c r="BI150" s="59"/>
      <c r="BJ150" s="59"/>
      <c r="BK150" s="59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P150"/>
      <c r="CQ150"/>
      <c r="CR150"/>
      <c r="CS150"/>
      <c r="CT150"/>
      <c r="CU150"/>
      <c r="CV150"/>
      <c r="CW150"/>
      <c r="CX150"/>
      <c r="CY150"/>
      <c r="CZ150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FG150" s="65"/>
      <c r="FH150" s="65"/>
      <c r="FL150" s="57"/>
      <c r="FX150" s="57"/>
      <c r="FY150" s="57"/>
      <c r="FZ150" s="57"/>
      <c r="GA150" s="66"/>
      <c r="GB150" s="66"/>
      <c r="GE150" s="66"/>
      <c r="GG150" s="57"/>
    </row>
    <row r="151" spans="1:190" s="56" customFormat="1" ht="18" customHeight="1">
      <c r="A151" s="56" t="s">
        <v>1032</v>
      </c>
      <c r="B151" s="56" t="s">
        <v>1022</v>
      </c>
      <c r="C151" s="57">
        <v>943</v>
      </c>
      <c r="D151" s="57">
        <v>2</v>
      </c>
      <c r="E151" s="56">
        <f t="shared" si="2"/>
        <v>1216.1500000000001</v>
      </c>
      <c r="F151" s="58">
        <v>57.1</v>
      </c>
      <c r="G151" s="58">
        <v>0.7</v>
      </c>
      <c r="H151" s="58">
        <v>19.100000000000001</v>
      </c>
      <c r="I151" s="58">
        <v>6.9</v>
      </c>
      <c r="J151" s="58">
        <v>0.16</v>
      </c>
      <c r="K151" s="58">
        <v>2.8</v>
      </c>
      <c r="L151" s="58">
        <v>6.59</v>
      </c>
      <c r="M151" s="58">
        <v>4.17</v>
      </c>
      <c r="N151" s="58">
        <v>2.13</v>
      </c>
      <c r="O151" s="58"/>
      <c r="P151" s="58">
        <v>0.39</v>
      </c>
      <c r="Q151" s="58">
        <f>IF(100-SUM(F151:P151)&lt;0,0,100-SUM(F151:P151))</f>
        <v>0</v>
      </c>
      <c r="S151" s="58">
        <v>42</v>
      </c>
      <c r="T151" s="58">
        <v>2.62</v>
      </c>
      <c r="U151" s="58">
        <v>13.1</v>
      </c>
      <c r="V151" s="58">
        <v>10.8</v>
      </c>
      <c r="W151" s="58">
        <v>0.2</v>
      </c>
      <c r="X151" s="58">
        <v>14.6</v>
      </c>
      <c r="Y151" s="58">
        <v>11.7</v>
      </c>
      <c r="Z151" s="58">
        <v>2.52</v>
      </c>
      <c r="AA151" s="58">
        <v>0.73</v>
      </c>
      <c r="AB151" s="58"/>
      <c r="AD151" s="59"/>
      <c r="AE151" s="60"/>
      <c r="AF151" s="61"/>
      <c r="AG151" s="59"/>
      <c r="AH151" s="59"/>
      <c r="AI151" s="59"/>
      <c r="AJ151" s="60"/>
      <c r="AK151" s="62"/>
      <c r="AL151" s="62"/>
      <c r="AM151" s="62"/>
      <c r="AN151" s="62"/>
      <c r="AO151" s="62"/>
      <c r="AP151" s="62"/>
      <c r="AQ151" s="63"/>
      <c r="AR151" s="62"/>
      <c r="AS151" s="62"/>
      <c r="AT151" s="63"/>
      <c r="AU151" s="59"/>
      <c r="AV151" s="59"/>
      <c r="AW151" s="59"/>
      <c r="AX151" s="59"/>
      <c r="AY151" s="59"/>
      <c r="AZ151" s="59"/>
      <c r="BA151" s="60"/>
      <c r="BB151" s="64"/>
      <c r="BC151" s="64"/>
      <c r="BD151" s="59"/>
      <c r="BE151" s="59"/>
      <c r="BF151" s="59"/>
      <c r="BG151" s="59"/>
      <c r="BH151" s="59"/>
      <c r="BI151" s="59"/>
      <c r="BJ151" s="59"/>
      <c r="BK151" s="59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P151"/>
      <c r="CQ151"/>
      <c r="CR151"/>
      <c r="CS151"/>
      <c r="CT151"/>
      <c r="CU151"/>
      <c r="CV151"/>
      <c r="CW151"/>
      <c r="CX151"/>
      <c r="CY151"/>
      <c r="CZ151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FG151" s="65"/>
      <c r="FH151" s="65"/>
      <c r="FL151" s="57"/>
      <c r="FX151" s="57"/>
      <c r="FY151" s="57"/>
      <c r="FZ151" s="57"/>
      <c r="GA151" s="66"/>
      <c r="GB151" s="66"/>
      <c r="GE151" s="66"/>
      <c r="GG151" s="57"/>
    </row>
    <row r="152" spans="1:190" s="56" customFormat="1" ht="18" customHeight="1">
      <c r="A152" s="56" t="s">
        <v>1032</v>
      </c>
      <c r="B152" s="56" t="s">
        <v>1022</v>
      </c>
      <c r="C152" s="57">
        <v>985</v>
      </c>
      <c r="D152" s="57">
        <v>2</v>
      </c>
      <c r="E152" s="56">
        <f t="shared" si="2"/>
        <v>1258.1500000000001</v>
      </c>
      <c r="F152" s="58">
        <v>54.8</v>
      </c>
      <c r="G152" s="58">
        <v>0.62</v>
      </c>
      <c r="H152" s="58">
        <v>20.100000000000001</v>
      </c>
      <c r="I152" s="58">
        <v>6.58</v>
      </c>
      <c r="J152" s="58">
        <v>0.16</v>
      </c>
      <c r="K152" s="58">
        <v>3.32</v>
      </c>
      <c r="L152" s="58">
        <v>7.63</v>
      </c>
      <c r="M152" s="58">
        <v>5.56</v>
      </c>
      <c r="N152" s="58">
        <v>0.94</v>
      </c>
      <c r="O152" s="58"/>
      <c r="P152" s="58">
        <v>0.28000000000000003</v>
      </c>
      <c r="Q152" s="58">
        <v>1.0000000000019327E-2</v>
      </c>
      <c r="S152" s="58">
        <v>40.6</v>
      </c>
      <c r="T152" s="58">
        <v>2.0099999999999998</v>
      </c>
      <c r="U152" s="58">
        <v>14.4</v>
      </c>
      <c r="V152" s="58">
        <v>11</v>
      </c>
      <c r="W152" s="58">
        <v>0.14000000000000001</v>
      </c>
      <c r="X152" s="58">
        <v>14.9</v>
      </c>
      <c r="Y152" s="58">
        <v>11.8</v>
      </c>
      <c r="Z152" s="58">
        <v>3.02</v>
      </c>
      <c r="AA152" s="58">
        <v>0.32</v>
      </c>
      <c r="AB152" s="58"/>
      <c r="AD152" s="59"/>
      <c r="AE152" s="60"/>
      <c r="AF152" s="61"/>
      <c r="AG152" s="59"/>
      <c r="AH152" s="59"/>
      <c r="AI152" s="59"/>
      <c r="AJ152" s="60"/>
      <c r="AK152" s="62"/>
      <c r="AL152" s="62"/>
      <c r="AM152" s="62"/>
      <c r="AN152" s="62"/>
      <c r="AO152" s="62"/>
      <c r="AP152" s="62"/>
      <c r="AQ152" s="63"/>
      <c r="AR152" s="62"/>
      <c r="AS152" s="62"/>
      <c r="AT152" s="63"/>
      <c r="AU152" s="59"/>
      <c r="AV152" s="59"/>
      <c r="AW152" s="59"/>
      <c r="AX152" s="59"/>
      <c r="AY152" s="59"/>
      <c r="AZ152" s="59"/>
      <c r="BA152" s="60"/>
      <c r="BB152" s="64"/>
      <c r="BC152" s="64"/>
      <c r="BD152" s="59"/>
      <c r="BE152" s="59"/>
      <c r="BF152" s="59"/>
      <c r="BG152" s="59"/>
      <c r="BH152" s="59"/>
      <c r="BI152" s="59"/>
      <c r="BJ152" s="59"/>
      <c r="BK152" s="59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P152"/>
      <c r="CQ152"/>
      <c r="CR152"/>
      <c r="CS152"/>
      <c r="CT152"/>
      <c r="CU152"/>
      <c r="CV152"/>
      <c r="CW152"/>
      <c r="CX152"/>
      <c r="CY152"/>
      <c r="CZ152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FG152" s="65"/>
      <c r="FH152" s="65"/>
      <c r="FL152" s="57"/>
      <c r="FX152" s="57"/>
      <c r="FY152" s="57"/>
      <c r="FZ152" s="57"/>
      <c r="GA152" s="66"/>
      <c r="GB152" s="66"/>
      <c r="GE152" s="66"/>
      <c r="GG152" s="57"/>
    </row>
    <row r="153" spans="1:190" s="56" customFormat="1" ht="18" customHeight="1">
      <c r="A153" s="56" t="s">
        <v>1032</v>
      </c>
      <c r="B153" s="56" t="s">
        <v>1022</v>
      </c>
      <c r="C153" s="57">
        <v>965</v>
      </c>
      <c r="D153" s="57">
        <v>2</v>
      </c>
      <c r="E153" s="56">
        <f t="shared" si="2"/>
        <v>1238.1500000000001</v>
      </c>
      <c r="F153" s="58">
        <v>56.2</v>
      </c>
      <c r="G153" s="58">
        <v>0.34</v>
      </c>
      <c r="H153" s="58">
        <v>20.399999999999999</v>
      </c>
      <c r="I153" s="58">
        <v>5.88</v>
      </c>
      <c r="J153" s="58">
        <v>0.2</v>
      </c>
      <c r="K153" s="58">
        <v>2.58</v>
      </c>
      <c r="L153" s="58">
        <v>7.18</v>
      </c>
      <c r="M153" s="58">
        <v>6.02</v>
      </c>
      <c r="N153" s="58">
        <v>1.02</v>
      </c>
      <c r="O153" s="58"/>
      <c r="P153" s="58">
        <v>0.23</v>
      </c>
      <c r="Q153" s="58">
        <f>IF(100-SUM(F153:P153)&lt;0,0,100-SUM(F153:P153))</f>
        <v>0</v>
      </c>
      <c r="S153" s="58">
        <v>42.1</v>
      </c>
      <c r="T153" s="58">
        <v>1.61</v>
      </c>
      <c r="U153" s="58">
        <v>13.7</v>
      </c>
      <c r="V153" s="58">
        <v>11.1</v>
      </c>
      <c r="W153" s="58">
        <v>0.14000000000000001</v>
      </c>
      <c r="X153" s="58">
        <v>14.3</v>
      </c>
      <c r="Y153" s="58">
        <v>11.6</v>
      </c>
      <c r="Z153" s="58">
        <v>2.96</v>
      </c>
      <c r="AA153" s="58">
        <v>0.33</v>
      </c>
      <c r="AB153" s="58"/>
      <c r="AD153" s="59"/>
      <c r="AE153" s="60"/>
      <c r="AF153" s="61"/>
      <c r="AG153" s="59"/>
      <c r="AH153" s="59"/>
      <c r="AI153" s="59"/>
      <c r="AJ153" s="60"/>
      <c r="AK153" s="62"/>
      <c r="AL153" s="62"/>
      <c r="AM153" s="62"/>
      <c r="AN153" s="62"/>
      <c r="AO153" s="62"/>
      <c r="AP153" s="62"/>
      <c r="AQ153" s="63"/>
      <c r="AR153" s="62"/>
      <c r="AS153" s="62"/>
      <c r="AT153" s="63"/>
      <c r="AU153" s="59"/>
      <c r="AV153" s="59"/>
      <c r="AW153" s="59"/>
      <c r="AX153" s="59"/>
      <c r="AY153" s="59"/>
      <c r="AZ153" s="59"/>
      <c r="BA153" s="60"/>
      <c r="BB153" s="64"/>
      <c r="BC153" s="64"/>
      <c r="BD153" s="59"/>
      <c r="BE153" s="59"/>
      <c r="BF153" s="59"/>
      <c r="BG153" s="59"/>
      <c r="BH153" s="59"/>
      <c r="BI153" s="59"/>
      <c r="BJ153" s="59"/>
      <c r="BK153" s="59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P153"/>
      <c r="CQ153"/>
      <c r="CR153"/>
      <c r="CS153"/>
      <c r="CT153"/>
      <c r="CU153"/>
      <c r="CV153"/>
      <c r="CW153"/>
      <c r="CX153"/>
      <c r="CY153"/>
      <c r="CZ153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FG153" s="65"/>
      <c r="FH153" s="65"/>
      <c r="FL153" s="57"/>
      <c r="FX153" s="57"/>
      <c r="FY153" s="57"/>
      <c r="FZ153" s="57"/>
      <c r="GA153" s="66"/>
      <c r="GB153" s="66"/>
      <c r="GE153" s="66"/>
      <c r="GG153" s="57"/>
    </row>
    <row r="154" spans="1:190" s="56" customFormat="1" ht="18" customHeight="1">
      <c r="A154" s="56" t="s">
        <v>1032</v>
      </c>
      <c r="B154" s="56" t="s">
        <v>1022</v>
      </c>
      <c r="C154" s="57">
        <v>965</v>
      </c>
      <c r="D154" s="57">
        <v>2</v>
      </c>
      <c r="E154" s="56">
        <f t="shared" si="2"/>
        <v>1238.1500000000001</v>
      </c>
      <c r="F154" s="58">
        <v>55.4</v>
      </c>
      <c r="G154" s="58">
        <v>0.6</v>
      </c>
      <c r="H154" s="58">
        <v>19.899999999999999</v>
      </c>
      <c r="I154" s="58">
        <v>6.8</v>
      </c>
      <c r="J154" s="58">
        <v>0.17</v>
      </c>
      <c r="K154" s="58">
        <v>3.64</v>
      </c>
      <c r="L154" s="58">
        <v>7.67</v>
      </c>
      <c r="M154" s="58">
        <v>4.6399999999999997</v>
      </c>
      <c r="N154" s="58">
        <v>1.02</v>
      </c>
      <c r="O154" s="58"/>
      <c r="P154" s="58">
        <v>0.25</v>
      </c>
      <c r="Q154" s="58">
        <f>IF(100-SUM(F154:P154)&lt;0,0,100-SUM(F154:P154))</f>
        <v>0</v>
      </c>
      <c r="S154" s="58">
        <v>41.3</v>
      </c>
      <c r="T154" s="58">
        <v>1.75</v>
      </c>
      <c r="U154" s="58">
        <v>13.7</v>
      </c>
      <c r="V154" s="58">
        <v>10.7</v>
      </c>
      <c r="W154" s="58">
        <v>0.14000000000000001</v>
      </c>
      <c r="X154" s="58">
        <v>15.4</v>
      </c>
      <c r="Y154" s="58">
        <v>11.8</v>
      </c>
      <c r="Z154" s="58">
        <v>2.7</v>
      </c>
      <c r="AA154" s="58">
        <v>0.36</v>
      </c>
      <c r="AB154" s="58"/>
      <c r="AD154" s="59"/>
      <c r="AE154" s="60"/>
      <c r="AF154" s="61"/>
      <c r="AG154" s="59"/>
      <c r="AH154" s="59"/>
      <c r="AI154" s="59"/>
      <c r="AJ154" s="60"/>
      <c r="AK154" s="62"/>
      <c r="AL154" s="62"/>
      <c r="AM154" s="62"/>
      <c r="AN154" s="62"/>
      <c r="AO154" s="62"/>
      <c r="AP154" s="62"/>
      <c r="AQ154" s="63"/>
      <c r="AR154" s="62"/>
      <c r="AS154" s="62"/>
      <c r="AT154" s="63"/>
      <c r="AU154" s="59"/>
      <c r="AV154" s="59"/>
      <c r="AW154" s="59"/>
      <c r="AX154" s="59"/>
      <c r="AY154" s="59"/>
      <c r="AZ154" s="59"/>
      <c r="BA154" s="60"/>
      <c r="BB154" s="64"/>
      <c r="BC154" s="64"/>
      <c r="BD154" s="59"/>
      <c r="BE154" s="59"/>
      <c r="BF154" s="59"/>
      <c r="BG154" s="59"/>
      <c r="BH154" s="59"/>
      <c r="BI154" s="59"/>
      <c r="BJ154" s="59"/>
      <c r="BK154" s="59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P154"/>
      <c r="CQ154"/>
      <c r="CR154"/>
      <c r="CS154"/>
      <c r="CT154"/>
      <c r="CU154"/>
      <c r="CV154"/>
      <c r="CW154"/>
      <c r="CX154"/>
      <c r="CY154"/>
      <c r="CZ154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FG154" s="65"/>
      <c r="FH154" s="65"/>
      <c r="FL154" s="57"/>
      <c r="FX154" s="57"/>
      <c r="FY154" s="57"/>
      <c r="FZ154" s="57"/>
      <c r="GA154" s="66"/>
      <c r="GB154" s="66"/>
      <c r="GE154" s="66"/>
      <c r="GG154" s="57"/>
    </row>
    <row r="155" spans="1:190" s="74" customFormat="1" ht="18" customHeight="1">
      <c r="A155" s="73" t="s">
        <v>1028</v>
      </c>
      <c r="B155" s="73" t="s">
        <v>1022</v>
      </c>
      <c r="C155" s="74">
        <v>850</v>
      </c>
      <c r="D155" s="74">
        <v>15</v>
      </c>
      <c r="E155" s="56">
        <f t="shared" si="2"/>
        <v>1123.1500000000001</v>
      </c>
      <c r="F155" s="74">
        <v>69.69</v>
      </c>
      <c r="G155" s="74">
        <v>0.38</v>
      </c>
      <c r="H155" s="74">
        <v>17.059999999999999</v>
      </c>
      <c r="I155" s="74">
        <v>1.95</v>
      </c>
      <c r="K155" s="74">
        <v>1.54</v>
      </c>
      <c r="L155" s="74">
        <v>1.0900000000000001</v>
      </c>
      <c r="M155" s="74">
        <v>2.91</v>
      </c>
      <c r="N155" s="74">
        <v>4.8899999999999997</v>
      </c>
      <c r="P155" s="74">
        <v>0.49</v>
      </c>
      <c r="Q155" s="74">
        <f>IF(100-SUM(F155:P155)&lt;0,0,100-SUM(F155:P155))</f>
        <v>0</v>
      </c>
      <c r="R155" s="73"/>
      <c r="S155" s="74">
        <v>36.880000000000003</v>
      </c>
      <c r="T155" s="74">
        <v>0.57999999999999996</v>
      </c>
      <c r="U155" s="74">
        <v>20.27</v>
      </c>
      <c r="V155" s="74">
        <v>24.03</v>
      </c>
      <c r="W155" s="74">
        <v>1.3</v>
      </c>
      <c r="X155" s="74">
        <v>5.22</v>
      </c>
      <c r="Y155" s="74">
        <v>7.93</v>
      </c>
      <c r="AA155" s="74">
        <v>0.12</v>
      </c>
      <c r="AC155" s="73"/>
      <c r="AD155" s="75"/>
      <c r="AE155" s="75"/>
      <c r="AF155" s="76"/>
      <c r="AG155" s="75"/>
      <c r="AH155" s="75"/>
      <c r="AI155" s="75"/>
      <c r="AJ155" s="75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5"/>
      <c r="AV155" s="75"/>
      <c r="AW155" s="75"/>
      <c r="AX155" s="75"/>
      <c r="AY155" s="75"/>
      <c r="AZ155" s="75"/>
      <c r="BA155" s="75"/>
      <c r="BB155" s="76"/>
      <c r="BC155" s="76"/>
      <c r="BD155" s="75"/>
      <c r="BE155" s="75"/>
      <c r="BF155" s="75"/>
      <c r="BG155" s="75"/>
      <c r="BH155" s="75"/>
      <c r="BI155" s="75"/>
      <c r="BJ155" s="75"/>
      <c r="BK155" s="75"/>
      <c r="BY155" s="73"/>
      <c r="BZ155" s="73"/>
      <c r="CM155" s="73"/>
      <c r="CN155" s="73"/>
      <c r="CO155" s="73"/>
      <c r="CP155" s="78"/>
      <c r="CQ155" s="78"/>
      <c r="CR155" s="78"/>
      <c r="CS155" s="78"/>
      <c r="CT155" s="78"/>
      <c r="CU155" s="78"/>
      <c r="CV155" s="78"/>
      <c r="CW155" s="78"/>
      <c r="CX155" s="78"/>
      <c r="CY155" s="78"/>
      <c r="CZ155" s="78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9"/>
      <c r="FH155" s="79"/>
      <c r="FI155" s="73"/>
      <c r="FJ155" s="73"/>
      <c r="FK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GA155" s="80"/>
      <c r="GB155" s="80"/>
      <c r="GC155" s="73"/>
      <c r="GD155" s="73"/>
      <c r="GE155" s="80"/>
      <c r="GF155" s="73"/>
      <c r="GH155" s="73"/>
    </row>
    <row r="156" spans="1:190" s="74" customFormat="1" ht="18" customHeight="1">
      <c r="A156" s="73" t="s">
        <v>1028</v>
      </c>
      <c r="B156" s="73" t="s">
        <v>1022</v>
      </c>
      <c r="C156" s="74">
        <v>800</v>
      </c>
      <c r="D156" s="74">
        <v>15</v>
      </c>
      <c r="E156" s="56">
        <f t="shared" si="2"/>
        <v>1073.1500000000001</v>
      </c>
      <c r="F156" s="74">
        <v>59.4405</v>
      </c>
      <c r="G156" s="74">
        <v>0.41213899999999998</v>
      </c>
      <c r="H156" s="74">
        <v>13.920199999999999</v>
      </c>
      <c r="I156" s="74">
        <v>1.6653800000000001</v>
      </c>
      <c r="K156" s="74">
        <v>1.33735</v>
      </c>
      <c r="L156" s="74">
        <v>0.84951100000000002</v>
      </c>
      <c r="M156" s="74">
        <v>2.4728300000000001</v>
      </c>
      <c r="N156" s="74">
        <v>3.6756099999999998</v>
      </c>
      <c r="P156" s="74">
        <v>0.33644000000000002</v>
      </c>
      <c r="Q156" s="74">
        <v>15.89</v>
      </c>
      <c r="R156" s="73"/>
      <c r="S156" s="74">
        <v>42.54</v>
      </c>
      <c r="T156" s="74">
        <v>0.86</v>
      </c>
      <c r="U156" s="74">
        <v>20.329999999999998</v>
      </c>
      <c r="V156" s="74">
        <v>16.98</v>
      </c>
      <c r="W156" s="74">
        <v>0.68</v>
      </c>
      <c r="X156" s="74">
        <v>7.14</v>
      </c>
      <c r="Y156" s="74">
        <v>6.29</v>
      </c>
      <c r="Z156" s="74">
        <v>1.1299999999999999</v>
      </c>
      <c r="AA156" s="74">
        <v>0.55000000000000004</v>
      </c>
      <c r="AC156" s="73"/>
      <c r="AD156" s="75"/>
      <c r="AE156" s="75"/>
      <c r="AF156" s="76"/>
      <c r="AG156" s="75"/>
      <c r="AH156" s="75"/>
      <c r="AI156" s="75"/>
      <c r="AJ156" s="75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5"/>
      <c r="AV156" s="75"/>
      <c r="AW156" s="75"/>
      <c r="AX156" s="75"/>
      <c r="AY156" s="75"/>
      <c r="AZ156" s="75"/>
      <c r="BA156" s="75"/>
      <c r="BB156" s="76"/>
      <c r="BC156" s="76"/>
      <c r="BD156" s="75"/>
      <c r="BE156" s="75"/>
      <c r="BF156" s="75"/>
      <c r="BG156" s="75"/>
      <c r="BH156" s="75"/>
      <c r="BI156" s="75"/>
      <c r="BJ156" s="75"/>
      <c r="BK156" s="75"/>
      <c r="BY156" s="73"/>
      <c r="BZ156" s="73"/>
      <c r="CM156" s="73"/>
      <c r="CN156" s="73"/>
      <c r="CO156" s="73"/>
      <c r="CP156" s="78"/>
      <c r="CQ156" s="78"/>
      <c r="CR156" s="78"/>
      <c r="CS156" s="78"/>
      <c r="CT156" s="78"/>
      <c r="CU156" s="78"/>
      <c r="CV156" s="78"/>
      <c r="CW156" s="78"/>
      <c r="CX156" s="78"/>
      <c r="CY156" s="78"/>
      <c r="CZ156" s="78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DM156" s="73"/>
      <c r="DN156" s="73"/>
      <c r="DO156" s="73"/>
      <c r="DP156" s="73"/>
      <c r="DQ156" s="73"/>
      <c r="DR156" s="73"/>
      <c r="DS156" s="73"/>
      <c r="DT156" s="73"/>
      <c r="DU156" s="73"/>
      <c r="DV156" s="73"/>
      <c r="DW156" s="73"/>
      <c r="DX156" s="73"/>
      <c r="DY156" s="73"/>
      <c r="DZ156" s="73"/>
      <c r="EA156" s="73"/>
      <c r="EB156" s="73"/>
      <c r="EC156" s="73"/>
      <c r="ED156" s="73"/>
      <c r="EE156" s="73"/>
      <c r="EF156" s="73"/>
      <c r="EG156" s="73"/>
      <c r="EH156" s="73"/>
      <c r="EI156" s="73"/>
      <c r="EJ156" s="73"/>
      <c r="EK156" s="73"/>
      <c r="EL156" s="73"/>
      <c r="EX156" s="73"/>
      <c r="EY156" s="73"/>
      <c r="EZ156" s="73"/>
      <c r="FA156" s="73"/>
      <c r="FB156" s="73"/>
      <c r="FC156" s="73"/>
      <c r="FD156" s="73"/>
      <c r="FE156" s="73"/>
      <c r="FF156" s="73"/>
      <c r="FG156" s="79"/>
      <c r="FH156" s="79"/>
      <c r="FI156" s="73"/>
      <c r="FJ156" s="73"/>
      <c r="FK156" s="73"/>
      <c r="FM156" s="73"/>
      <c r="FN156" s="73"/>
      <c r="FO156" s="73"/>
      <c r="FP156" s="73"/>
      <c r="FQ156" s="73"/>
      <c r="FR156" s="73"/>
      <c r="FS156" s="73"/>
      <c r="FT156" s="73"/>
      <c r="FU156" s="73"/>
      <c r="FV156" s="73"/>
      <c r="FW156" s="73"/>
      <c r="GA156" s="80"/>
      <c r="GB156" s="80"/>
      <c r="GC156" s="73"/>
      <c r="GD156" s="73"/>
      <c r="GE156" s="80"/>
      <c r="GF156" s="73"/>
      <c r="GH156" s="73"/>
    </row>
    <row r="157" spans="1:190" s="74" customFormat="1" ht="18" customHeight="1">
      <c r="A157" s="73" t="s">
        <v>1028</v>
      </c>
      <c r="B157" s="73" t="s">
        <v>1022</v>
      </c>
      <c r="C157" s="74">
        <v>900</v>
      </c>
      <c r="D157" s="74">
        <v>15</v>
      </c>
      <c r="E157" s="56">
        <f t="shared" si="2"/>
        <v>1173.1500000000001</v>
      </c>
      <c r="F157" s="74">
        <v>68.440600000000003</v>
      </c>
      <c r="G157" s="74">
        <v>0.46564699999999998</v>
      </c>
      <c r="H157" s="74">
        <v>15.0908</v>
      </c>
      <c r="I157" s="74">
        <v>1.2544</v>
      </c>
      <c r="K157" s="74">
        <v>0.49415599999999998</v>
      </c>
      <c r="L157" s="74">
        <v>1.13086</v>
      </c>
      <c r="M157" s="74">
        <v>2.8889100000000001</v>
      </c>
      <c r="N157" s="74">
        <v>5.1886400000000004</v>
      </c>
      <c r="P157" s="74">
        <v>7.6023999999999994E-2</v>
      </c>
      <c r="Q157" s="74">
        <v>4.97</v>
      </c>
      <c r="R157" s="73"/>
      <c r="S157" s="74">
        <v>44.85</v>
      </c>
      <c r="T157" s="74">
        <v>0.85</v>
      </c>
      <c r="U157" s="74">
        <v>19.98</v>
      </c>
      <c r="V157" s="74">
        <v>17.73</v>
      </c>
      <c r="W157" s="74">
        <v>0.46</v>
      </c>
      <c r="X157" s="74">
        <v>8.36</v>
      </c>
      <c r="Y157" s="74">
        <v>3.86</v>
      </c>
      <c r="Z157" s="74">
        <v>0.72</v>
      </c>
      <c r="AA157" s="74">
        <v>0.86</v>
      </c>
      <c r="AC157" s="73"/>
      <c r="AD157" s="75"/>
      <c r="AE157" s="75"/>
      <c r="AF157" s="76"/>
      <c r="AG157" s="75"/>
      <c r="AH157" s="75"/>
      <c r="AI157" s="75"/>
      <c r="AJ157" s="75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5"/>
      <c r="AV157" s="75"/>
      <c r="AW157" s="75"/>
      <c r="AX157" s="75"/>
      <c r="AY157" s="75"/>
      <c r="AZ157" s="75"/>
      <c r="BA157" s="75"/>
      <c r="BB157" s="76"/>
      <c r="BC157" s="76"/>
      <c r="BD157" s="75"/>
      <c r="BE157" s="75"/>
      <c r="BF157" s="75"/>
      <c r="BG157" s="75"/>
      <c r="BH157" s="75"/>
      <c r="BI157" s="75"/>
      <c r="BJ157" s="75"/>
      <c r="BK157" s="75"/>
      <c r="BY157" s="73"/>
      <c r="BZ157" s="73"/>
      <c r="CM157" s="73"/>
      <c r="CN157" s="73"/>
      <c r="CO157" s="73"/>
      <c r="CP157" s="78"/>
      <c r="CQ157" s="78"/>
      <c r="CR157" s="78"/>
      <c r="CS157" s="78"/>
      <c r="CT157" s="78"/>
      <c r="CU157" s="78"/>
      <c r="CV157" s="78"/>
      <c r="CW157" s="78"/>
      <c r="CX157" s="78"/>
      <c r="CY157" s="78"/>
      <c r="CZ157" s="78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DV157" s="73"/>
      <c r="DW157" s="73"/>
      <c r="DX157" s="73"/>
      <c r="DY157" s="73"/>
      <c r="DZ157" s="73"/>
      <c r="EA157" s="73"/>
      <c r="EB157" s="73"/>
      <c r="EC157" s="73"/>
      <c r="ED157" s="73"/>
      <c r="EE157" s="73"/>
      <c r="EF157" s="73"/>
      <c r="EG157" s="73"/>
      <c r="EH157" s="73"/>
      <c r="EI157" s="73"/>
      <c r="EJ157" s="73"/>
      <c r="EK157" s="73"/>
      <c r="EL157" s="73"/>
      <c r="EX157" s="73"/>
      <c r="EY157" s="73"/>
      <c r="EZ157" s="73"/>
      <c r="FA157" s="73"/>
      <c r="FB157" s="73"/>
      <c r="FC157" s="73"/>
      <c r="FD157" s="73"/>
      <c r="FE157" s="73"/>
      <c r="FF157" s="73"/>
      <c r="FG157" s="79"/>
      <c r="FH157" s="79"/>
      <c r="FI157" s="73"/>
      <c r="FJ157" s="73"/>
      <c r="FK157" s="73"/>
      <c r="FM157" s="73"/>
      <c r="FN157" s="73"/>
      <c r="FO157" s="73"/>
      <c r="FP157" s="73"/>
      <c r="FQ157" s="73"/>
      <c r="FR157" s="73"/>
      <c r="FS157" s="73"/>
      <c r="FT157" s="73"/>
      <c r="FU157" s="73"/>
      <c r="FV157" s="73"/>
      <c r="FW157" s="73"/>
      <c r="GA157" s="80"/>
      <c r="GB157" s="80"/>
      <c r="GC157" s="73"/>
      <c r="GD157" s="73"/>
      <c r="GE157" s="80"/>
      <c r="GF157" s="73"/>
      <c r="GH157" s="73"/>
    </row>
    <row r="158" spans="1:190" s="74" customFormat="1" ht="18" customHeight="1">
      <c r="A158" s="73" t="s">
        <v>1028</v>
      </c>
      <c r="B158" s="73" t="s">
        <v>1022</v>
      </c>
      <c r="C158" s="74">
        <v>900</v>
      </c>
      <c r="D158" s="74">
        <v>15</v>
      </c>
      <c r="E158" s="56">
        <f t="shared" si="2"/>
        <v>1173.1500000000001</v>
      </c>
      <c r="F158" s="74">
        <v>73.41</v>
      </c>
      <c r="G158" s="74">
        <v>0.24</v>
      </c>
      <c r="H158" s="74">
        <v>15.68</v>
      </c>
      <c r="I158" s="74">
        <v>0.96</v>
      </c>
      <c r="K158" s="74">
        <v>0.38</v>
      </c>
      <c r="L158" s="74">
        <v>0.95</v>
      </c>
      <c r="M158" s="74">
        <v>3.07</v>
      </c>
      <c r="N158" s="74">
        <v>5.21</v>
      </c>
      <c r="P158" s="74">
        <v>0.09</v>
      </c>
      <c r="Q158" s="74">
        <v>1.0000000000033538E-2</v>
      </c>
      <c r="R158" s="73"/>
      <c r="S158" s="74">
        <v>38.5</v>
      </c>
      <c r="T158" s="74">
        <v>0.63</v>
      </c>
      <c r="U158" s="74">
        <v>22.55</v>
      </c>
      <c r="V158" s="74">
        <v>23.24</v>
      </c>
      <c r="W158" s="74">
        <v>0.9</v>
      </c>
      <c r="X158" s="74">
        <v>7.47</v>
      </c>
      <c r="Y158" s="74">
        <v>4</v>
      </c>
      <c r="Z158" s="74">
        <v>0.49</v>
      </c>
      <c r="AA158" s="74">
        <v>0.25</v>
      </c>
      <c r="AC158" s="73"/>
      <c r="AD158" s="75"/>
      <c r="AE158" s="75"/>
      <c r="AF158" s="76"/>
      <c r="AG158" s="75"/>
      <c r="AH158" s="75"/>
      <c r="AI158" s="75"/>
      <c r="AJ158" s="75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5"/>
      <c r="AV158" s="75"/>
      <c r="AW158" s="75"/>
      <c r="AX158" s="75"/>
      <c r="AY158" s="75"/>
      <c r="AZ158" s="75"/>
      <c r="BA158" s="75"/>
      <c r="BB158" s="76"/>
      <c r="BC158" s="76"/>
      <c r="BD158" s="75"/>
      <c r="BE158" s="75"/>
      <c r="BF158" s="75"/>
      <c r="BG158" s="75"/>
      <c r="BH158" s="75"/>
      <c r="BI158" s="75"/>
      <c r="BJ158" s="75"/>
      <c r="BK158" s="75"/>
      <c r="BY158" s="73"/>
      <c r="BZ158" s="73"/>
      <c r="CM158" s="73"/>
      <c r="CN158" s="73"/>
      <c r="CO158" s="73"/>
      <c r="CP158" s="78"/>
      <c r="CQ158" s="78"/>
      <c r="CR158" s="78"/>
      <c r="CS158" s="78"/>
      <c r="CT158" s="78"/>
      <c r="CU158" s="78"/>
      <c r="CV158" s="78"/>
      <c r="CW158" s="78"/>
      <c r="CX158" s="78"/>
      <c r="CY158" s="78"/>
      <c r="CZ158" s="78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V158" s="73"/>
      <c r="DW158" s="73"/>
      <c r="DX158" s="73"/>
      <c r="DY158" s="73"/>
      <c r="DZ158" s="73"/>
      <c r="EA158" s="73"/>
      <c r="EB158" s="73"/>
      <c r="EC158" s="73"/>
      <c r="ED158" s="73"/>
      <c r="EE158" s="73"/>
      <c r="EF158" s="73"/>
      <c r="EG158" s="73"/>
      <c r="EH158" s="73"/>
      <c r="EI158" s="73"/>
      <c r="EJ158" s="73"/>
      <c r="EK158" s="73"/>
      <c r="EL158" s="73"/>
      <c r="EX158" s="73"/>
      <c r="EY158" s="73"/>
      <c r="EZ158" s="73"/>
      <c r="FA158" s="73"/>
      <c r="FB158" s="73"/>
      <c r="FC158" s="73"/>
      <c r="FD158" s="73"/>
      <c r="FE158" s="73"/>
      <c r="FF158" s="73"/>
      <c r="FG158" s="79"/>
      <c r="FH158" s="79"/>
      <c r="FI158" s="73"/>
      <c r="FJ158" s="73"/>
      <c r="FK158" s="73"/>
      <c r="FM158" s="73"/>
      <c r="FN158" s="73"/>
      <c r="FO158" s="73"/>
      <c r="FP158" s="73"/>
      <c r="FQ158" s="73"/>
      <c r="FR158" s="73"/>
      <c r="FS158" s="73"/>
      <c r="FT158" s="73"/>
      <c r="FU158" s="73"/>
      <c r="FV158" s="73"/>
      <c r="FW158" s="73"/>
      <c r="GA158" s="80"/>
      <c r="GB158" s="80"/>
      <c r="GC158" s="73"/>
      <c r="GD158" s="73"/>
      <c r="GE158" s="80"/>
      <c r="GF158" s="73"/>
      <c r="GH158" s="73"/>
    </row>
    <row r="159" spans="1:190" s="89" customFormat="1" ht="18" customHeight="1">
      <c r="A159" s="89" t="s">
        <v>1028</v>
      </c>
      <c r="B159" s="89" t="s">
        <v>1022</v>
      </c>
      <c r="C159" s="90">
        <v>700</v>
      </c>
      <c r="D159" s="90">
        <v>15</v>
      </c>
      <c r="E159" s="56">
        <f t="shared" si="2"/>
        <v>973.15</v>
      </c>
      <c r="F159" s="90">
        <v>60.93</v>
      </c>
      <c r="G159" s="90">
        <v>1.47</v>
      </c>
      <c r="H159" s="90">
        <v>14.97</v>
      </c>
      <c r="I159" s="90">
        <v>9.6</v>
      </c>
      <c r="J159" s="90"/>
      <c r="K159" s="90">
        <v>5.29</v>
      </c>
      <c r="L159" s="90">
        <v>0.74</v>
      </c>
      <c r="M159" s="90">
        <v>0.95</v>
      </c>
      <c r="N159" s="90">
        <v>5.48</v>
      </c>
      <c r="O159" s="90"/>
      <c r="P159" s="90">
        <v>0.34</v>
      </c>
      <c r="Q159" s="90">
        <v>0.22999999999998977</v>
      </c>
      <c r="S159" s="90">
        <v>44.01</v>
      </c>
      <c r="T159" s="90">
        <v>0.74</v>
      </c>
      <c r="U159" s="90">
        <v>17.63</v>
      </c>
      <c r="V159" s="90">
        <v>15.64</v>
      </c>
      <c r="W159" s="90">
        <v>0.64</v>
      </c>
      <c r="X159" s="90">
        <v>7.18</v>
      </c>
      <c r="Y159" s="90">
        <v>6.75</v>
      </c>
      <c r="Z159" s="90">
        <v>3.06</v>
      </c>
      <c r="AA159" s="90">
        <v>0.59</v>
      </c>
      <c r="AB159" s="90"/>
      <c r="AD159" s="91"/>
      <c r="AE159" s="91"/>
      <c r="AF159" s="64"/>
      <c r="AG159" s="91"/>
      <c r="AH159" s="91"/>
      <c r="AI159" s="91"/>
      <c r="AJ159" s="91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1"/>
      <c r="AV159" s="91"/>
      <c r="AW159" s="91"/>
      <c r="AX159" s="91"/>
      <c r="AY159" s="91"/>
      <c r="AZ159" s="91"/>
      <c r="BA159" s="91"/>
      <c r="BB159" s="64"/>
      <c r="BC159" s="64"/>
      <c r="BD159" s="91"/>
      <c r="BE159" s="91"/>
      <c r="BF159" s="91"/>
      <c r="BG159" s="91"/>
      <c r="BH159" s="91"/>
      <c r="BI159" s="91"/>
      <c r="BJ159" s="91"/>
      <c r="BK159" s="91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P159" s="93"/>
      <c r="CQ159" s="93"/>
      <c r="CR159" s="93"/>
      <c r="CS159" s="93"/>
      <c r="CT159" s="93"/>
      <c r="CU159" s="93"/>
      <c r="CV159" s="93"/>
      <c r="CW159" s="93"/>
      <c r="CX159" s="93"/>
      <c r="CY159" s="93"/>
      <c r="CZ159" s="93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FG159" s="94"/>
      <c r="FH159" s="94"/>
      <c r="FL159" s="90"/>
      <c r="FX159" s="90"/>
      <c r="FY159" s="90"/>
      <c r="FZ159" s="90"/>
      <c r="GA159" s="95"/>
      <c r="GB159" s="95"/>
      <c r="GE159" s="95"/>
      <c r="GG159" s="90"/>
    </row>
    <row r="160" spans="1:190" s="89" customFormat="1" ht="18" customHeight="1">
      <c r="A160" s="89" t="s">
        <v>1028</v>
      </c>
      <c r="B160" s="89" t="s">
        <v>1022</v>
      </c>
      <c r="C160" s="90">
        <v>750</v>
      </c>
      <c r="D160" s="90">
        <v>15</v>
      </c>
      <c r="E160" s="56">
        <f t="shared" si="2"/>
        <v>1023.15</v>
      </c>
      <c r="F160" s="90">
        <v>65.540000000000006</v>
      </c>
      <c r="G160" s="90">
        <v>0.72</v>
      </c>
      <c r="H160" s="90">
        <v>19</v>
      </c>
      <c r="I160" s="90">
        <v>3.55</v>
      </c>
      <c r="J160" s="90"/>
      <c r="K160" s="90">
        <v>2.3199999999999998</v>
      </c>
      <c r="L160" s="90">
        <v>1.6</v>
      </c>
      <c r="M160" s="90">
        <v>3.1</v>
      </c>
      <c r="N160" s="90">
        <v>4.17</v>
      </c>
      <c r="O160" s="90"/>
      <c r="P160" s="90"/>
      <c r="Q160" s="90">
        <v>1.4210854715202004E-14</v>
      </c>
      <c r="S160" s="90">
        <v>42.56</v>
      </c>
      <c r="T160" s="90">
        <v>0.8</v>
      </c>
      <c r="U160" s="90">
        <v>19.239999999999998</v>
      </c>
      <c r="V160" s="90">
        <v>16.23</v>
      </c>
      <c r="W160" s="90">
        <v>0.68</v>
      </c>
      <c r="X160" s="90">
        <v>7.31</v>
      </c>
      <c r="Y160" s="90">
        <v>6.52</v>
      </c>
      <c r="Z160" s="90">
        <v>2.94</v>
      </c>
      <c r="AA160" s="90">
        <v>0.62</v>
      </c>
      <c r="AB160" s="90"/>
      <c r="AD160" s="91"/>
      <c r="AE160" s="91"/>
      <c r="AF160" s="64"/>
      <c r="AG160" s="91"/>
      <c r="AH160" s="91"/>
      <c r="AI160" s="91"/>
      <c r="AJ160" s="91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1"/>
      <c r="AV160" s="91"/>
      <c r="AW160" s="91"/>
      <c r="AX160" s="91"/>
      <c r="AY160" s="91"/>
      <c r="AZ160" s="91"/>
      <c r="BA160" s="91"/>
      <c r="BB160" s="64"/>
      <c r="BC160" s="64"/>
      <c r="BD160" s="91"/>
      <c r="BE160" s="91"/>
      <c r="BF160" s="91"/>
      <c r="BG160" s="91"/>
      <c r="BH160" s="91"/>
      <c r="BI160" s="91"/>
      <c r="BJ160" s="91"/>
      <c r="BK160" s="91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P160" s="93"/>
      <c r="CQ160" s="93"/>
      <c r="CR160" s="93"/>
      <c r="CS160" s="93"/>
      <c r="CT160" s="93"/>
      <c r="CU160" s="93"/>
      <c r="CV160" s="93"/>
      <c r="CW160" s="93"/>
      <c r="CX160" s="93"/>
      <c r="CY160" s="93"/>
      <c r="CZ160" s="93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FG160" s="94"/>
      <c r="FH160" s="94"/>
      <c r="FL160" s="90"/>
      <c r="FX160" s="90"/>
      <c r="FY160" s="90"/>
      <c r="FZ160" s="90"/>
      <c r="GA160" s="95"/>
      <c r="GB160" s="95"/>
      <c r="GE160" s="95"/>
      <c r="GG160" s="9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8989-B006-4A12-9E46-C1E88A9929ED}">
  <dimension ref="A1:GH402"/>
  <sheetViews>
    <sheetView workbookViewId="0">
      <selection activeCell="D2" sqref="D2"/>
    </sheetView>
  </sheetViews>
  <sheetFormatPr defaultRowHeight="14.4"/>
  <cols>
    <col min="2" max="2" width="42.6640625" customWidth="1"/>
  </cols>
  <sheetData>
    <row r="1" spans="1:189" s="46" customFormat="1" ht="21.6" thickBot="1">
      <c r="A1" s="17" t="s">
        <v>1009</v>
      </c>
      <c r="B1"/>
      <c r="C1" s="33" t="s">
        <v>1010</v>
      </c>
      <c r="D1" s="34" t="s">
        <v>1011</v>
      </c>
      <c r="E1" s="35" t="s">
        <v>111</v>
      </c>
      <c r="F1" s="36" t="s">
        <v>88</v>
      </c>
      <c r="G1" s="36" t="s">
        <v>89</v>
      </c>
      <c r="H1" s="36" t="s">
        <v>90</v>
      </c>
      <c r="I1" s="36" t="s">
        <v>91</v>
      </c>
      <c r="J1" s="36" t="s">
        <v>92</v>
      </c>
      <c r="K1" s="36" t="s">
        <v>93</v>
      </c>
      <c r="L1" s="36" t="s">
        <v>94</v>
      </c>
      <c r="M1" s="36" t="s">
        <v>95</v>
      </c>
      <c r="N1" s="36" t="s">
        <v>96</v>
      </c>
      <c r="O1" s="36" t="s">
        <v>97</v>
      </c>
      <c r="P1" s="36" t="s">
        <v>98</v>
      </c>
      <c r="Q1" s="37" t="s">
        <v>99</v>
      </c>
      <c r="R1" s="38"/>
      <c r="S1" s="36" t="s">
        <v>1085</v>
      </c>
      <c r="T1" s="36" t="s">
        <v>1086</v>
      </c>
      <c r="U1" s="36" t="s">
        <v>1087</v>
      </c>
      <c r="V1" s="39" t="s">
        <v>81</v>
      </c>
      <c r="W1" s="36" t="s">
        <v>82</v>
      </c>
      <c r="X1" s="36" t="s">
        <v>83</v>
      </c>
      <c r="Y1" s="36" t="s">
        <v>84</v>
      </c>
      <c r="Z1" s="36" t="s">
        <v>1088</v>
      </c>
      <c r="AA1" s="36" t="s">
        <v>1089</v>
      </c>
      <c r="AB1" s="36" t="s">
        <v>1090</v>
      </c>
      <c r="AC1" s="40"/>
      <c r="AD1" s="41"/>
      <c r="AE1" s="41"/>
      <c r="AF1" s="42"/>
      <c r="AG1" s="43"/>
      <c r="AH1" s="44"/>
      <c r="AI1" s="44"/>
      <c r="AJ1" s="44"/>
      <c r="AK1" s="44"/>
      <c r="AL1" s="44"/>
      <c r="AM1" s="43"/>
      <c r="AN1" s="43"/>
      <c r="AO1" s="44"/>
      <c r="AP1" s="44"/>
      <c r="AQ1" s="44"/>
      <c r="AR1" s="45"/>
      <c r="AS1" s="45"/>
      <c r="AT1" s="44"/>
      <c r="AU1" s="45"/>
      <c r="AV1" s="45"/>
      <c r="AW1" s="45"/>
      <c r="AX1" s="45"/>
      <c r="AY1" s="45"/>
      <c r="AZ1" s="45"/>
      <c r="BB1" s="47"/>
      <c r="BC1" s="44"/>
      <c r="BD1" s="48"/>
      <c r="BE1" s="48"/>
      <c r="BF1" s="48"/>
      <c r="BG1" s="48"/>
      <c r="BH1" s="48"/>
      <c r="BI1" s="48"/>
      <c r="BJ1" s="48"/>
      <c r="BK1" s="48"/>
      <c r="BL1" s="41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0"/>
      <c r="BZ1" s="50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2"/>
      <c r="FE1" s="53"/>
      <c r="FM1" s="54"/>
      <c r="FN1" s="54"/>
      <c r="FO1" s="54"/>
      <c r="FP1" s="54"/>
      <c r="FQ1" s="54"/>
      <c r="FR1" s="54"/>
      <c r="FS1" s="54"/>
      <c r="FT1" s="54"/>
      <c r="FU1" s="54"/>
      <c r="FV1" s="54"/>
      <c r="FX1" s="54"/>
      <c r="FY1" s="54"/>
      <c r="FZ1" s="54"/>
      <c r="GA1" s="55"/>
      <c r="GB1" s="54"/>
      <c r="GC1" s="54"/>
      <c r="GD1" s="54"/>
      <c r="GG1" s="41"/>
    </row>
    <row r="2" spans="1:189" s="56" customFormat="1" ht="18" customHeight="1">
      <c r="A2" s="56" t="s">
        <v>1033</v>
      </c>
      <c r="B2" s="56" t="s">
        <v>1034</v>
      </c>
      <c r="C2" s="57">
        <v>900</v>
      </c>
      <c r="D2" s="57">
        <v>0.8</v>
      </c>
      <c r="E2" s="56">
        <f>C2+273.15</f>
        <v>1173.1500000000001</v>
      </c>
      <c r="F2" s="58">
        <v>61.5</v>
      </c>
      <c r="G2" s="58"/>
      <c r="H2" s="58">
        <v>17.100000000000001</v>
      </c>
      <c r="I2" s="58">
        <v>1.7</v>
      </c>
      <c r="J2" s="58"/>
      <c r="K2" s="58">
        <v>0.85</v>
      </c>
      <c r="L2" s="58">
        <v>3.15</v>
      </c>
      <c r="M2" s="58">
        <v>3.55</v>
      </c>
      <c r="N2" s="58">
        <v>3.53</v>
      </c>
      <c r="O2" s="58"/>
      <c r="P2" s="58"/>
      <c r="Q2" s="58">
        <v>8.02</v>
      </c>
      <c r="S2" s="58">
        <v>43.49</v>
      </c>
      <c r="T2" s="58"/>
      <c r="U2" s="58">
        <v>13.18</v>
      </c>
      <c r="V2" s="58">
        <v>11.38</v>
      </c>
      <c r="W2" s="58"/>
      <c r="X2" s="58">
        <v>15.78</v>
      </c>
      <c r="Y2" s="58">
        <v>11.68</v>
      </c>
      <c r="Z2" s="58">
        <v>2.2400000000000002</v>
      </c>
      <c r="AA2" s="58">
        <v>1.1200000000000001</v>
      </c>
      <c r="AB2" s="58"/>
      <c r="AD2" s="59"/>
      <c r="AE2" s="60"/>
      <c r="AF2" s="61"/>
      <c r="AG2" s="59"/>
      <c r="AH2" s="59"/>
      <c r="AI2" s="59"/>
      <c r="AJ2" s="60"/>
      <c r="AK2" s="62"/>
      <c r="AL2" s="62"/>
      <c r="AM2" s="62"/>
      <c r="AN2" s="62"/>
      <c r="AO2" s="62"/>
      <c r="AP2" s="62"/>
      <c r="AQ2" s="63"/>
      <c r="AR2" s="62"/>
      <c r="AS2" s="62"/>
      <c r="AT2" s="63"/>
      <c r="AU2" s="59"/>
      <c r="AV2" s="59"/>
      <c r="AW2" s="59"/>
      <c r="AX2" s="59"/>
      <c r="AY2" s="59"/>
      <c r="AZ2" s="59"/>
      <c r="BA2" s="60"/>
      <c r="BB2" s="64"/>
      <c r="BC2" s="64"/>
      <c r="BD2" s="59"/>
      <c r="BE2" s="59"/>
      <c r="BF2" s="59"/>
      <c r="BG2" s="59"/>
      <c r="BH2" s="59"/>
      <c r="BI2" s="59"/>
      <c r="BJ2" s="59"/>
      <c r="BK2" s="59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P2"/>
      <c r="CQ2"/>
      <c r="CR2"/>
      <c r="CS2"/>
      <c r="CT2"/>
      <c r="CU2"/>
      <c r="CV2"/>
      <c r="CW2"/>
      <c r="CX2"/>
      <c r="CY2"/>
      <c r="CZ2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FG2" s="65"/>
      <c r="FH2" s="65"/>
      <c r="FL2" s="57"/>
      <c r="FX2" s="57"/>
      <c r="FY2" s="57"/>
      <c r="FZ2" s="57"/>
      <c r="GA2" s="66"/>
      <c r="GB2" s="66"/>
      <c r="GE2" s="66"/>
      <c r="GG2" s="57"/>
    </row>
    <row r="3" spans="1:189" s="56" customFormat="1" ht="18" customHeight="1">
      <c r="A3" s="56" t="s">
        <v>1033</v>
      </c>
      <c r="B3" s="56" t="s">
        <v>1034</v>
      </c>
      <c r="C3" s="57">
        <v>900</v>
      </c>
      <c r="D3" s="57">
        <v>0.8</v>
      </c>
      <c r="E3" s="56">
        <f t="shared" ref="E3:E66" si="0">C3+273.15</f>
        <v>1173.1500000000001</v>
      </c>
      <c r="F3" s="58">
        <v>64.55</v>
      </c>
      <c r="G3" s="58"/>
      <c r="H3" s="58">
        <v>16.39</v>
      </c>
      <c r="I3" s="58">
        <v>1</v>
      </c>
      <c r="J3" s="58"/>
      <c r="K3" s="58">
        <v>0.65</v>
      </c>
      <c r="L3" s="58">
        <v>2.4</v>
      </c>
      <c r="M3" s="58">
        <v>3.55</v>
      </c>
      <c r="N3" s="58">
        <v>4.21</v>
      </c>
      <c r="O3" s="58"/>
      <c r="P3" s="58"/>
      <c r="Q3" s="58">
        <v>6.01</v>
      </c>
      <c r="S3" s="58">
        <v>45.12</v>
      </c>
      <c r="T3" s="58"/>
      <c r="U3" s="58">
        <v>13.06</v>
      </c>
      <c r="V3" s="58">
        <v>8.9700000000000006</v>
      </c>
      <c r="W3" s="58"/>
      <c r="X3" s="58">
        <v>15.29</v>
      </c>
      <c r="Y3" s="58">
        <v>11.6</v>
      </c>
      <c r="Z3" s="58">
        <v>2.31</v>
      </c>
      <c r="AA3" s="58">
        <v>1.0900000000000001</v>
      </c>
      <c r="AB3" s="58"/>
      <c r="AD3" s="59"/>
      <c r="AE3" s="60"/>
      <c r="AF3" s="61"/>
      <c r="AG3" s="59"/>
      <c r="AH3" s="59"/>
      <c r="AI3" s="59"/>
      <c r="AJ3" s="60"/>
      <c r="AK3" s="62"/>
      <c r="AL3" s="62"/>
      <c r="AM3" s="62"/>
      <c r="AN3" s="62"/>
      <c r="AO3" s="62"/>
      <c r="AP3" s="62"/>
      <c r="AQ3" s="63"/>
      <c r="AR3" s="62"/>
      <c r="AS3" s="62"/>
      <c r="AT3" s="63"/>
      <c r="AU3" s="59"/>
      <c r="AV3" s="59"/>
      <c r="AW3" s="59"/>
      <c r="AX3" s="59"/>
      <c r="AY3" s="59"/>
      <c r="AZ3" s="59"/>
      <c r="BA3" s="60"/>
      <c r="BB3" s="64"/>
      <c r="BC3" s="64"/>
      <c r="BD3" s="59"/>
      <c r="BE3" s="59"/>
      <c r="BF3" s="59"/>
      <c r="BG3" s="59"/>
      <c r="BH3" s="59"/>
      <c r="BI3" s="59"/>
      <c r="BJ3" s="59"/>
      <c r="BK3" s="59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P3"/>
      <c r="CQ3"/>
      <c r="CR3"/>
      <c r="CS3"/>
      <c r="CT3"/>
      <c r="CU3"/>
      <c r="CV3"/>
      <c r="CW3"/>
      <c r="CX3"/>
      <c r="CY3"/>
      <c r="CZ3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FG3" s="65"/>
      <c r="FH3" s="65"/>
      <c r="FL3" s="57"/>
      <c r="FX3" s="57"/>
      <c r="FY3" s="57"/>
      <c r="FZ3" s="57"/>
      <c r="GA3" s="66"/>
      <c r="GB3" s="66"/>
      <c r="GE3" s="66"/>
      <c r="GG3" s="57"/>
    </row>
    <row r="4" spans="1:189" s="56" customFormat="1" ht="18" customHeight="1">
      <c r="A4" s="56" t="s">
        <v>1033</v>
      </c>
      <c r="B4" s="56" t="s">
        <v>1034</v>
      </c>
      <c r="C4" s="57">
        <v>900</v>
      </c>
      <c r="D4" s="57">
        <v>0.8</v>
      </c>
      <c r="E4" s="56">
        <f t="shared" si="0"/>
        <v>1173.1500000000001</v>
      </c>
      <c r="F4" s="58">
        <v>62.21</v>
      </c>
      <c r="G4" s="58"/>
      <c r="H4" s="58">
        <v>17.18</v>
      </c>
      <c r="I4" s="58">
        <v>1.62</v>
      </c>
      <c r="J4" s="58"/>
      <c r="K4" s="58">
        <v>0.75</v>
      </c>
      <c r="L4" s="58">
        <v>3.18</v>
      </c>
      <c r="M4" s="58">
        <v>3.67</v>
      </c>
      <c r="N4" s="58">
        <v>3.67</v>
      </c>
      <c r="O4" s="58"/>
      <c r="P4" s="58"/>
      <c r="Q4" s="58">
        <v>6.99</v>
      </c>
      <c r="S4" s="58">
        <v>42.56</v>
      </c>
      <c r="T4" s="58"/>
      <c r="U4" s="58">
        <v>13.86</v>
      </c>
      <c r="V4" s="58">
        <v>12.39</v>
      </c>
      <c r="W4" s="58"/>
      <c r="X4" s="58">
        <v>14.56</v>
      </c>
      <c r="Y4" s="58">
        <v>11.72</v>
      </c>
      <c r="Z4" s="58">
        <v>2.39</v>
      </c>
      <c r="AA4" s="58">
        <v>1.1200000000000001</v>
      </c>
      <c r="AB4" s="58"/>
      <c r="AD4" s="59"/>
      <c r="AE4" s="60"/>
      <c r="AF4" s="61"/>
      <c r="AG4" s="59"/>
      <c r="AH4" s="59"/>
      <c r="AI4" s="59"/>
      <c r="AJ4" s="60"/>
      <c r="AK4" s="62"/>
      <c r="AL4" s="62"/>
      <c r="AM4" s="62"/>
      <c r="AN4" s="62"/>
      <c r="AO4" s="62"/>
      <c r="AP4" s="62"/>
      <c r="AQ4" s="63"/>
      <c r="AR4" s="62"/>
      <c r="AS4" s="62"/>
      <c r="AT4" s="63"/>
      <c r="AU4" s="59"/>
      <c r="AV4" s="59"/>
      <c r="AW4" s="59"/>
      <c r="AX4" s="59"/>
      <c r="AY4" s="59"/>
      <c r="AZ4" s="59"/>
      <c r="BA4" s="60"/>
      <c r="BB4" s="64"/>
      <c r="BC4" s="64"/>
      <c r="BD4" s="59"/>
      <c r="BE4" s="59"/>
      <c r="BF4" s="59"/>
      <c r="BG4" s="59"/>
      <c r="BH4" s="59"/>
      <c r="BI4" s="59"/>
      <c r="BJ4" s="59"/>
      <c r="BK4" s="59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CA4" s="57"/>
      <c r="CB4" s="57"/>
      <c r="CC4" s="57"/>
      <c r="CD4" s="57"/>
      <c r="CE4" s="57"/>
      <c r="CF4" s="57"/>
      <c r="CG4" s="57"/>
      <c r="CH4" s="57"/>
      <c r="CI4" s="57"/>
      <c r="CJ4" s="57"/>
      <c r="CK4" s="57"/>
      <c r="CL4" s="57"/>
      <c r="CP4"/>
      <c r="CQ4"/>
      <c r="CR4"/>
      <c r="CS4"/>
      <c r="CT4"/>
      <c r="CU4"/>
      <c r="CV4"/>
      <c r="CW4"/>
      <c r="CX4"/>
      <c r="CY4"/>
      <c r="CZ4"/>
      <c r="EM4" s="57"/>
      <c r="EN4" s="57"/>
      <c r="EO4" s="57"/>
      <c r="EP4" s="57"/>
      <c r="EQ4" s="57"/>
      <c r="ER4" s="57"/>
      <c r="ES4" s="57"/>
      <c r="ET4" s="57"/>
      <c r="EU4" s="57"/>
      <c r="EV4" s="57"/>
      <c r="EW4" s="57"/>
      <c r="FG4" s="65"/>
      <c r="FH4" s="65"/>
      <c r="FL4" s="57"/>
      <c r="FX4" s="57"/>
      <c r="FY4" s="57"/>
      <c r="FZ4" s="57"/>
      <c r="GA4" s="66"/>
      <c r="GB4" s="66"/>
      <c r="GE4" s="66"/>
      <c r="GG4" s="57"/>
    </row>
    <row r="5" spans="1:189" s="56" customFormat="1" ht="18" customHeight="1">
      <c r="A5" s="56" t="s">
        <v>1035</v>
      </c>
      <c r="B5" s="56" t="s">
        <v>1034</v>
      </c>
      <c r="C5" s="57">
        <v>871</v>
      </c>
      <c r="D5" s="57">
        <v>0.98</v>
      </c>
      <c r="E5" s="56">
        <f t="shared" si="0"/>
        <v>1144.1500000000001</v>
      </c>
      <c r="F5" s="58">
        <v>74.17</v>
      </c>
      <c r="G5" s="58">
        <v>0.37</v>
      </c>
      <c r="H5" s="58">
        <v>11.81</v>
      </c>
      <c r="I5" s="58">
        <v>0.96</v>
      </c>
      <c r="J5" s="58">
        <v>0.03</v>
      </c>
      <c r="K5" s="58">
        <v>0.39</v>
      </c>
      <c r="L5" s="58">
        <v>1.49</v>
      </c>
      <c r="M5" s="58">
        <v>2.79</v>
      </c>
      <c r="N5" s="58">
        <v>4.18</v>
      </c>
      <c r="O5" s="58"/>
      <c r="P5" s="58"/>
      <c r="Q5" s="58">
        <v>3.8100000000000023</v>
      </c>
      <c r="S5" s="58">
        <v>45.65</v>
      </c>
      <c r="T5" s="58">
        <v>2.4</v>
      </c>
      <c r="U5" s="58">
        <v>10.29</v>
      </c>
      <c r="V5" s="58">
        <v>10.3</v>
      </c>
      <c r="W5" s="58">
        <v>0.28999999999999998</v>
      </c>
      <c r="X5" s="58">
        <v>15.47</v>
      </c>
      <c r="Y5" s="58">
        <v>11.01</v>
      </c>
      <c r="Z5" s="58">
        <v>1.84</v>
      </c>
      <c r="AA5" s="58">
        <v>0.55000000000000004</v>
      </c>
      <c r="AB5" s="58"/>
      <c r="AD5" s="59"/>
      <c r="AE5" s="60"/>
      <c r="AF5" s="61"/>
      <c r="AG5" s="59"/>
      <c r="AH5" s="59"/>
      <c r="AI5" s="59"/>
      <c r="AJ5" s="60"/>
      <c r="AK5" s="62"/>
      <c r="AL5" s="62"/>
      <c r="AM5" s="62"/>
      <c r="AN5" s="62"/>
      <c r="AO5" s="62"/>
      <c r="AP5" s="62"/>
      <c r="AQ5" s="63"/>
      <c r="AR5" s="62"/>
      <c r="AS5" s="62"/>
      <c r="AT5" s="63"/>
      <c r="AU5" s="59"/>
      <c r="AV5" s="59"/>
      <c r="AW5" s="59"/>
      <c r="AX5" s="59"/>
      <c r="AY5" s="59"/>
      <c r="AZ5" s="59"/>
      <c r="BA5" s="60"/>
      <c r="BB5" s="64"/>
      <c r="BC5" s="64"/>
      <c r="BD5" s="59"/>
      <c r="BE5" s="59"/>
      <c r="BF5" s="59"/>
      <c r="BG5" s="59"/>
      <c r="BH5" s="59"/>
      <c r="BI5" s="59"/>
      <c r="BJ5" s="59"/>
      <c r="BK5" s="59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CA5" s="57"/>
      <c r="CB5" s="57"/>
      <c r="CC5" s="57"/>
      <c r="CD5" s="57"/>
      <c r="CE5" s="57"/>
      <c r="CF5" s="57"/>
      <c r="CG5" s="57"/>
      <c r="CH5" s="57"/>
      <c r="CI5" s="57"/>
      <c r="CJ5" s="57"/>
      <c r="CK5" s="57"/>
      <c r="CL5" s="57"/>
      <c r="CP5"/>
      <c r="CQ5"/>
      <c r="CR5"/>
      <c r="CS5"/>
      <c r="CT5"/>
      <c r="CU5"/>
      <c r="CV5"/>
      <c r="CW5"/>
      <c r="CX5"/>
      <c r="CY5"/>
      <c r="CZ5"/>
      <c r="EM5" s="57"/>
      <c r="EN5" s="57"/>
      <c r="EO5" s="57"/>
      <c r="EP5" s="57"/>
      <c r="EQ5" s="57"/>
      <c r="ER5" s="57"/>
      <c r="ES5" s="57"/>
      <c r="ET5" s="57"/>
      <c r="EU5" s="57"/>
      <c r="EV5" s="57"/>
      <c r="EW5" s="57"/>
      <c r="FG5" s="65"/>
      <c r="FH5" s="65"/>
      <c r="FL5" s="57"/>
      <c r="FX5" s="57"/>
      <c r="FY5" s="57"/>
      <c r="FZ5" s="57"/>
      <c r="GA5" s="66"/>
      <c r="GB5" s="66"/>
      <c r="GE5" s="66"/>
      <c r="GG5" s="57"/>
    </row>
    <row r="6" spans="1:189" s="56" customFormat="1" ht="18" customHeight="1">
      <c r="A6" s="56" t="s">
        <v>1035</v>
      </c>
      <c r="B6" s="56" t="s">
        <v>1034</v>
      </c>
      <c r="C6" s="57">
        <v>819</v>
      </c>
      <c r="D6" s="57">
        <v>0.98</v>
      </c>
      <c r="E6" s="56">
        <f t="shared" si="0"/>
        <v>1092.1500000000001</v>
      </c>
      <c r="F6" s="58">
        <v>75.2</v>
      </c>
      <c r="G6" s="58">
        <v>0.17</v>
      </c>
      <c r="H6" s="58">
        <v>10.98</v>
      </c>
      <c r="I6" s="58">
        <v>0.74</v>
      </c>
      <c r="J6" s="58">
        <v>0.03</v>
      </c>
      <c r="K6" s="58">
        <v>0.24</v>
      </c>
      <c r="L6" s="58">
        <v>1.05</v>
      </c>
      <c r="M6" s="58">
        <v>2.57</v>
      </c>
      <c r="N6" s="58">
        <v>4.37</v>
      </c>
      <c r="O6" s="58"/>
      <c r="P6" s="58"/>
      <c r="Q6" s="58">
        <v>4.6500000000000057</v>
      </c>
      <c r="S6" s="58">
        <v>48.43</v>
      </c>
      <c r="T6" s="58">
        <v>1.6</v>
      </c>
      <c r="U6" s="58">
        <v>9.15</v>
      </c>
      <c r="V6" s="58">
        <v>10.08</v>
      </c>
      <c r="W6" s="58">
        <v>0.38</v>
      </c>
      <c r="X6" s="58">
        <v>14.66</v>
      </c>
      <c r="Y6" s="58">
        <v>10.69</v>
      </c>
      <c r="Z6" s="58">
        <v>1.39</v>
      </c>
      <c r="AA6" s="58">
        <v>0.66</v>
      </c>
      <c r="AB6" s="58"/>
      <c r="AD6" s="59"/>
      <c r="AE6" s="60"/>
      <c r="AF6" s="61"/>
      <c r="AG6" s="59"/>
      <c r="AH6" s="59"/>
      <c r="AI6" s="59"/>
      <c r="AJ6" s="60"/>
      <c r="AK6" s="62"/>
      <c r="AL6" s="62"/>
      <c r="AM6" s="62"/>
      <c r="AN6" s="62"/>
      <c r="AO6" s="62"/>
      <c r="AP6" s="62"/>
      <c r="AQ6" s="63"/>
      <c r="AR6" s="62"/>
      <c r="AS6" s="62"/>
      <c r="AT6" s="63"/>
      <c r="AU6" s="59"/>
      <c r="AV6" s="59"/>
      <c r="AW6" s="59"/>
      <c r="AX6" s="59"/>
      <c r="AY6" s="59"/>
      <c r="AZ6" s="59"/>
      <c r="BA6" s="60"/>
      <c r="BB6" s="64"/>
      <c r="BC6" s="64"/>
      <c r="BD6" s="59"/>
      <c r="BE6" s="59"/>
      <c r="BF6" s="59"/>
      <c r="BG6" s="59"/>
      <c r="BH6" s="59"/>
      <c r="BI6" s="59"/>
      <c r="BJ6" s="59"/>
      <c r="BK6" s="59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CA6" s="57"/>
      <c r="CB6" s="57"/>
      <c r="CC6" s="57"/>
      <c r="CD6" s="57"/>
      <c r="CE6" s="57"/>
      <c r="CF6" s="57"/>
      <c r="CG6" s="57"/>
      <c r="CH6" s="57"/>
      <c r="CI6" s="57"/>
      <c r="CJ6" s="57"/>
      <c r="CK6" s="57"/>
      <c r="CL6" s="57"/>
      <c r="CP6"/>
      <c r="CQ6"/>
      <c r="CR6"/>
      <c r="CS6"/>
      <c r="CT6"/>
      <c r="CU6"/>
      <c r="CV6"/>
      <c r="CW6"/>
      <c r="CX6"/>
      <c r="CY6"/>
      <c r="CZ6"/>
      <c r="EM6" s="57"/>
      <c r="EN6" s="57"/>
      <c r="EO6" s="57"/>
      <c r="EP6" s="57"/>
      <c r="EQ6" s="57"/>
      <c r="ER6" s="57"/>
      <c r="ES6" s="57"/>
      <c r="ET6" s="57"/>
      <c r="EU6" s="57"/>
      <c r="EV6" s="57"/>
      <c r="EW6" s="57"/>
      <c r="FG6" s="65"/>
      <c r="FH6" s="65"/>
      <c r="FL6" s="57"/>
      <c r="FX6" s="57"/>
      <c r="FY6" s="57"/>
      <c r="FZ6" s="57"/>
      <c r="GA6" s="66"/>
      <c r="GB6" s="66"/>
      <c r="GE6" s="66"/>
      <c r="GG6" s="57"/>
    </row>
    <row r="7" spans="1:189" s="56" customFormat="1" ht="18" customHeight="1">
      <c r="A7" s="56" t="s">
        <v>1036</v>
      </c>
      <c r="B7" s="56" t="s">
        <v>1034</v>
      </c>
      <c r="C7" s="57">
        <v>830</v>
      </c>
      <c r="D7" s="57">
        <v>1.3</v>
      </c>
      <c r="E7" s="56">
        <f t="shared" si="0"/>
        <v>1103.1500000000001</v>
      </c>
      <c r="F7" s="58">
        <v>73.688999999999993</v>
      </c>
      <c r="G7" s="58">
        <v>0.22011</v>
      </c>
      <c r="H7" s="58">
        <v>12.3453</v>
      </c>
      <c r="I7" s="58">
        <v>1.35894</v>
      </c>
      <c r="J7" s="58">
        <v>9.5699999999999993E-2</v>
      </c>
      <c r="K7" s="58">
        <v>0.34451999999999999</v>
      </c>
      <c r="L7" s="58">
        <v>2.2010999999999998</v>
      </c>
      <c r="M7" s="58">
        <v>3.5696099999999999</v>
      </c>
      <c r="N7" s="58">
        <v>1.86615</v>
      </c>
      <c r="O7" s="58"/>
      <c r="P7" s="58"/>
      <c r="Q7" s="58">
        <v>4.3</v>
      </c>
      <c r="S7" s="58">
        <v>48.11</v>
      </c>
      <c r="T7" s="58">
        <v>1.0900000000000001</v>
      </c>
      <c r="U7" s="58">
        <v>6.53</v>
      </c>
      <c r="V7" s="58">
        <v>14.5</v>
      </c>
      <c r="W7" s="58"/>
      <c r="X7" s="58">
        <v>15.86</v>
      </c>
      <c r="Y7" s="58">
        <v>9.27</v>
      </c>
      <c r="Z7" s="58">
        <v>1.0900000000000001</v>
      </c>
      <c r="AA7" s="58">
        <v>0.12</v>
      </c>
      <c r="AB7" s="58"/>
      <c r="AD7" s="59"/>
      <c r="AE7" s="60"/>
      <c r="AF7" s="61"/>
      <c r="AG7" s="59"/>
      <c r="AH7" s="59"/>
      <c r="AI7" s="59"/>
      <c r="AJ7" s="60"/>
      <c r="AK7" s="62"/>
      <c r="AL7" s="62"/>
      <c r="AM7" s="62"/>
      <c r="AN7" s="62"/>
      <c r="AO7" s="62"/>
      <c r="AP7" s="62"/>
      <c r="AQ7" s="63"/>
      <c r="AR7" s="62"/>
      <c r="AS7" s="62"/>
      <c r="AT7" s="63"/>
      <c r="AU7" s="59"/>
      <c r="AV7" s="59"/>
      <c r="AW7" s="59"/>
      <c r="AX7" s="59"/>
      <c r="AY7" s="59"/>
      <c r="AZ7" s="59"/>
      <c r="BA7" s="60"/>
      <c r="BB7" s="64"/>
      <c r="BC7" s="64"/>
      <c r="BD7" s="59"/>
      <c r="BE7" s="59"/>
      <c r="BF7" s="59"/>
      <c r="BG7" s="59"/>
      <c r="BH7" s="59"/>
      <c r="BI7" s="59"/>
      <c r="BJ7" s="59"/>
      <c r="BK7" s="59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CA7" s="57"/>
      <c r="CB7" s="57"/>
      <c r="CC7" s="57"/>
      <c r="CD7" s="57"/>
      <c r="CE7" s="57"/>
      <c r="CF7" s="57"/>
      <c r="CG7" s="57"/>
      <c r="CH7" s="57"/>
      <c r="CI7" s="57"/>
      <c r="CJ7" s="57"/>
      <c r="CK7" s="57"/>
      <c r="CL7" s="57"/>
      <c r="CP7"/>
      <c r="CQ7"/>
      <c r="CR7"/>
      <c r="CS7"/>
      <c r="CT7"/>
      <c r="CU7"/>
      <c r="CV7"/>
      <c r="CW7"/>
      <c r="CX7"/>
      <c r="CY7"/>
      <c r="CZ7"/>
      <c r="EM7" s="57"/>
      <c r="EN7" s="57"/>
      <c r="EO7" s="57"/>
      <c r="EP7" s="57"/>
      <c r="EQ7" s="57"/>
      <c r="ER7" s="57"/>
      <c r="ES7" s="57"/>
      <c r="ET7" s="57"/>
      <c r="EU7" s="57"/>
      <c r="EV7" s="57"/>
      <c r="EW7" s="57"/>
      <c r="FG7" s="65"/>
      <c r="FH7" s="65"/>
      <c r="FL7" s="57"/>
      <c r="FX7" s="57"/>
      <c r="FY7" s="57"/>
      <c r="FZ7" s="57"/>
      <c r="GA7" s="66"/>
      <c r="GB7" s="66"/>
      <c r="GE7" s="66"/>
      <c r="GG7" s="57"/>
    </row>
    <row r="8" spans="1:189" s="56" customFormat="1" ht="18" customHeight="1">
      <c r="A8" s="56" t="s">
        <v>1037</v>
      </c>
      <c r="B8" s="56" t="s">
        <v>1034</v>
      </c>
      <c r="C8" s="57">
        <v>825</v>
      </c>
      <c r="D8" s="57">
        <v>1.3</v>
      </c>
      <c r="E8" s="56">
        <f t="shared" si="0"/>
        <v>1098.1500000000001</v>
      </c>
      <c r="F8" s="58">
        <v>71.81</v>
      </c>
      <c r="G8" s="58">
        <v>0.27</v>
      </c>
      <c r="H8" s="58">
        <v>12.05</v>
      </c>
      <c r="I8" s="58">
        <v>1.67</v>
      </c>
      <c r="J8" s="58">
        <v>0.05</v>
      </c>
      <c r="K8" s="58">
        <v>0.27</v>
      </c>
      <c r="L8" s="58">
        <v>2.11</v>
      </c>
      <c r="M8" s="58">
        <v>4.0999999999999996</v>
      </c>
      <c r="N8" s="58">
        <v>1.88</v>
      </c>
      <c r="O8" s="58"/>
      <c r="P8" s="58"/>
      <c r="Q8" s="58">
        <v>5.7900000000000205</v>
      </c>
      <c r="S8" s="58">
        <v>47.49</v>
      </c>
      <c r="T8" s="58">
        <v>1.38</v>
      </c>
      <c r="U8" s="58">
        <v>6.96</v>
      </c>
      <c r="V8" s="58">
        <v>15.19</v>
      </c>
      <c r="W8" s="58">
        <v>0.57999999999999996</v>
      </c>
      <c r="X8" s="58">
        <v>14.28</v>
      </c>
      <c r="Y8" s="58">
        <v>11.14</v>
      </c>
      <c r="Z8" s="58">
        <v>1.28</v>
      </c>
      <c r="AA8" s="58">
        <v>0.15</v>
      </c>
      <c r="AB8" s="58">
        <v>0.03</v>
      </c>
      <c r="AD8" s="59"/>
      <c r="AE8" s="60"/>
      <c r="AF8" s="61"/>
      <c r="AG8" s="59"/>
      <c r="AH8" s="59"/>
      <c r="AI8" s="59"/>
      <c r="AJ8" s="60"/>
      <c r="AK8" s="62"/>
      <c r="AL8" s="62"/>
      <c r="AM8" s="62"/>
      <c r="AN8" s="62"/>
      <c r="AO8" s="62"/>
      <c r="AP8" s="62"/>
      <c r="AQ8" s="63"/>
      <c r="AR8" s="62"/>
      <c r="AS8" s="62"/>
      <c r="AT8" s="63"/>
      <c r="AU8" s="59"/>
      <c r="AV8" s="59"/>
      <c r="AW8" s="59"/>
      <c r="AX8" s="59"/>
      <c r="AY8" s="59"/>
      <c r="AZ8" s="59"/>
      <c r="BA8" s="60"/>
      <c r="BB8" s="64"/>
      <c r="BC8" s="64"/>
      <c r="BD8" s="59"/>
      <c r="BE8" s="59"/>
      <c r="BF8" s="59"/>
      <c r="BG8" s="59"/>
      <c r="BH8" s="59"/>
      <c r="BI8" s="59"/>
      <c r="BJ8" s="59"/>
      <c r="BK8" s="59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P8"/>
      <c r="CQ8"/>
      <c r="CR8"/>
      <c r="CS8"/>
      <c r="CT8"/>
      <c r="CU8"/>
      <c r="CV8"/>
      <c r="CW8"/>
      <c r="CX8"/>
      <c r="CY8"/>
      <c r="CZ8"/>
      <c r="EM8" s="57"/>
      <c r="EN8" s="57"/>
      <c r="EO8" s="57"/>
      <c r="EP8" s="57"/>
      <c r="EQ8" s="57"/>
      <c r="ER8" s="57"/>
      <c r="ES8" s="57"/>
      <c r="ET8" s="57"/>
      <c r="EU8" s="57"/>
      <c r="EV8" s="57"/>
      <c r="EW8" s="57"/>
      <c r="FG8" s="65"/>
      <c r="FH8" s="65"/>
      <c r="FL8" s="57"/>
      <c r="FX8" s="57"/>
      <c r="FY8" s="57"/>
      <c r="FZ8" s="57"/>
      <c r="GA8" s="66"/>
      <c r="GB8" s="66"/>
      <c r="GE8" s="66"/>
      <c r="GG8" s="57"/>
    </row>
    <row r="9" spans="1:189" s="56" customFormat="1" ht="18" customHeight="1">
      <c r="A9" s="56" t="s">
        <v>1038</v>
      </c>
      <c r="B9" s="56" t="s">
        <v>1034</v>
      </c>
      <c r="C9" s="57">
        <v>925</v>
      </c>
      <c r="D9" s="57">
        <v>1.3239999999999998</v>
      </c>
      <c r="E9" s="56">
        <f t="shared" si="0"/>
        <v>1198.1500000000001</v>
      </c>
      <c r="F9" s="58">
        <v>64.28</v>
      </c>
      <c r="G9" s="58">
        <v>0.63</v>
      </c>
      <c r="H9" s="58">
        <v>15.49</v>
      </c>
      <c r="I9" s="58">
        <v>3.06</v>
      </c>
      <c r="J9" s="58">
        <v>0.05</v>
      </c>
      <c r="K9" s="58">
        <v>2.12</v>
      </c>
      <c r="L9" s="58">
        <v>3.38</v>
      </c>
      <c r="M9" s="58">
        <v>4.34</v>
      </c>
      <c r="N9" s="58">
        <v>2.27</v>
      </c>
      <c r="O9" s="58">
        <v>0.04</v>
      </c>
      <c r="P9" s="58"/>
      <c r="Q9" s="58">
        <v>4.42</v>
      </c>
      <c r="S9" s="58">
        <v>43.85</v>
      </c>
      <c r="T9" s="58">
        <v>2.39</v>
      </c>
      <c r="U9" s="58">
        <v>11.1</v>
      </c>
      <c r="V9" s="58">
        <v>6.36</v>
      </c>
      <c r="W9" s="58">
        <v>0.13</v>
      </c>
      <c r="X9" s="58">
        <v>16.11</v>
      </c>
      <c r="Y9" s="58">
        <v>11.12</v>
      </c>
      <c r="Z9" s="58">
        <v>2.2599999999999998</v>
      </c>
      <c r="AA9" s="58">
        <v>0.38</v>
      </c>
      <c r="AB9" s="58">
        <v>0.16</v>
      </c>
      <c r="AD9" s="59"/>
      <c r="AE9" s="60"/>
      <c r="AF9" s="61"/>
      <c r="AG9" s="59"/>
      <c r="AH9" s="59"/>
      <c r="AI9" s="59"/>
      <c r="AJ9" s="60"/>
      <c r="AK9" s="62"/>
      <c r="AL9" s="62"/>
      <c r="AM9" s="62"/>
      <c r="AN9" s="62"/>
      <c r="AO9" s="62"/>
      <c r="AP9" s="62"/>
      <c r="AQ9" s="63"/>
      <c r="AR9" s="62"/>
      <c r="AS9" s="62"/>
      <c r="AT9" s="63"/>
      <c r="AU9" s="59"/>
      <c r="AV9" s="59"/>
      <c r="AW9" s="59"/>
      <c r="AX9" s="59"/>
      <c r="AY9" s="59"/>
      <c r="AZ9" s="59"/>
      <c r="BA9" s="60"/>
      <c r="BB9" s="64"/>
      <c r="BC9" s="64"/>
      <c r="BD9" s="59"/>
      <c r="BE9" s="59"/>
      <c r="BF9" s="59"/>
      <c r="BG9" s="59"/>
      <c r="BH9" s="59"/>
      <c r="BI9" s="59"/>
      <c r="BJ9" s="59"/>
      <c r="BK9" s="59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P9"/>
      <c r="CQ9"/>
      <c r="CR9"/>
      <c r="CS9"/>
      <c r="CT9"/>
      <c r="CU9"/>
      <c r="CV9"/>
      <c r="CW9"/>
      <c r="CX9"/>
      <c r="CY9"/>
      <c r="CZ9"/>
      <c r="EM9" s="57"/>
      <c r="EN9" s="57"/>
      <c r="EO9" s="57"/>
      <c r="EP9" s="57"/>
      <c r="EQ9" s="57"/>
      <c r="ER9" s="57"/>
      <c r="ES9" s="57"/>
      <c r="ET9" s="57"/>
      <c r="EU9" s="57"/>
      <c r="EV9" s="57"/>
      <c r="EW9" s="57"/>
      <c r="FG9" s="65"/>
      <c r="FH9" s="65"/>
      <c r="FL9" s="57"/>
      <c r="FX9" s="57"/>
      <c r="FY9" s="57"/>
      <c r="FZ9" s="57"/>
      <c r="GA9" s="66"/>
      <c r="GB9" s="66"/>
      <c r="GE9" s="66"/>
      <c r="GG9" s="57"/>
    </row>
    <row r="10" spans="1:189" s="56" customFormat="1" ht="18" customHeight="1">
      <c r="A10" s="56" t="s">
        <v>1038</v>
      </c>
      <c r="B10" s="56" t="s">
        <v>1034</v>
      </c>
      <c r="C10" s="57">
        <v>909</v>
      </c>
      <c r="D10" s="57">
        <v>1.41</v>
      </c>
      <c r="E10" s="56">
        <f t="shared" si="0"/>
        <v>1182.1500000000001</v>
      </c>
      <c r="F10" s="58">
        <v>65.97</v>
      </c>
      <c r="G10" s="58">
        <v>0.48</v>
      </c>
      <c r="H10" s="58">
        <v>14.71</v>
      </c>
      <c r="I10" s="58">
        <v>2.4489999999999998</v>
      </c>
      <c r="J10" s="58">
        <v>0.02</v>
      </c>
      <c r="K10" s="58">
        <v>0.57999999999999996</v>
      </c>
      <c r="L10" s="58">
        <v>2.0099999999999998</v>
      </c>
      <c r="M10" s="58">
        <v>4.6500000000000004</v>
      </c>
      <c r="N10" s="58">
        <v>2.63</v>
      </c>
      <c r="O10" s="58">
        <v>0.03</v>
      </c>
      <c r="P10" s="58"/>
      <c r="Q10" s="58">
        <v>4.6500000000000004</v>
      </c>
      <c r="S10" s="58">
        <v>45.46</v>
      </c>
      <c r="T10" s="58">
        <v>1.36</v>
      </c>
      <c r="U10" s="58">
        <v>10.64</v>
      </c>
      <c r="V10" s="58">
        <v>6.04</v>
      </c>
      <c r="W10" s="58">
        <v>0.1</v>
      </c>
      <c r="X10" s="58">
        <v>15.7</v>
      </c>
      <c r="Y10" s="58">
        <v>9.64</v>
      </c>
      <c r="Z10" s="58">
        <v>1.9</v>
      </c>
      <c r="AA10" s="58">
        <v>0.45</v>
      </c>
      <c r="AB10" s="58">
        <v>0.06</v>
      </c>
      <c r="AD10" s="59"/>
      <c r="AE10" s="60"/>
      <c r="AF10" s="61"/>
      <c r="AG10" s="59"/>
      <c r="AH10" s="59"/>
      <c r="AI10" s="59"/>
      <c r="AJ10" s="60"/>
      <c r="AK10" s="62"/>
      <c r="AL10" s="62"/>
      <c r="AM10" s="62"/>
      <c r="AN10" s="62"/>
      <c r="AO10" s="62"/>
      <c r="AP10" s="62"/>
      <c r="AQ10" s="63"/>
      <c r="AR10" s="62"/>
      <c r="AS10" s="62"/>
      <c r="AT10" s="63"/>
      <c r="AU10" s="59"/>
      <c r="AV10" s="59"/>
      <c r="AW10" s="59"/>
      <c r="AX10" s="59"/>
      <c r="AY10" s="59"/>
      <c r="AZ10" s="59"/>
      <c r="BA10" s="60"/>
      <c r="BB10" s="64"/>
      <c r="BC10" s="64"/>
      <c r="BD10" s="59"/>
      <c r="BE10" s="59"/>
      <c r="BF10" s="59"/>
      <c r="BG10" s="59"/>
      <c r="BH10" s="59"/>
      <c r="BI10" s="59"/>
      <c r="BJ10" s="59"/>
      <c r="BK10" s="59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CA10" s="57"/>
      <c r="CB10" s="57"/>
      <c r="CC10" s="57"/>
      <c r="CD10" s="57"/>
      <c r="CE10" s="57"/>
      <c r="CF10" s="57"/>
      <c r="CG10" s="57"/>
      <c r="CH10" s="57"/>
      <c r="CI10" s="57"/>
      <c r="CJ10" s="57"/>
      <c r="CK10" s="57"/>
      <c r="CL10" s="57"/>
      <c r="CP10"/>
      <c r="CQ10"/>
      <c r="CR10"/>
      <c r="CS10"/>
      <c r="CT10"/>
      <c r="CU10"/>
      <c r="CV10"/>
      <c r="CW10"/>
      <c r="CX10"/>
      <c r="CY10"/>
      <c r="CZ10"/>
      <c r="EM10" s="57"/>
      <c r="EN10" s="57"/>
      <c r="EO10" s="57"/>
      <c r="EP10" s="57"/>
      <c r="EQ10" s="57"/>
      <c r="ER10" s="57"/>
      <c r="ES10" s="57"/>
      <c r="ET10" s="57"/>
      <c r="EU10" s="57"/>
      <c r="EV10" s="57"/>
      <c r="EW10" s="57"/>
      <c r="FG10" s="65"/>
      <c r="FH10" s="65"/>
      <c r="FL10" s="57"/>
      <c r="FX10" s="57"/>
      <c r="FY10" s="57"/>
      <c r="FZ10" s="57"/>
      <c r="GA10" s="66"/>
      <c r="GB10" s="66"/>
      <c r="GE10" s="66"/>
      <c r="GG10" s="57"/>
    </row>
    <row r="11" spans="1:189" s="56" customFormat="1" ht="18" customHeight="1">
      <c r="A11" s="56" t="s">
        <v>1039</v>
      </c>
      <c r="B11" s="56" t="s">
        <v>1034</v>
      </c>
      <c r="C11" s="57">
        <v>850</v>
      </c>
      <c r="D11" s="57">
        <v>1.5</v>
      </c>
      <c r="E11" s="56">
        <f t="shared" si="0"/>
        <v>1123.1500000000001</v>
      </c>
      <c r="F11" s="58">
        <v>69.3</v>
      </c>
      <c r="G11" s="58">
        <v>0.34</v>
      </c>
      <c r="H11" s="58">
        <v>13.75</v>
      </c>
      <c r="I11" s="58">
        <v>1.95</v>
      </c>
      <c r="J11" s="58">
        <v>0.04</v>
      </c>
      <c r="K11" s="58">
        <v>0.43</v>
      </c>
      <c r="L11" s="58">
        <v>1.87</v>
      </c>
      <c r="M11" s="58">
        <v>4.72</v>
      </c>
      <c r="N11" s="58">
        <v>2.06</v>
      </c>
      <c r="O11" s="58"/>
      <c r="P11" s="58"/>
      <c r="Q11" s="58">
        <v>5.2</v>
      </c>
      <c r="S11" s="58">
        <v>43.5</v>
      </c>
      <c r="T11" s="58">
        <v>2.4300000000000002</v>
      </c>
      <c r="U11" s="58">
        <v>11.17</v>
      </c>
      <c r="V11" s="58">
        <v>15.2</v>
      </c>
      <c r="W11" s="58">
        <v>0.19</v>
      </c>
      <c r="X11" s="58">
        <v>12.68</v>
      </c>
      <c r="Y11" s="58">
        <v>10.75</v>
      </c>
      <c r="Z11" s="58">
        <v>2.14</v>
      </c>
      <c r="AA11" s="58">
        <v>0.31</v>
      </c>
      <c r="AB11" s="58"/>
      <c r="AD11" s="59"/>
      <c r="AE11" s="60"/>
      <c r="AF11" s="61"/>
      <c r="AG11" s="59"/>
      <c r="AH11" s="59"/>
      <c r="AI11" s="59"/>
      <c r="AJ11" s="60"/>
      <c r="AK11" s="62"/>
      <c r="AL11" s="62"/>
      <c r="AM11" s="62"/>
      <c r="AN11" s="62"/>
      <c r="AO11" s="62"/>
      <c r="AP11" s="62"/>
      <c r="AQ11" s="63"/>
      <c r="AR11" s="62"/>
      <c r="AS11" s="62"/>
      <c r="AT11" s="63"/>
      <c r="AU11" s="59"/>
      <c r="AV11" s="59"/>
      <c r="AW11" s="59"/>
      <c r="AX11" s="59"/>
      <c r="AY11" s="59"/>
      <c r="AZ11" s="59"/>
      <c r="BA11" s="60"/>
      <c r="BB11" s="64"/>
      <c r="BC11" s="64"/>
      <c r="BD11" s="59"/>
      <c r="BE11" s="59"/>
      <c r="BF11" s="59"/>
      <c r="BG11" s="59"/>
      <c r="BH11" s="59"/>
      <c r="BI11" s="59"/>
      <c r="BJ11" s="59"/>
      <c r="BK11" s="59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CA11" s="57"/>
      <c r="CB11" s="57"/>
      <c r="CC11" s="57"/>
      <c r="CD11" s="57"/>
      <c r="CE11" s="57"/>
      <c r="CF11" s="57"/>
      <c r="CG11" s="57"/>
      <c r="CH11" s="57"/>
      <c r="CI11" s="57"/>
      <c r="CJ11" s="57"/>
      <c r="CK11" s="57"/>
      <c r="CL11" s="57"/>
      <c r="CP11"/>
      <c r="CQ11"/>
      <c r="CR11"/>
      <c r="CS11"/>
      <c r="CT11"/>
      <c r="CU11"/>
      <c r="CV11"/>
      <c r="CW11"/>
      <c r="CX11"/>
      <c r="CY11"/>
      <c r="CZ11"/>
      <c r="EM11" s="57"/>
      <c r="EN11" s="57"/>
      <c r="EO11" s="57"/>
      <c r="EP11" s="57"/>
      <c r="EQ11" s="57"/>
      <c r="ER11" s="57"/>
      <c r="ES11" s="57"/>
      <c r="ET11" s="57"/>
      <c r="EU11" s="57"/>
      <c r="EV11" s="57"/>
      <c r="EW11" s="57"/>
      <c r="FG11" s="65"/>
      <c r="FH11" s="65"/>
      <c r="FL11" s="57"/>
      <c r="FX11" s="57"/>
      <c r="FY11" s="57"/>
      <c r="FZ11" s="57"/>
      <c r="GA11" s="66"/>
      <c r="GB11" s="66"/>
      <c r="GE11" s="66"/>
      <c r="GG11" s="57"/>
    </row>
    <row r="12" spans="1:189" s="56" customFormat="1" ht="18" customHeight="1">
      <c r="A12" s="56" t="s">
        <v>1039</v>
      </c>
      <c r="B12" s="56" t="s">
        <v>1034</v>
      </c>
      <c r="C12" s="57">
        <v>850</v>
      </c>
      <c r="D12" s="57">
        <v>1.5</v>
      </c>
      <c r="E12" s="56">
        <f t="shared" si="0"/>
        <v>1123.1500000000001</v>
      </c>
      <c r="F12" s="58">
        <v>68.95</v>
      </c>
      <c r="G12" s="58">
        <v>0.28000000000000003</v>
      </c>
      <c r="H12" s="58">
        <v>13.71</v>
      </c>
      <c r="I12" s="58">
        <v>1.59</v>
      </c>
      <c r="J12" s="58">
        <v>0.02</v>
      </c>
      <c r="K12" s="58">
        <v>0.4</v>
      </c>
      <c r="L12" s="58">
        <v>1.91</v>
      </c>
      <c r="M12" s="58">
        <v>4.79</v>
      </c>
      <c r="N12" s="58">
        <v>2.13</v>
      </c>
      <c r="O12" s="58"/>
      <c r="P12" s="58"/>
      <c r="Q12" s="58">
        <v>6.2199999999999989</v>
      </c>
      <c r="S12" s="58">
        <v>43.21</v>
      </c>
      <c r="T12" s="58">
        <v>2.88</v>
      </c>
      <c r="U12" s="58">
        <v>12.19</v>
      </c>
      <c r="V12" s="58">
        <v>11.86</v>
      </c>
      <c r="W12" s="58">
        <v>0.13</v>
      </c>
      <c r="X12" s="58">
        <v>14.04</v>
      </c>
      <c r="Y12" s="58">
        <v>11.24</v>
      </c>
      <c r="Z12" s="58">
        <v>2.57</v>
      </c>
      <c r="AA12" s="58">
        <v>0.28999999999999998</v>
      </c>
      <c r="AB12" s="58"/>
      <c r="AD12" s="59"/>
      <c r="AE12" s="60"/>
      <c r="AF12" s="61"/>
      <c r="AG12" s="59"/>
      <c r="AH12" s="59"/>
      <c r="AI12" s="59"/>
      <c r="AJ12" s="60"/>
      <c r="AK12" s="62"/>
      <c r="AL12" s="62"/>
      <c r="AM12" s="62"/>
      <c r="AN12" s="62"/>
      <c r="AO12" s="62"/>
      <c r="AP12" s="62"/>
      <c r="AQ12" s="63"/>
      <c r="AR12" s="62"/>
      <c r="AS12" s="62"/>
      <c r="AT12" s="63"/>
      <c r="AU12" s="59"/>
      <c r="AV12" s="59"/>
      <c r="AW12" s="59"/>
      <c r="AX12" s="59"/>
      <c r="AY12" s="59"/>
      <c r="AZ12" s="59"/>
      <c r="BA12" s="60"/>
      <c r="BB12" s="64"/>
      <c r="BC12" s="64"/>
      <c r="BD12" s="59"/>
      <c r="BE12" s="59"/>
      <c r="BF12" s="59"/>
      <c r="BG12" s="59"/>
      <c r="BH12" s="59"/>
      <c r="BI12" s="59"/>
      <c r="BJ12" s="59"/>
      <c r="BK12" s="59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CA12" s="57"/>
      <c r="CB12" s="57"/>
      <c r="CC12" s="57"/>
      <c r="CD12" s="57"/>
      <c r="CE12" s="57"/>
      <c r="CF12" s="57"/>
      <c r="CG12" s="57"/>
      <c r="CH12" s="57"/>
      <c r="CI12" s="57"/>
      <c r="CJ12" s="57"/>
      <c r="CK12" s="57"/>
      <c r="CL12" s="57"/>
      <c r="CP12"/>
      <c r="CQ12"/>
      <c r="CR12"/>
      <c r="CS12"/>
      <c r="CT12"/>
      <c r="CU12"/>
      <c r="CV12"/>
      <c r="CW12"/>
      <c r="CX12"/>
      <c r="CY12"/>
      <c r="CZ12"/>
      <c r="EM12" s="57"/>
      <c r="EN12" s="57"/>
      <c r="EO12" s="57"/>
      <c r="EP12" s="57"/>
      <c r="EQ12" s="57"/>
      <c r="ER12" s="57"/>
      <c r="ES12" s="57"/>
      <c r="ET12" s="57"/>
      <c r="EU12" s="57"/>
      <c r="EV12" s="57"/>
      <c r="EW12" s="57"/>
      <c r="FG12" s="65"/>
      <c r="FH12" s="65"/>
      <c r="FL12" s="57"/>
      <c r="FX12" s="57"/>
      <c r="FY12" s="57"/>
      <c r="FZ12" s="57"/>
      <c r="GA12" s="66"/>
      <c r="GB12" s="66"/>
      <c r="GE12" s="66"/>
      <c r="GG12" s="57"/>
    </row>
    <row r="13" spans="1:189" s="56" customFormat="1" ht="18" customHeight="1">
      <c r="A13" s="56" t="s">
        <v>39</v>
      </c>
      <c r="B13" s="56" t="s">
        <v>1034</v>
      </c>
      <c r="C13" s="57">
        <v>850</v>
      </c>
      <c r="D13" s="57">
        <v>1.85</v>
      </c>
      <c r="E13" s="56">
        <f t="shared" si="0"/>
        <v>1123.1500000000001</v>
      </c>
      <c r="F13" s="58">
        <v>66.55</v>
      </c>
      <c r="G13" s="58">
        <v>0.31</v>
      </c>
      <c r="H13" s="58">
        <v>15.19</v>
      </c>
      <c r="I13" s="58">
        <v>1.62</v>
      </c>
      <c r="J13" s="58">
        <v>0.06</v>
      </c>
      <c r="K13" s="58">
        <v>0.56000000000000005</v>
      </c>
      <c r="L13" s="58">
        <v>3.76</v>
      </c>
      <c r="M13" s="58">
        <v>3.54</v>
      </c>
      <c r="N13" s="58">
        <v>2.79</v>
      </c>
      <c r="O13" s="58"/>
      <c r="P13" s="58"/>
      <c r="Q13" s="58">
        <v>5.6199999999999761</v>
      </c>
      <c r="S13" s="58">
        <v>44.1</v>
      </c>
      <c r="T13" s="58">
        <v>1.4</v>
      </c>
      <c r="U13" s="58">
        <v>12.26</v>
      </c>
      <c r="V13" s="58">
        <v>11.14</v>
      </c>
      <c r="W13" s="58">
        <v>0.25</v>
      </c>
      <c r="X13" s="58">
        <v>13.5</v>
      </c>
      <c r="Y13" s="58">
        <v>11.74</v>
      </c>
      <c r="Z13" s="58">
        <v>1.69</v>
      </c>
      <c r="AA13" s="58">
        <v>0.57999999999999996</v>
      </c>
      <c r="AB13" s="58"/>
      <c r="AD13" s="59"/>
      <c r="AE13" s="60"/>
      <c r="AF13" s="61"/>
      <c r="AG13" s="59"/>
      <c r="AH13" s="59"/>
      <c r="AI13" s="59"/>
      <c r="AJ13" s="60"/>
      <c r="AK13" s="62"/>
      <c r="AL13" s="62"/>
      <c r="AM13" s="62"/>
      <c r="AN13" s="62"/>
      <c r="AO13" s="62"/>
      <c r="AP13" s="62"/>
      <c r="AQ13" s="63"/>
      <c r="AR13" s="62"/>
      <c r="AS13" s="62"/>
      <c r="AT13" s="63"/>
      <c r="AU13" s="59"/>
      <c r="AV13" s="59"/>
      <c r="AW13" s="59"/>
      <c r="AX13" s="59"/>
      <c r="AY13" s="59"/>
      <c r="AZ13" s="59"/>
      <c r="BA13" s="60"/>
      <c r="BB13" s="64"/>
      <c r="BC13" s="64"/>
      <c r="BD13" s="59"/>
      <c r="BE13" s="59"/>
      <c r="BF13" s="59"/>
      <c r="BG13" s="59"/>
      <c r="BH13" s="59"/>
      <c r="BI13" s="59"/>
      <c r="BJ13" s="59"/>
      <c r="BK13" s="59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CA13" s="57"/>
      <c r="CB13" s="57"/>
      <c r="CC13" s="57"/>
      <c r="CD13" s="57"/>
      <c r="CE13" s="57"/>
      <c r="CF13" s="57"/>
      <c r="CG13" s="57"/>
      <c r="CH13" s="57"/>
      <c r="CI13" s="57"/>
      <c r="CJ13" s="57"/>
      <c r="CK13" s="57"/>
      <c r="CL13" s="57"/>
      <c r="CP13"/>
      <c r="CQ13"/>
      <c r="CR13"/>
      <c r="CS13"/>
      <c r="CT13"/>
      <c r="CU13"/>
      <c r="CV13"/>
      <c r="CW13"/>
      <c r="CX13"/>
      <c r="CY13"/>
      <c r="CZ13"/>
      <c r="EM13" s="57"/>
      <c r="EN13" s="57"/>
      <c r="EO13" s="57"/>
      <c r="EP13" s="57"/>
      <c r="EQ13" s="57"/>
      <c r="ER13" s="57"/>
      <c r="ES13" s="57"/>
      <c r="ET13" s="57"/>
      <c r="EU13" s="57"/>
      <c r="EV13" s="57"/>
      <c r="EW13" s="57"/>
      <c r="FG13" s="65"/>
      <c r="FH13" s="65"/>
      <c r="FL13" s="57"/>
      <c r="FX13" s="57"/>
      <c r="FY13" s="57"/>
      <c r="FZ13" s="57"/>
      <c r="GA13" s="66"/>
      <c r="GB13" s="66"/>
      <c r="GE13" s="66"/>
      <c r="GG13" s="57"/>
    </row>
    <row r="14" spans="1:189" s="56" customFormat="1" ht="18" customHeight="1">
      <c r="A14" s="56" t="s">
        <v>39</v>
      </c>
      <c r="B14" s="56" t="s">
        <v>1034</v>
      </c>
      <c r="C14" s="57">
        <v>850</v>
      </c>
      <c r="D14" s="57">
        <v>1.85</v>
      </c>
      <c r="E14" s="56">
        <f t="shared" si="0"/>
        <v>1123.1500000000001</v>
      </c>
      <c r="F14" s="58">
        <v>66.19</v>
      </c>
      <c r="G14" s="58">
        <v>0.28999999999999998</v>
      </c>
      <c r="H14" s="58">
        <v>15.23</v>
      </c>
      <c r="I14" s="58">
        <v>1.49</v>
      </c>
      <c r="J14" s="58">
        <v>0.05</v>
      </c>
      <c r="K14" s="58">
        <v>0.57999999999999996</v>
      </c>
      <c r="L14" s="58">
        <v>3.86</v>
      </c>
      <c r="M14" s="58">
        <v>3.63</v>
      </c>
      <c r="N14" s="58">
        <v>2.68</v>
      </c>
      <c r="O14" s="58"/>
      <c r="P14" s="58"/>
      <c r="Q14" s="58">
        <v>6</v>
      </c>
      <c r="S14" s="58">
        <v>43.7</v>
      </c>
      <c r="T14" s="58">
        <v>1.31</v>
      </c>
      <c r="U14" s="58">
        <v>12.25</v>
      </c>
      <c r="V14" s="58">
        <v>12.99</v>
      </c>
      <c r="W14" s="58">
        <v>0.28000000000000003</v>
      </c>
      <c r="X14" s="58">
        <v>12.95</v>
      </c>
      <c r="Y14" s="58">
        <v>11.91</v>
      </c>
      <c r="Z14" s="58">
        <v>1.57</v>
      </c>
      <c r="AA14" s="58">
        <v>0.56000000000000005</v>
      </c>
      <c r="AB14" s="58"/>
      <c r="AD14" s="59"/>
      <c r="AE14" s="60"/>
      <c r="AF14" s="61"/>
      <c r="AG14" s="59"/>
      <c r="AH14" s="59"/>
      <c r="AI14" s="59"/>
      <c r="AJ14" s="60"/>
      <c r="AK14" s="62"/>
      <c r="AL14" s="62"/>
      <c r="AM14" s="62"/>
      <c r="AN14" s="62"/>
      <c r="AO14" s="62"/>
      <c r="AP14" s="62"/>
      <c r="AQ14" s="63"/>
      <c r="AR14" s="62"/>
      <c r="AS14" s="62"/>
      <c r="AT14" s="63"/>
      <c r="AU14" s="59"/>
      <c r="AV14" s="59"/>
      <c r="AW14" s="59"/>
      <c r="AX14" s="59"/>
      <c r="AY14" s="59"/>
      <c r="AZ14" s="59"/>
      <c r="BA14" s="60"/>
      <c r="BB14" s="64"/>
      <c r="BC14" s="64"/>
      <c r="BD14" s="59"/>
      <c r="BE14" s="59"/>
      <c r="BF14" s="59"/>
      <c r="BG14" s="59"/>
      <c r="BH14" s="59"/>
      <c r="BI14" s="59"/>
      <c r="BJ14" s="59"/>
      <c r="BK14" s="59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CA14" s="57"/>
      <c r="CB14" s="57"/>
      <c r="CC14" s="57"/>
      <c r="CD14" s="57"/>
      <c r="CE14" s="57"/>
      <c r="CF14" s="57"/>
      <c r="CG14" s="57"/>
      <c r="CH14" s="57"/>
      <c r="CI14" s="57"/>
      <c r="CJ14" s="57"/>
      <c r="CK14" s="57"/>
      <c r="CL14" s="57"/>
      <c r="CP14"/>
      <c r="CQ14"/>
      <c r="CR14"/>
      <c r="CS14"/>
      <c r="CT14"/>
      <c r="CU14"/>
      <c r="CV14"/>
      <c r="CW14"/>
      <c r="CX14"/>
      <c r="CY14"/>
      <c r="CZ14"/>
      <c r="EM14" s="57"/>
      <c r="EN14" s="57"/>
      <c r="EO14" s="57"/>
      <c r="EP14" s="57"/>
      <c r="EQ14" s="57"/>
      <c r="ER14" s="57"/>
      <c r="ES14" s="57"/>
      <c r="ET14" s="57"/>
      <c r="EU14" s="57"/>
      <c r="EV14" s="57"/>
      <c r="EW14" s="57"/>
      <c r="FG14" s="65"/>
      <c r="FH14" s="65"/>
      <c r="FL14" s="57"/>
      <c r="FX14" s="57"/>
      <c r="FY14" s="57"/>
      <c r="FZ14" s="57"/>
      <c r="GA14" s="66"/>
      <c r="GB14" s="66"/>
      <c r="GE14" s="66"/>
      <c r="GG14" s="57"/>
    </row>
    <row r="15" spans="1:189" s="56" customFormat="1" ht="18" customHeight="1">
      <c r="A15" s="56" t="s">
        <v>39</v>
      </c>
      <c r="B15" s="56" t="s">
        <v>1034</v>
      </c>
      <c r="C15" s="57">
        <v>850</v>
      </c>
      <c r="D15" s="57">
        <v>1.85</v>
      </c>
      <c r="E15" s="56">
        <f t="shared" si="0"/>
        <v>1123.1500000000001</v>
      </c>
      <c r="F15" s="58">
        <v>70.010000000000005</v>
      </c>
      <c r="G15" s="58">
        <v>0.34</v>
      </c>
      <c r="H15" s="58">
        <v>13.33</v>
      </c>
      <c r="I15" s="58">
        <v>1.42</v>
      </c>
      <c r="J15" s="58">
        <v>0.08</v>
      </c>
      <c r="K15" s="58">
        <v>0.52</v>
      </c>
      <c r="L15" s="58">
        <v>2.38</v>
      </c>
      <c r="M15" s="58">
        <v>3.18</v>
      </c>
      <c r="N15" s="58">
        <v>3.35</v>
      </c>
      <c r="O15" s="58"/>
      <c r="P15" s="58"/>
      <c r="Q15" s="58">
        <v>5.3900000000000006</v>
      </c>
      <c r="S15" s="58">
        <v>44.69</v>
      </c>
      <c r="T15" s="58">
        <v>1.91</v>
      </c>
      <c r="U15" s="58">
        <v>12.97</v>
      </c>
      <c r="V15" s="58">
        <v>10.46</v>
      </c>
      <c r="W15" s="58">
        <v>0.22</v>
      </c>
      <c r="X15" s="58">
        <v>12.77</v>
      </c>
      <c r="Y15" s="58">
        <v>11.27</v>
      </c>
      <c r="Z15" s="58">
        <v>1.88</v>
      </c>
      <c r="AA15" s="58">
        <v>0.71</v>
      </c>
      <c r="AB15" s="58"/>
      <c r="AD15" s="59"/>
      <c r="AE15" s="60"/>
      <c r="AF15" s="61"/>
      <c r="AG15" s="59"/>
      <c r="AH15" s="59"/>
      <c r="AI15" s="59"/>
      <c r="AJ15" s="60"/>
      <c r="AK15" s="62"/>
      <c r="AL15" s="62"/>
      <c r="AM15" s="62"/>
      <c r="AN15" s="62"/>
      <c r="AO15" s="62"/>
      <c r="AP15" s="62"/>
      <c r="AQ15" s="63"/>
      <c r="AR15" s="62"/>
      <c r="AS15" s="62"/>
      <c r="AT15" s="63"/>
      <c r="AU15" s="59"/>
      <c r="AV15" s="59"/>
      <c r="AW15" s="59"/>
      <c r="AX15" s="59"/>
      <c r="AY15" s="59"/>
      <c r="AZ15" s="59"/>
      <c r="BA15" s="60"/>
      <c r="BB15" s="64"/>
      <c r="BC15" s="64"/>
      <c r="BD15" s="59"/>
      <c r="BE15" s="59"/>
      <c r="BF15" s="59"/>
      <c r="BG15" s="59"/>
      <c r="BH15" s="59"/>
      <c r="BI15" s="59"/>
      <c r="BJ15" s="59"/>
      <c r="BK15" s="59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CA15" s="57"/>
      <c r="CB15" s="57"/>
      <c r="CC15" s="57"/>
      <c r="CD15" s="57"/>
      <c r="CE15" s="57"/>
      <c r="CF15" s="57"/>
      <c r="CG15" s="57"/>
      <c r="CH15" s="57"/>
      <c r="CI15" s="57"/>
      <c r="CJ15" s="57"/>
      <c r="CK15" s="57"/>
      <c r="CL15" s="57"/>
      <c r="CP15"/>
      <c r="CQ15"/>
      <c r="CR15"/>
      <c r="CS15"/>
      <c r="CT15"/>
      <c r="CU15"/>
      <c r="CV15"/>
      <c r="CW15"/>
      <c r="CX15"/>
      <c r="CY15"/>
      <c r="CZ15"/>
      <c r="EM15" s="57"/>
      <c r="EN15" s="57"/>
      <c r="EO15" s="57"/>
      <c r="EP15" s="57"/>
      <c r="EQ15" s="57"/>
      <c r="ER15" s="57"/>
      <c r="ES15" s="57"/>
      <c r="ET15" s="57"/>
      <c r="EU15" s="57"/>
      <c r="EV15" s="57"/>
      <c r="EW15" s="57"/>
      <c r="FG15" s="65"/>
      <c r="FH15" s="65"/>
      <c r="FL15" s="57"/>
      <c r="FX15" s="57"/>
      <c r="FY15" s="57"/>
      <c r="FZ15" s="57"/>
      <c r="GA15" s="66"/>
      <c r="GB15" s="66"/>
      <c r="GE15" s="66"/>
      <c r="GG15" s="57"/>
    </row>
    <row r="16" spans="1:189" s="56" customFormat="1" ht="18" customHeight="1">
      <c r="A16" s="56" t="s">
        <v>1038</v>
      </c>
      <c r="B16" s="56" t="s">
        <v>1034</v>
      </c>
      <c r="C16" s="57">
        <v>950</v>
      </c>
      <c r="D16" s="57">
        <v>1.9379999999999999</v>
      </c>
      <c r="E16" s="56">
        <f t="shared" si="0"/>
        <v>1223.1500000000001</v>
      </c>
      <c r="F16" s="58">
        <v>60.59</v>
      </c>
      <c r="G16" s="58">
        <v>0.76</v>
      </c>
      <c r="H16" s="58">
        <v>17.38</v>
      </c>
      <c r="I16" s="58">
        <v>3.2430000000000003</v>
      </c>
      <c r="J16" s="58">
        <v>0.06</v>
      </c>
      <c r="K16" s="58">
        <v>1.79</v>
      </c>
      <c r="L16" s="58">
        <v>4.3</v>
      </c>
      <c r="M16" s="58">
        <v>4.2699999999999996</v>
      </c>
      <c r="N16" s="58">
        <v>1.88</v>
      </c>
      <c r="O16" s="58">
        <v>0.04</v>
      </c>
      <c r="P16" s="58"/>
      <c r="Q16" s="58">
        <v>5.21</v>
      </c>
      <c r="S16" s="58">
        <v>43.5</v>
      </c>
      <c r="T16" s="58">
        <v>2.82</v>
      </c>
      <c r="U16" s="58">
        <v>10.86</v>
      </c>
      <c r="V16" s="58">
        <v>6.16</v>
      </c>
      <c r="W16" s="58">
        <v>0.09</v>
      </c>
      <c r="X16" s="58">
        <v>15.84</v>
      </c>
      <c r="Y16" s="58">
        <v>11.38</v>
      </c>
      <c r="Z16" s="58">
        <v>2.31</v>
      </c>
      <c r="AA16" s="58">
        <v>0.43</v>
      </c>
      <c r="AB16" s="58">
        <v>0.37</v>
      </c>
      <c r="AD16" s="59"/>
      <c r="AE16" s="60"/>
      <c r="AF16" s="61"/>
      <c r="AG16" s="59"/>
      <c r="AH16" s="59"/>
      <c r="AI16" s="59"/>
      <c r="AJ16" s="60"/>
      <c r="AK16" s="62"/>
      <c r="AL16" s="62"/>
      <c r="AM16" s="62"/>
      <c r="AN16" s="62"/>
      <c r="AO16" s="62"/>
      <c r="AP16" s="62"/>
      <c r="AQ16" s="63"/>
      <c r="AR16" s="62"/>
      <c r="AS16" s="62"/>
      <c r="AT16" s="63"/>
      <c r="AU16" s="59"/>
      <c r="AV16" s="59"/>
      <c r="AW16" s="59"/>
      <c r="AX16" s="59"/>
      <c r="AY16" s="59"/>
      <c r="AZ16" s="59"/>
      <c r="BA16" s="60"/>
      <c r="BB16" s="64"/>
      <c r="BC16" s="64"/>
      <c r="BD16" s="59"/>
      <c r="BE16" s="59"/>
      <c r="BF16" s="59"/>
      <c r="BG16" s="59"/>
      <c r="BH16" s="59"/>
      <c r="BI16" s="59"/>
      <c r="BJ16" s="59"/>
      <c r="BK16" s="59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P16"/>
      <c r="CQ16"/>
      <c r="CR16"/>
      <c r="CS16"/>
      <c r="CT16"/>
      <c r="CU16"/>
      <c r="CV16"/>
      <c r="CW16"/>
      <c r="CX16"/>
      <c r="CY16"/>
      <c r="CZ16"/>
      <c r="EM16" s="57"/>
      <c r="EN16" s="57"/>
      <c r="EO16" s="57"/>
      <c r="EP16" s="57"/>
      <c r="EQ16" s="57"/>
      <c r="ER16" s="57"/>
      <c r="ES16" s="57"/>
      <c r="ET16" s="57"/>
      <c r="EU16" s="57"/>
      <c r="EV16" s="57"/>
      <c r="EW16" s="57"/>
      <c r="FG16" s="65"/>
      <c r="FH16" s="65"/>
      <c r="FL16" s="57"/>
      <c r="FX16" s="57"/>
      <c r="FY16" s="57"/>
      <c r="FZ16" s="57"/>
      <c r="GA16" s="66"/>
      <c r="GB16" s="66"/>
      <c r="GE16" s="66"/>
      <c r="GG16" s="57"/>
    </row>
    <row r="17" spans="1:189" s="56" customFormat="1" ht="18" customHeight="1">
      <c r="A17" s="56" t="s">
        <v>1040</v>
      </c>
      <c r="B17" s="56" t="s">
        <v>1034</v>
      </c>
      <c r="C17" s="57">
        <v>975</v>
      </c>
      <c r="D17" s="57">
        <v>2</v>
      </c>
      <c r="E17" s="56">
        <f t="shared" si="0"/>
        <v>1248.1500000000001</v>
      </c>
      <c r="F17" s="58">
        <v>55.72</v>
      </c>
      <c r="G17" s="58">
        <v>1.44</v>
      </c>
      <c r="H17" s="58">
        <v>17.59</v>
      </c>
      <c r="I17" s="58">
        <v>5.15</v>
      </c>
      <c r="J17" s="58"/>
      <c r="K17" s="58">
        <v>3.3</v>
      </c>
      <c r="L17" s="58">
        <v>6.78</v>
      </c>
      <c r="M17" s="58">
        <v>3.81</v>
      </c>
      <c r="N17" s="58">
        <v>0.47</v>
      </c>
      <c r="O17" s="58"/>
      <c r="P17" s="58"/>
      <c r="Q17" s="58">
        <v>5.9</v>
      </c>
      <c r="S17" s="58">
        <v>41.44</v>
      </c>
      <c r="T17" s="58">
        <v>3.49</v>
      </c>
      <c r="U17" s="58">
        <v>12.36</v>
      </c>
      <c r="V17" s="58">
        <v>9.6</v>
      </c>
      <c r="W17" s="58"/>
      <c r="X17" s="58">
        <v>15.65</v>
      </c>
      <c r="Y17" s="58">
        <v>11.77</v>
      </c>
      <c r="Z17" s="58">
        <v>2.5499999999999998</v>
      </c>
      <c r="AA17" s="58">
        <v>0.15</v>
      </c>
      <c r="AB17" s="58"/>
      <c r="AD17" s="59"/>
      <c r="AE17" s="60"/>
      <c r="AF17" s="61"/>
      <c r="AG17" s="59"/>
      <c r="AH17" s="59"/>
      <c r="AI17" s="59"/>
      <c r="AJ17" s="60"/>
      <c r="AK17" s="62"/>
      <c r="AL17" s="62"/>
      <c r="AM17" s="62"/>
      <c r="AN17" s="62"/>
      <c r="AO17" s="62"/>
      <c r="AP17" s="62"/>
      <c r="AQ17" s="63"/>
      <c r="AR17" s="62"/>
      <c r="AS17" s="62"/>
      <c r="AT17" s="63"/>
      <c r="AU17" s="59"/>
      <c r="AV17" s="59"/>
      <c r="AW17" s="59"/>
      <c r="AX17" s="59"/>
      <c r="AY17" s="59"/>
      <c r="AZ17" s="59"/>
      <c r="BA17" s="60"/>
      <c r="BB17" s="64"/>
      <c r="BC17" s="64"/>
      <c r="BD17" s="59"/>
      <c r="BE17" s="59"/>
      <c r="BF17" s="59"/>
      <c r="BG17" s="59"/>
      <c r="BH17" s="59"/>
      <c r="BI17" s="59"/>
      <c r="BJ17" s="59"/>
      <c r="BK17" s="59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CA17" s="57"/>
      <c r="CB17" s="57"/>
      <c r="CC17" s="57"/>
      <c r="CD17" s="57"/>
      <c r="CE17" s="57"/>
      <c r="CF17" s="57"/>
      <c r="CG17" s="57"/>
      <c r="CH17" s="57"/>
      <c r="CI17" s="57"/>
      <c r="CJ17" s="57"/>
      <c r="CK17" s="57"/>
      <c r="CL17" s="57"/>
      <c r="CP17"/>
      <c r="CQ17"/>
      <c r="CR17"/>
      <c r="CS17"/>
      <c r="CT17"/>
      <c r="CU17"/>
      <c r="CV17"/>
      <c r="CW17"/>
      <c r="CX17"/>
      <c r="CY17"/>
      <c r="CZ17"/>
      <c r="EM17" s="57"/>
      <c r="EN17" s="57"/>
      <c r="EO17" s="57"/>
      <c r="EP17" s="57"/>
      <c r="EQ17" s="57"/>
      <c r="ER17" s="57"/>
      <c r="ES17" s="57"/>
      <c r="ET17" s="57"/>
      <c r="EU17" s="57"/>
      <c r="EV17" s="57"/>
      <c r="EW17" s="57"/>
      <c r="FG17" s="65"/>
      <c r="FH17" s="65"/>
      <c r="FL17" s="57"/>
      <c r="FX17" s="57"/>
      <c r="FY17" s="57"/>
      <c r="FZ17" s="57"/>
      <c r="GA17" s="66"/>
      <c r="GB17" s="66"/>
      <c r="GE17" s="66"/>
      <c r="GG17" s="57"/>
    </row>
    <row r="18" spans="1:189" s="56" customFormat="1" ht="18" customHeight="1">
      <c r="A18" s="56" t="s">
        <v>1040</v>
      </c>
      <c r="B18" s="56" t="s">
        <v>1034</v>
      </c>
      <c r="C18" s="57">
        <v>950</v>
      </c>
      <c r="D18" s="57">
        <v>2</v>
      </c>
      <c r="E18" s="56">
        <f t="shared" si="0"/>
        <v>1223.1500000000001</v>
      </c>
      <c r="F18" s="58">
        <v>58.25</v>
      </c>
      <c r="G18" s="58">
        <v>1.24</v>
      </c>
      <c r="H18" s="58">
        <v>17.03</v>
      </c>
      <c r="I18" s="58">
        <v>5</v>
      </c>
      <c r="J18" s="58"/>
      <c r="K18" s="58">
        <v>2.29</v>
      </c>
      <c r="L18" s="58">
        <v>5.69</v>
      </c>
      <c r="M18" s="58">
        <v>4.18</v>
      </c>
      <c r="N18" s="58">
        <v>0.6</v>
      </c>
      <c r="O18" s="58"/>
      <c r="P18" s="58"/>
      <c r="Q18" s="58">
        <v>5.9</v>
      </c>
      <c r="S18" s="58">
        <v>42.38</v>
      </c>
      <c r="T18" s="58">
        <v>3.24</v>
      </c>
      <c r="U18" s="58">
        <v>11.43</v>
      </c>
      <c r="V18" s="58">
        <v>10.220000000000001</v>
      </c>
      <c r="W18" s="58"/>
      <c r="X18" s="58">
        <v>15.43</v>
      </c>
      <c r="Y18" s="58">
        <v>11.67</v>
      </c>
      <c r="Z18" s="58">
        <v>2.41</v>
      </c>
      <c r="AA18" s="58">
        <v>0.15</v>
      </c>
      <c r="AB18" s="58"/>
      <c r="AD18" s="59"/>
      <c r="AE18" s="60"/>
      <c r="AF18" s="61"/>
      <c r="AG18" s="59"/>
      <c r="AH18" s="59"/>
      <c r="AI18" s="59"/>
      <c r="AJ18" s="60"/>
      <c r="AK18" s="62"/>
      <c r="AL18" s="62"/>
      <c r="AM18" s="62"/>
      <c r="AN18" s="62"/>
      <c r="AO18" s="62"/>
      <c r="AP18" s="62"/>
      <c r="AQ18" s="63"/>
      <c r="AR18" s="62"/>
      <c r="AS18" s="62"/>
      <c r="AT18" s="63"/>
      <c r="AU18" s="59"/>
      <c r="AV18" s="59"/>
      <c r="AW18" s="59"/>
      <c r="AX18" s="59"/>
      <c r="AY18" s="59"/>
      <c r="AZ18" s="59"/>
      <c r="BA18" s="60"/>
      <c r="BB18" s="64"/>
      <c r="BC18" s="64"/>
      <c r="BD18" s="59"/>
      <c r="BE18" s="59"/>
      <c r="BF18" s="59"/>
      <c r="BG18" s="59"/>
      <c r="BH18" s="59"/>
      <c r="BI18" s="59"/>
      <c r="BJ18" s="59"/>
      <c r="BK18" s="59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CA18" s="57"/>
      <c r="CB18" s="57"/>
      <c r="CC18" s="57"/>
      <c r="CD18" s="57"/>
      <c r="CE18" s="57"/>
      <c r="CF18" s="57"/>
      <c r="CG18" s="57"/>
      <c r="CH18" s="57"/>
      <c r="CI18" s="57"/>
      <c r="CJ18" s="57"/>
      <c r="CK18" s="57"/>
      <c r="CL18" s="57"/>
      <c r="CP18"/>
      <c r="CQ18"/>
      <c r="CR18"/>
      <c r="CS18"/>
      <c r="CT18"/>
      <c r="CU18"/>
      <c r="CV18"/>
      <c r="CW18"/>
      <c r="CX18"/>
      <c r="CY18"/>
      <c r="CZ18"/>
      <c r="EM18" s="57"/>
      <c r="EN18" s="57"/>
      <c r="EO18" s="57"/>
      <c r="EP18" s="57"/>
      <c r="EQ18" s="57"/>
      <c r="ER18" s="57"/>
      <c r="ES18" s="57"/>
      <c r="ET18" s="57"/>
      <c r="EU18" s="57"/>
      <c r="EV18" s="57"/>
      <c r="EW18" s="57"/>
      <c r="FG18" s="65"/>
      <c r="FH18" s="65"/>
      <c r="FL18" s="57"/>
      <c r="FX18" s="57"/>
      <c r="FY18" s="57"/>
      <c r="FZ18" s="57"/>
      <c r="GA18" s="66"/>
      <c r="GB18" s="66"/>
      <c r="GE18" s="66"/>
      <c r="GG18" s="57"/>
    </row>
    <row r="19" spans="1:189" s="56" customFormat="1" ht="18" customHeight="1">
      <c r="A19" s="56" t="s">
        <v>1040</v>
      </c>
      <c r="B19" s="56" t="s">
        <v>1034</v>
      </c>
      <c r="C19" s="57">
        <v>940</v>
      </c>
      <c r="D19" s="57">
        <v>2</v>
      </c>
      <c r="E19" s="56">
        <f t="shared" si="0"/>
        <v>1213.1500000000001</v>
      </c>
      <c r="F19" s="58">
        <v>55.68</v>
      </c>
      <c r="G19" s="58">
        <v>1.04</v>
      </c>
      <c r="H19" s="58">
        <v>17.09</v>
      </c>
      <c r="I19" s="58">
        <v>8.33</v>
      </c>
      <c r="J19" s="58"/>
      <c r="K19" s="58">
        <v>2.14</v>
      </c>
      <c r="L19" s="58">
        <v>5.8</v>
      </c>
      <c r="M19" s="58">
        <v>3.94</v>
      </c>
      <c r="N19" s="58">
        <v>0.74</v>
      </c>
      <c r="O19" s="58"/>
      <c r="P19" s="58"/>
      <c r="Q19" s="58">
        <v>5.7</v>
      </c>
      <c r="S19" s="58">
        <v>41.62</v>
      </c>
      <c r="T19" s="58">
        <v>3.58</v>
      </c>
      <c r="U19" s="58">
        <v>11.53</v>
      </c>
      <c r="V19" s="58">
        <v>13.48</v>
      </c>
      <c r="W19" s="58"/>
      <c r="X19" s="58">
        <v>13.51</v>
      </c>
      <c r="Y19" s="58">
        <v>11.25</v>
      </c>
      <c r="Z19" s="58">
        <v>2.4900000000000002</v>
      </c>
      <c r="AA19" s="58">
        <v>0.17</v>
      </c>
      <c r="AB19" s="58"/>
      <c r="AD19" s="59"/>
      <c r="AE19" s="60"/>
      <c r="AF19" s="61"/>
      <c r="AG19" s="59"/>
      <c r="AH19" s="59"/>
      <c r="AI19" s="59"/>
      <c r="AJ19" s="60"/>
      <c r="AK19" s="62"/>
      <c r="AL19" s="62"/>
      <c r="AM19" s="62"/>
      <c r="AN19" s="62"/>
      <c r="AO19" s="62"/>
      <c r="AP19" s="62"/>
      <c r="AQ19" s="63"/>
      <c r="AR19" s="62"/>
      <c r="AS19" s="62"/>
      <c r="AT19" s="63"/>
      <c r="AU19" s="59"/>
      <c r="AV19" s="59"/>
      <c r="AW19" s="59"/>
      <c r="AX19" s="59"/>
      <c r="AY19" s="59"/>
      <c r="AZ19" s="59"/>
      <c r="BA19" s="60"/>
      <c r="BB19" s="64"/>
      <c r="BC19" s="64"/>
      <c r="BD19" s="59"/>
      <c r="BE19" s="59"/>
      <c r="BF19" s="59"/>
      <c r="BG19" s="59"/>
      <c r="BH19" s="59"/>
      <c r="BI19" s="59"/>
      <c r="BJ19" s="59"/>
      <c r="BK19" s="59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CA19" s="57"/>
      <c r="CB19" s="57"/>
      <c r="CC19" s="57"/>
      <c r="CD19" s="57"/>
      <c r="CE19" s="57"/>
      <c r="CF19" s="57"/>
      <c r="CG19" s="57"/>
      <c r="CH19" s="57"/>
      <c r="CI19" s="57"/>
      <c r="CJ19" s="57"/>
      <c r="CK19" s="57"/>
      <c r="CL19" s="57"/>
      <c r="CP19"/>
      <c r="CQ19"/>
      <c r="CR19"/>
      <c r="CS19"/>
      <c r="CT19"/>
      <c r="CU19"/>
      <c r="CV19"/>
      <c r="CW19"/>
      <c r="CX19"/>
      <c r="CY19"/>
      <c r="CZ19"/>
      <c r="EM19" s="57"/>
      <c r="EN19" s="57"/>
      <c r="EO19" s="57"/>
      <c r="EP19" s="57"/>
      <c r="EQ19" s="57"/>
      <c r="ER19" s="57"/>
      <c r="ES19" s="57"/>
      <c r="ET19" s="57"/>
      <c r="EU19" s="57"/>
      <c r="EV19" s="57"/>
      <c r="EW19" s="57"/>
      <c r="FG19" s="65"/>
      <c r="FH19" s="65"/>
      <c r="FL19" s="57"/>
      <c r="FX19" s="57"/>
      <c r="FY19" s="57"/>
      <c r="FZ19" s="57"/>
      <c r="GA19" s="66"/>
      <c r="GB19" s="66"/>
      <c r="GE19" s="66"/>
      <c r="GG19" s="57"/>
    </row>
    <row r="20" spans="1:189" s="56" customFormat="1" ht="18" customHeight="1">
      <c r="A20" s="56" t="s">
        <v>1041</v>
      </c>
      <c r="B20" s="56" t="s">
        <v>1034</v>
      </c>
      <c r="C20" s="57">
        <v>950</v>
      </c>
      <c r="D20" s="57">
        <v>2</v>
      </c>
      <c r="E20" s="56">
        <f t="shared" si="0"/>
        <v>1223.1500000000001</v>
      </c>
      <c r="F20" s="58">
        <v>56.82</v>
      </c>
      <c r="G20" s="58">
        <v>1.01</v>
      </c>
      <c r="H20" s="58">
        <v>17.100000000000001</v>
      </c>
      <c r="I20" s="58">
        <v>6.02</v>
      </c>
      <c r="J20" s="58">
        <v>7.0000000000000007E-2</v>
      </c>
      <c r="K20" s="58">
        <v>2.1800000000000002</v>
      </c>
      <c r="L20" s="58">
        <v>5.78</v>
      </c>
      <c r="M20" s="58">
        <v>3.09</v>
      </c>
      <c r="N20" s="58">
        <v>1.91</v>
      </c>
      <c r="O20" s="58"/>
      <c r="P20" s="58"/>
      <c r="Q20" s="58">
        <v>6.019999999999996</v>
      </c>
      <c r="S20" s="58">
        <v>42.85</v>
      </c>
      <c r="T20" s="58">
        <v>2.54</v>
      </c>
      <c r="U20" s="58">
        <v>11.7</v>
      </c>
      <c r="V20" s="58">
        <v>11.04</v>
      </c>
      <c r="W20" s="58">
        <v>0.11</v>
      </c>
      <c r="X20" s="58">
        <v>15.16</v>
      </c>
      <c r="Y20" s="58">
        <v>11.26</v>
      </c>
      <c r="Z20" s="58">
        <v>2.11</v>
      </c>
      <c r="AA20" s="58">
        <v>0.49</v>
      </c>
      <c r="AB20" s="58"/>
      <c r="AD20" s="59"/>
      <c r="AE20" s="60"/>
      <c r="AF20" s="61"/>
      <c r="AG20" s="59"/>
      <c r="AH20" s="59"/>
      <c r="AI20" s="59"/>
      <c r="AJ20" s="60"/>
      <c r="AK20" s="62"/>
      <c r="AL20" s="62"/>
      <c r="AM20" s="62"/>
      <c r="AN20" s="62"/>
      <c r="AO20" s="62"/>
      <c r="AP20" s="62"/>
      <c r="AQ20" s="63"/>
      <c r="AR20" s="62"/>
      <c r="AS20" s="62"/>
      <c r="AT20" s="63"/>
      <c r="AU20" s="59"/>
      <c r="AV20" s="59"/>
      <c r="AW20" s="59"/>
      <c r="AX20" s="59"/>
      <c r="AY20" s="59"/>
      <c r="AZ20" s="59"/>
      <c r="BA20" s="60"/>
      <c r="BB20" s="64"/>
      <c r="BC20" s="64"/>
      <c r="BD20" s="59"/>
      <c r="BE20" s="59"/>
      <c r="BF20" s="59"/>
      <c r="BG20" s="59"/>
      <c r="BH20" s="59"/>
      <c r="BI20" s="59"/>
      <c r="BJ20" s="59"/>
      <c r="BK20" s="59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CA20" s="57"/>
      <c r="CB20" s="57"/>
      <c r="CC20" s="57"/>
      <c r="CD20" s="57"/>
      <c r="CE20" s="57"/>
      <c r="CF20" s="57"/>
      <c r="CG20" s="57"/>
      <c r="CH20" s="57"/>
      <c r="CI20" s="57"/>
      <c r="CJ20" s="57"/>
      <c r="CK20" s="57"/>
      <c r="CL20" s="57"/>
      <c r="CP20"/>
      <c r="CQ20"/>
      <c r="CR20"/>
      <c r="CS20"/>
      <c r="CT20"/>
      <c r="CU20"/>
      <c r="CV20"/>
      <c r="CW20"/>
      <c r="CX20"/>
      <c r="CY20"/>
      <c r="CZ20"/>
      <c r="EM20" s="57"/>
      <c r="EN20" s="57"/>
      <c r="EO20" s="57"/>
      <c r="EP20" s="57"/>
      <c r="EQ20" s="57"/>
      <c r="ER20" s="57"/>
      <c r="ES20" s="57"/>
      <c r="ET20" s="57"/>
      <c r="EU20" s="57"/>
      <c r="EV20" s="57"/>
      <c r="EW20" s="57"/>
      <c r="FG20" s="65"/>
      <c r="FH20" s="65"/>
      <c r="FL20" s="57"/>
      <c r="FX20" s="57"/>
      <c r="FY20" s="57"/>
      <c r="FZ20" s="57"/>
      <c r="GA20" s="66"/>
      <c r="GB20" s="66"/>
      <c r="GE20" s="66"/>
      <c r="GG20" s="57"/>
    </row>
    <row r="21" spans="1:189" s="56" customFormat="1" ht="18" customHeight="1">
      <c r="A21" s="56" t="s">
        <v>1041</v>
      </c>
      <c r="B21" s="56" t="s">
        <v>1034</v>
      </c>
      <c r="C21" s="57">
        <v>950</v>
      </c>
      <c r="D21" s="57">
        <v>2</v>
      </c>
      <c r="E21" s="56">
        <f t="shared" si="0"/>
        <v>1223.1500000000001</v>
      </c>
      <c r="F21" s="58">
        <v>58.46</v>
      </c>
      <c r="G21" s="58">
        <v>0.87</v>
      </c>
      <c r="H21" s="58">
        <v>16.97</v>
      </c>
      <c r="I21" s="58">
        <v>5.96</v>
      </c>
      <c r="J21" s="58">
        <v>0.11</v>
      </c>
      <c r="K21" s="58">
        <v>1.89</v>
      </c>
      <c r="L21" s="58">
        <v>4.9400000000000004</v>
      </c>
      <c r="M21" s="58">
        <v>3.54</v>
      </c>
      <c r="N21" s="58">
        <v>2.14</v>
      </c>
      <c r="O21" s="58"/>
      <c r="P21" s="58"/>
      <c r="Q21" s="58">
        <v>5.1200000000000045</v>
      </c>
      <c r="S21" s="58">
        <v>42.72</v>
      </c>
      <c r="T21" s="58">
        <v>2.95</v>
      </c>
      <c r="U21" s="58">
        <v>11.23</v>
      </c>
      <c r="V21" s="58">
        <v>11.35</v>
      </c>
      <c r="W21" s="58">
        <v>0.17</v>
      </c>
      <c r="X21" s="58">
        <v>15.37</v>
      </c>
      <c r="Y21" s="58">
        <v>10.92</v>
      </c>
      <c r="Z21" s="58">
        <v>2.15</v>
      </c>
      <c r="AA21" s="58">
        <v>0.51</v>
      </c>
      <c r="AB21" s="58"/>
      <c r="AD21" s="59"/>
      <c r="AE21" s="60"/>
      <c r="AF21" s="61"/>
      <c r="AG21" s="59"/>
      <c r="AH21" s="59"/>
      <c r="AI21" s="59"/>
      <c r="AJ21" s="60"/>
      <c r="AK21" s="62"/>
      <c r="AL21" s="62"/>
      <c r="AM21" s="62"/>
      <c r="AN21" s="62"/>
      <c r="AO21" s="62"/>
      <c r="AP21" s="62"/>
      <c r="AQ21" s="63"/>
      <c r="AR21" s="62"/>
      <c r="AS21" s="62"/>
      <c r="AT21" s="63"/>
      <c r="AU21" s="59"/>
      <c r="AV21" s="59"/>
      <c r="AW21" s="59"/>
      <c r="AX21" s="59"/>
      <c r="AY21" s="59"/>
      <c r="AZ21" s="59"/>
      <c r="BA21" s="60"/>
      <c r="BB21" s="64"/>
      <c r="BC21" s="64"/>
      <c r="BD21" s="59"/>
      <c r="BE21" s="59"/>
      <c r="BF21" s="59"/>
      <c r="BG21" s="59"/>
      <c r="BH21" s="59"/>
      <c r="BI21" s="59"/>
      <c r="BJ21" s="59"/>
      <c r="BK21" s="59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CA21" s="57"/>
      <c r="CB21" s="57"/>
      <c r="CC21" s="57"/>
      <c r="CD21" s="57"/>
      <c r="CE21" s="57"/>
      <c r="CF21" s="57"/>
      <c r="CG21" s="57"/>
      <c r="CH21" s="57"/>
      <c r="CI21" s="57"/>
      <c r="CJ21" s="57"/>
      <c r="CK21" s="57"/>
      <c r="CL21" s="57"/>
      <c r="CP21"/>
      <c r="CQ21"/>
      <c r="CR21"/>
      <c r="CS21"/>
      <c r="CT21"/>
      <c r="CU21"/>
      <c r="CV21"/>
      <c r="CW21"/>
      <c r="CX21"/>
      <c r="CY21"/>
      <c r="CZ21"/>
      <c r="EM21" s="57"/>
      <c r="EN21" s="57"/>
      <c r="EO21" s="57"/>
      <c r="EP21" s="57"/>
      <c r="EQ21" s="57"/>
      <c r="ER21" s="57"/>
      <c r="ES21" s="57"/>
      <c r="ET21" s="57"/>
      <c r="EU21" s="57"/>
      <c r="EV21" s="57"/>
      <c r="EW21" s="57"/>
      <c r="FG21" s="65"/>
      <c r="FH21" s="65"/>
      <c r="FL21" s="57"/>
      <c r="FX21" s="57"/>
      <c r="FY21" s="57"/>
      <c r="FZ21" s="57"/>
      <c r="GA21" s="66"/>
      <c r="GB21" s="66"/>
      <c r="GE21" s="66"/>
      <c r="GG21" s="57"/>
    </row>
    <row r="22" spans="1:189" s="56" customFormat="1" ht="18" customHeight="1">
      <c r="A22" s="56" t="s">
        <v>1041</v>
      </c>
      <c r="B22" s="56" t="s">
        <v>1034</v>
      </c>
      <c r="C22" s="57">
        <v>950</v>
      </c>
      <c r="D22" s="57">
        <v>2</v>
      </c>
      <c r="E22" s="56">
        <f t="shared" si="0"/>
        <v>1223.1500000000001</v>
      </c>
      <c r="F22" s="58">
        <v>57.89</v>
      </c>
      <c r="G22" s="58">
        <v>1.1599999999999999</v>
      </c>
      <c r="H22" s="58">
        <v>16.48</v>
      </c>
      <c r="I22" s="58">
        <v>6.1</v>
      </c>
      <c r="J22" s="58">
        <v>0.09</v>
      </c>
      <c r="K22" s="58">
        <v>2.1</v>
      </c>
      <c r="L22" s="58">
        <v>5.25</v>
      </c>
      <c r="M22" s="58">
        <v>3.71</v>
      </c>
      <c r="N22" s="58">
        <v>2.02</v>
      </c>
      <c r="O22" s="58"/>
      <c r="P22" s="58"/>
      <c r="Q22" s="58">
        <v>5.2000000000000171</v>
      </c>
      <c r="S22" s="58">
        <v>42.76</v>
      </c>
      <c r="T22" s="58">
        <v>2.84</v>
      </c>
      <c r="U22" s="58">
        <v>11.61</v>
      </c>
      <c r="V22" s="58">
        <v>10.62</v>
      </c>
      <c r="W22" s="58">
        <v>0.19</v>
      </c>
      <c r="X22" s="58">
        <v>15.65</v>
      </c>
      <c r="Y22" s="58">
        <v>11.21</v>
      </c>
      <c r="Z22" s="58">
        <v>2.17</v>
      </c>
      <c r="AA22" s="58">
        <v>0.54</v>
      </c>
      <c r="AB22" s="58"/>
      <c r="AD22" s="59"/>
      <c r="AE22" s="60"/>
      <c r="AF22" s="61"/>
      <c r="AG22" s="59"/>
      <c r="AH22" s="59"/>
      <c r="AI22" s="59"/>
      <c r="AJ22" s="60"/>
      <c r="AK22" s="62"/>
      <c r="AL22" s="62"/>
      <c r="AM22" s="62"/>
      <c r="AN22" s="62"/>
      <c r="AO22" s="62"/>
      <c r="AP22" s="62"/>
      <c r="AQ22" s="63"/>
      <c r="AR22" s="62"/>
      <c r="AS22" s="62"/>
      <c r="AT22" s="63"/>
      <c r="AU22" s="59"/>
      <c r="AV22" s="59"/>
      <c r="AW22" s="59"/>
      <c r="AX22" s="59"/>
      <c r="AY22" s="59"/>
      <c r="AZ22" s="59"/>
      <c r="BA22" s="60"/>
      <c r="BB22" s="64"/>
      <c r="BC22" s="64"/>
      <c r="BD22" s="59"/>
      <c r="BE22" s="59"/>
      <c r="BF22" s="59"/>
      <c r="BG22" s="59"/>
      <c r="BH22" s="59"/>
      <c r="BI22" s="59"/>
      <c r="BJ22" s="59"/>
      <c r="BK22" s="59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P22"/>
      <c r="CQ22"/>
      <c r="CR22"/>
      <c r="CS22"/>
      <c r="CT22"/>
      <c r="CU22"/>
      <c r="CV22"/>
      <c r="CW22"/>
      <c r="CX22"/>
      <c r="CY22"/>
      <c r="CZ22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FG22" s="65"/>
      <c r="FH22" s="65"/>
      <c r="FL22" s="57"/>
      <c r="FX22" s="57"/>
      <c r="FY22" s="57"/>
      <c r="FZ22" s="57"/>
      <c r="GA22" s="66"/>
      <c r="GB22" s="66"/>
      <c r="GE22" s="66"/>
      <c r="GG22" s="57"/>
    </row>
    <row r="23" spans="1:189" s="56" customFormat="1" ht="18" customHeight="1">
      <c r="A23" s="56" t="s">
        <v>1041</v>
      </c>
      <c r="B23" s="56" t="s">
        <v>1034</v>
      </c>
      <c r="C23" s="57">
        <v>950</v>
      </c>
      <c r="D23" s="57">
        <v>2</v>
      </c>
      <c r="E23" s="56">
        <f t="shared" si="0"/>
        <v>1223.1500000000001</v>
      </c>
      <c r="F23" s="58">
        <v>62.79</v>
      </c>
      <c r="G23" s="58">
        <v>0.47</v>
      </c>
      <c r="H23" s="58">
        <v>15.85</v>
      </c>
      <c r="I23" s="58">
        <v>4.22</v>
      </c>
      <c r="J23" s="58">
        <v>7.0000000000000007E-2</v>
      </c>
      <c r="K23" s="58">
        <v>1.18</v>
      </c>
      <c r="L23" s="58">
        <v>3.8</v>
      </c>
      <c r="M23" s="58">
        <v>3.47</v>
      </c>
      <c r="N23" s="58">
        <v>2.5</v>
      </c>
      <c r="O23" s="58"/>
      <c r="P23" s="58"/>
      <c r="Q23" s="58">
        <v>5.6500000000000057</v>
      </c>
      <c r="S23" s="58">
        <v>43.46</v>
      </c>
      <c r="T23" s="58">
        <v>2.17</v>
      </c>
      <c r="U23" s="58">
        <v>10.71</v>
      </c>
      <c r="V23" s="58">
        <v>12.01</v>
      </c>
      <c r="W23" s="58">
        <v>0.15</v>
      </c>
      <c r="X23" s="58">
        <v>14.95</v>
      </c>
      <c r="Y23" s="58">
        <v>10.96</v>
      </c>
      <c r="Z23" s="58">
        <v>1.85</v>
      </c>
      <c r="AA23" s="58">
        <v>0.49</v>
      </c>
      <c r="AB23" s="58"/>
      <c r="AD23" s="59"/>
      <c r="AE23" s="60"/>
      <c r="AF23" s="61"/>
      <c r="AG23" s="59"/>
      <c r="AH23" s="59"/>
      <c r="AI23" s="59"/>
      <c r="AJ23" s="60"/>
      <c r="AK23" s="62"/>
      <c r="AL23" s="62"/>
      <c r="AM23" s="62"/>
      <c r="AN23" s="62"/>
      <c r="AO23" s="62"/>
      <c r="AP23" s="62"/>
      <c r="AQ23" s="63"/>
      <c r="AR23" s="62"/>
      <c r="AS23" s="62"/>
      <c r="AT23" s="63"/>
      <c r="AU23" s="59"/>
      <c r="AV23" s="59"/>
      <c r="AW23" s="59"/>
      <c r="AX23" s="59"/>
      <c r="AY23" s="59"/>
      <c r="AZ23" s="59"/>
      <c r="BA23" s="60"/>
      <c r="BB23" s="64"/>
      <c r="BC23" s="64"/>
      <c r="BD23" s="59"/>
      <c r="BE23" s="59"/>
      <c r="BF23" s="59"/>
      <c r="BG23" s="59"/>
      <c r="BH23" s="59"/>
      <c r="BI23" s="59"/>
      <c r="BJ23" s="59"/>
      <c r="BK23" s="59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P23"/>
      <c r="CQ23"/>
      <c r="CR23"/>
      <c r="CS23"/>
      <c r="CT23"/>
      <c r="CU23"/>
      <c r="CV23"/>
      <c r="CW23"/>
      <c r="CX23"/>
      <c r="CY23"/>
      <c r="CZ23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FG23" s="65"/>
      <c r="FH23" s="65"/>
      <c r="FL23" s="57"/>
      <c r="FX23" s="57"/>
      <c r="FY23" s="57"/>
      <c r="FZ23" s="57"/>
      <c r="GA23" s="66"/>
      <c r="GB23" s="66"/>
      <c r="GE23" s="66"/>
      <c r="GG23" s="57"/>
    </row>
    <row r="24" spans="1:189" s="56" customFormat="1" ht="18" customHeight="1">
      <c r="A24" s="56" t="s">
        <v>1042</v>
      </c>
      <c r="B24" s="56" t="s">
        <v>1034</v>
      </c>
      <c r="C24" s="57">
        <v>940</v>
      </c>
      <c r="D24" s="57">
        <v>2</v>
      </c>
      <c r="E24" s="56">
        <f t="shared" si="0"/>
        <v>1213.1500000000001</v>
      </c>
      <c r="F24" s="68">
        <v>57.362555555555559</v>
      </c>
      <c r="G24" s="68">
        <v>0.16694444444444445</v>
      </c>
      <c r="H24" s="68">
        <v>19.107544444444443</v>
      </c>
      <c r="I24" s="68">
        <v>4.4447111111111122</v>
      </c>
      <c r="J24" s="68"/>
      <c r="K24" s="68">
        <v>2.1033111111111107</v>
      </c>
      <c r="L24" s="68">
        <v>5.8246333333333338</v>
      </c>
      <c r="M24" s="68">
        <v>3.6518444444444444</v>
      </c>
      <c r="N24" s="68">
        <v>0.23433333333333334</v>
      </c>
      <c r="O24" s="58"/>
      <c r="P24" s="58"/>
      <c r="Q24" s="58">
        <v>5.25</v>
      </c>
      <c r="S24" s="69">
        <v>44.500859999999996</v>
      </c>
      <c r="T24" s="69">
        <v>0.76093</v>
      </c>
      <c r="U24" s="69">
        <v>11.320469999999997</v>
      </c>
      <c r="V24" s="69">
        <v>10.20121</v>
      </c>
      <c r="W24" s="69">
        <v>0.16259999999999999</v>
      </c>
      <c r="X24" s="69">
        <v>16.27993</v>
      </c>
      <c r="Y24" s="69">
        <v>11.01004</v>
      </c>
      <c r="Z24" s="69">
        <v>2.4857100000000001</v>
      </c>
      <c r="AA24" s="69">
        <v>4.4769999999999997E-2</v>
      </c>
      <c r="AB24" s="69">
        <v>0.10786</v>
      </c>
      <c r="AD24" s="59"/>
      <c r="AE24" s="60"/>
      <c r="AF24" s="61"/>
      <c r="AG24" s="59"/>
      <c r="AH24" s="59"/>
      <c r="AI24" s="59"/>
      <c r="AJ24" s="60"/>
      <c r="AK24" s="62"/>
      <c r="AL24" s="62"/>
      <c r="AM24" s="62"/>
      <c r="AN24" s="62"/>
      <c r="AO24" s="62"/>
      <c r="AP24" s="62"/>
      <c r="AQ24" s="63"/>
      <c r="AR24" s="62"/>
      <c r="AS24" s="62"/>
      <c r="AT24" s="63"/>
      <c r="AU24" s="59"/>
      <c r="AV24" s="59"/>
      <c r="AW24" s="59"/>
      <c r="AX24" s="59"/>
      <c r="AY24" s="59"/>
      <c r="AZ24" s="59"/>
      <c r="BA24" s="60"/>
      <c r="BB24" s="64"/>
      <c r="BC24" s="64"/>
      <c r="BD24" s="59"/>
      <c r="BE24" s="59"/>
      <c r="BF24" s="59"/>
      <c r="BG24" s="59"/>
      <c r="BH24" s="59"/>
      <c r="BI24" s="59"/>
      <c r="BJ24" s="59"/>
      <c r="BK24" s="59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P24"/>
      <c r="CQ24"/>
      <c r="CR24"/>
      <c r="CS24"/>
      <c r="CT24"/>
      <c r="CU24"/>
      <c r="CV24"/>
      <c r="CW24"/>
      <c r="CX24"/>
      <c r="CY24"/>
      <c r="CZ24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FG24" s="65"/>
      <c r="FH24" s="65"/>
      <c r="FL24" s="57"/>
      <c r="FX24" s="57"/>
      <c r="FY24" s="57"/>
      <c r="FZ24" s="57"/>
      <c r="GA24" s="66"/>
      <c r="GB24" s="66"/>
      <c r="GE24" s="66"/>
      <c r="GG24" s="57"/>
    </row>
    <row r="25" spans="1:189" s="56" customFormat="1" ht="18" customHeight="1">
      <c r="A25" s="56" t="s">
        <v>1042</v>
      </c>
      <c r="B25" s="56" t="s">
        <v>1034</v>
      </c>
      <c r="C25" s="57">
        <v>980</v>
      </c>
      <c r="D25" s="57">
        <v>2</v>
      </c>
      <c r="E25" s="56">
        <f t="shared" si="0"/>
        <v>1253.1500000000001</v>
      </c>
      <c r="F25" s="68">
        <v>54.810757142857142</v>
      </c>
      <c r="G25" s="68">
        <v>0.44417142857142861</v>
      </c>
      <c r="H25" s="68">
        <v>18.506585714285713</v>
      </c>
      <c r="I25" s="68">
        <v>5.5074142857142858</v>
      </c>
      <c r="J25" s="68"/>
      <c r="K25" s="68">
        <v>3.2147857142857146</v>
      </c>
      <c r="L25" s="68">
        <v>6.6213428571428574</v>
      </c>
      <c r="M25" s="68">
        <v>4.5254142857142856</v>
      </c>
      <c r="N25" s="68">
        <v>0.16174285714285716</v>
      </c>
      <c r="O25" s="58"/>
      <c r="P25" s="58"/>
      <c r="Q25" s="58">
        <v>5.18</v>
      </c>
      <c r="S25" s="69">
        <v>43.431090000000005</v>
      </c>
      <c r="T25" s="69">
        <v>0.97051999999999994</v>
      </c>
      <c r="U25" s="69">
        <v>12.685579999999998</v>
      </c>
      <c r="V25" s="69">
        <v>9.1180599999999998</v>
      </c>
      <c r="W25" s="69"/>
      <c r="X25" s="69">
        <v>16.541029999999999</v>
      </c>
      <c r="Y25" s="69">
        <v>11.19848</v>
      </c>
      <c r="Z25" s="69">
        <v>2.78443</v>
      </c>
      <c r="AA25" s="69">
        <v>4.9180000000000001E-2</v>
      </c>
      <c r="AB25" s="69">
        <v>0.12274</v>
      </c>
      <c r="AD25" s="59"/>
      <c r="AE25" s="60"/>
      <c r="AF25" s="61"/>
      <c r="AG25" s="59"/>
      <c r="AH25" s="59"/>
      <c r="AI25" s="59"/>
      <c r="AJ25" s="60"/>
      <c r="AK25" s="62"/>
      <c r="AL25" s="62"/>
      <c r="AM25" s="62"/>
      <c r="AN25" s="62"/>
      <c r="AO25" s="62"/>
      <c r="AP25" s="62"/>
      <c r="AQ25" s="63"/>
      <c r="AR25" s="62"/>
      <c r="AS25" s="62"/>
      <c r="AT25" s="63"/>
      <c r="AU25" s="59"/>
      <c r="AV25" s="59"/>
      <c r="AW25" s="59"/>
      <c r="AX25" s="59"/>
      <c r="AY25" s="59"/>
      <c r="AZ25" s="59"/>
      <c r="BA25" s="60"/>
      <c r="BB25" s="64"/>
      <c r="BC25" s="64"/>
      <c r="BD25" s="59"/>
      <c r="BE25" s="59"/>
      <c r="BF25" s="59"/>
      <c r="BG25" s="59"/>
      <c r="BH25" s="59"/>
      <c r="BI25" s="59"/>
      <c r="BJ25" s="59"/>
      <c r="BK25" s="59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P25"/>
      <c r="CQ25"/>
      <c r="CR25"/>
      <c r="CS25"/>
      <c r="CT25"/>
      <c r="CU25"/>
      <c r="CV25"/>
      <c r="CW25"/>
      <c r="CX25"/>
      <c r="CY25"/>
      <c r="CZ25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FG25" s="65"/>
      <c r="FH25" s="65"/>
      <c r="FL25" s="57"/>
      <c r="FX25" s="57"/>
      <c r="FY25" s="57"/>
      <c r="FZ25" s="57"/>
      <c r="GA25" s="66"/>
      <c r="GB25" s="66"/>
      <c r="GE25" s="66"/>
      <c r="GG25" s="57"/>
    </row>
    <row r="26" spans="1:189" s="56" customFormat="1" ht="18" customHeight="1">
      <c r="A26" s="56" t="s">
        <v>1043</v>
      </c>
      <c r="B26" s="56" t="s">
        <v>1034</v>
      </c>
      <c r="C26" s="57">
        <v>980</v>
      </c>
      <c r="D26" s="57">
        <v>2</v>
      </c>
      <c r="E26" s="56">
        <f t="shared" si="0"/>
        <v>1253.1500000000001</v>
      </c>
      <c r="F26" s="58">
        <v>56.527799999999999</v>
      </c>
      <c r="G26" s="58">
        <v>0.78876000000000002</v>
      </c>
      <c r="H26" s="58">
        <v>16.8081</v>
      </c>
      <c r="I26" s="58">
        <v>5.9344799999999998</v>
      </c>
      <c r="J26" s="58">
        <v>0.11268</v>
      </c>
      <c r="K26" s="58">
        <v>2.2723800000000001</v>
      </c>
      <c r="L26" s="58">
        <v>5.5964400000000003</v>
      </c>
      <c r="M26" s="58">
        <v>3.9531900000000002</v>
      </c>
      <c r="N26" s="58">
        <v>1.54935</v>
      </c>
      <c r="O26" s="58">
        <v>6.5729999999999997E-2</v>
      </c>
      <c r="P26" s="58">
        <v>0.26291999999999999</v>
      </c>
      <c r="Q26" s="58">
        <v>6.1</v>
      </c>
      <c r="S26" s="58">
        <v>43</v>
      </c>
      <c r="T26" s="58">
        <v>3.16</v>
      </c>
      <c r="U26" s="58">
        <v>11.8</v>
      </c>
      <c r="V26" s="58">
        <v>11.8</v>
      </c>
      <c r="W26" s="58">
        <v>0.12</v>
      </c>
      <c r="X26" s="58">
        <v>14.4</v>
      </c>
      <c r="Y26" s="58">
        <v>11.1</v>
      </c>
      <c r="Z26" s="58">
        <v>2.44</v>
      </c>
      <c r="AA26" s="58">
        <v>0.42</v>
      </c>
      <c r="AB26" s="58"/>
      <c r="AD26" s="59"/>
      <c r="AE26" s="60"/>
      <c r="AF26" s="61"/>
      <c r="AG26" s="59"/>
      <c r="AH26" s="59"/>
      <c r="AI26" s="59"/>
      <c r="AJ26" s="60"/>
      <c r="AK26" s="62"/>
      <c r="AL26" s="62"/>
      <c r="AM26" s="62"/>
      <c r="AN26" s="62"/>
      <c r="AO26" s="62"/>
      <c r="AP26" s="62"/>
      <c r="AQ26" s="63"/>
      <c r="AR26" s="62"/>
      <c r="AS26" s="62"/>
      <c r="AT26" s="63"/>
      <c r="AU26" s="59"/>
      <c r="AV26" s="59"/>
      <c r="AW26" s="59"/>
      <c r="AX26" s="59"/>
      <c r="AY26" s="59"/>
      <c r="AZ26" s="59"/>
      <c r="BA26" s="60"/>
      <c r="BB26" s="64"/>
      <c r="BC26" s="64"/>
      <c r="BD26" s="59"/>
      <c r="BE26" s="59"/>
      <c r="BF26" s="59"/>
      <c r="BG26" s="59"/>
      <c r="BH26" s="59"/>
      <c r="BI26" s="59"/>
      <c r="BJ26" s="59"/>
      <c r="BK26" s="59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CA26" s="57"/>
      <c r="CB26" s="57"/>
      <c r="CC26" s="57"/>
      <c r="CD26" s="57"/>
      <c r="CE26" s="57"/>
      <c r="CF26" s="57"/>
      <c r="CG26" s="57"/>
      <c r="CH26" s="57"/>
      <c r="CI26" s="57"/>
      <c r="CJ26" s="57"/>
      <c r="CK26" s="57"/>
      <c r="CL26" s="57"/>
      <c r="CP26"/>
      <c r="CQ26"/>
      <c r="CR26"/>
      <c r="CS26"/>
      <c r="CT26"/>
      <c r="CU26"/>
      <c r="CV26"/>
      <c r="CW26"/>
      <c r="CX26"/>
      <c r="CY26"/>
      <c r="CZ26"/>
      <c r="EM26" s="57"/>
      <c r="EN26" s="57"/>
      <c r="EO26" s="57"/>
      <c r="EP26" s="57"/>
      <c r="EQ26" s="57"/>
      <c r="ER26" s="57"/>
      <c r="ES26" s="57"/>
      <c r="ET26" s="57"/>
      <c r="EU26" s="57"/>
      <c r="EV26" s="57"/>
      <c r="EW26" s="57"/>
      <c r="FG26" s="65"/>
      <c r="FH26" s="65"/>
      <c r="FL26" s="57"/>
      <c r="FX26" s="57"/>
      <c r="FY26" s="57"/>
      <c r="FZ26" s="57"/>
      <c r="GA26" s="66"/>
      <c r="GB26" s="66"/>
      <c r="GE26" s="66"/>
      <c r="GG26" s="57"/>
    </row>
    <row r="27" spans="1:189" s="56" customFormat="1" ht="18" customHeight="1">
      <c r="A27" s="56" t="s">
        <v>1043</v>
      </c>
      <c r="B27" s="56" t="s">
        <v>1034</v>
      </c>
      <c r="C27" s="57">
        <v>965</v>
      </c>
      <c r="D27" s="57">
        <v>2</v>
      </c>
      <c r="E27" s="56">
        <f t="shared" si="0"/>
        <v>1238.1500000000001</v>
      </c>
      <c r="F27" s="58">
        <v>57.965600000000002</v>
      </c>
      <c r="G27" s="58">
        <v>0.63046999999999997</v>
      </c>
      <c r="H27" s="58">
        <v>16.7498</v>
      </c>
      <c r="I27" s="58">
        <v>5.4672099999999997</v>
      </c>
      <c r="J27" s="58">
        <v>0.12232999999999999</v>
      </c>
      <c r="K27" s="58">
        <v>1.94787</v>
      </c>
      <c r="L27" s="58">
        <v>5.1943200000000003</v>
      </c>
      <c r="M27" s="58">
        <v>4.0745300000000002</v>
      </c>
      <c r="N27" s="58">
        <v>1.61852</v>
      </c>
      <c r="O27" s="58">
        <v>4.7050000000000002E-2</v>
      </c>
      <c r="P27" s="58">
        <v>0.24465999999999999</v>
      </c>
      <c r="Q27" s="58">
        <v>5.9</v>
      </c>
      <c r="S27" s="58">
        <v>43.5</v>
      </c>
      <c r="T27" s="58">
        <v>2.79</v>
      </c>
      <c r="U27" s="58">
        <v>11.3</v>
      </c>
      <c r="V27" s="58">
        <v>13.4</v>
      </c>
      <c r="W27" s="58">
        <v>0.16</v>
      </c>
      <c r="X27" s="58">
        <v>13.8</v>
      </c>
      <c r="Y27" s="58">
        <v>10.8</v>
      </c>
      <c r="Z27" s="58">
        <v>2.31</v>
      </c>
      <c r="AA27" s="58">
        <v>0.41</v>
      </c>
      <c r="AB27" s="58"/>
      <c r="AD27" s="59"/>
      <c r="AE27" s="60"/>
      <c r="AF27" s="61"/>
      <c r="AG27" s="59"/>
      <c r="AH27" s="59"/>
      <c r="AI27" s="59"/>
      <c r="AJ27" s="60"/>
      <c r="AK27" s="62"/>
      <c r="AL27" s="62"/>
      <c r="AM27" s="62"/>
      <c r="AN27" s="62"/>
      <c r="AO27" s="62"/>
      <c r="AP27" s="62"/>
      <c r="AQ27" s="63"/>
      <c r="AR27" s="62"/>
      <c r="AS27" s="62"/>
      <c r="AT27" s="63"/>
      <c r="AU27" s="59"/>
      <c r="AV27" s="59"/>
      <c r="AW27" s="59"/>
      <c r="AX27" s="59"/>
      <c r="AY27" s="59"/>
      <c r="AZ27" s="59"/>
      <c r="BA27" s="60"/>
      <c r="BB27" s="64"/>
      <c r="BC27" s="64"/>
      <c r="BD27" s="59"/>
      <c r="BE27" s="59"/>
      <c r="BF27" s="59"/>
      <c r="BG27" s="59"/>
      <c r="BH27" s="59"/>
      <c r="BI27" s="59"/>
      <c r="BJ27" s="59"/>
      <c r="BK27" s="59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CA27" s="57"/>
      <c r="CB27" s="57"/>
      <c r="CC27" s="57"/>
      <c r="CD27" s="57"/>
      <c r="CE27" s="57"/>
      <c r="CF27" s="57"/>
      <c r="CG27" s="57"/>
      <c r="CH27" s="57"/>
      <c r="CI27" s="57"/>
      <c r="CJ27" s="57"/>
      <c r="CK27" s="57"/>
      <c r="CL27" s="57"/>
      <c r="CP27"/>
      <c r="CQ27"/>
      <c r="CR27"/>
      <c r="CS27"/>
      <c r="CT27"/>
      <c r="CU27"/>
      <c r="CV27"/>
      <c r="CW27"/>
      <c r="CX27"/>
      <c r="CY27"/>
      <c r="CZ27"/>
      <c r="EM27" s="57"/>
      <c r="EN27" s="57"/>
      <c r="EO27" s="57"/>
      <c r="EP27" s="57"/>
      <c r="EQ27" s="57"/>
      <c r="ER27" s="57"/>
      <c r="ES27" s="57"/>
      <c r="ET27" s="57"/>
      <c r="EU27" s="57"/>
      <c r="EV27" s="57"/>
      <c r="EW27" s="57"/>
      <c r="FG27" s="65"/>
      <c r="FH27" s="65"/>
      <c r="FL27" s="57"/>
      <c r="FX27" s="57"/>
      <c r="FY27" s="57"/>
      <c r="FZ27" s="57"/>
      <c r="GA27" s="66"/>
      <c r="GB27" s="66"/>
      <c r="GE27" s="66"/>
      <c r="GG27" s="57"/>
    </row>
    <row r="28" spans="1:189" s="56" customFormat="1" ht="18" customHeight="1">
      <c r="A28" s="56" t="s">
        <v>1043</v>
      </c>
      <c r="B28" s="56" t="s">
        <v>1034</v>
      </c>
      <c r="C28" s="57">
        <v>945</v>
      </c>
      <c r="D28" s="57">
        <v>2</v>
      </c>
      <c r="E28" s="56">
        <f t="shared" si="0"/>
        <v>1218.1500000000001</v>
      </c>
      <c r="F28" s="58">
        <v>58.25</v>
      </c>
      <c r="G28" s="58">
        <v>0.53124000000000005</v>
      </c>
      <c r="H28" s="58">
        <v>16.403199999999998</v>
      </c>
      <c r="I28" s="58">
        <v>5.0141600000000004</v>
      </c>
      <c r="J28" s="58">
        <v>0.12116</v>
      </c>
      <c r="K28" s="58">
        <v>1.7801199999999999</v>
      </c>
      <c r="L28" s="58">
        <v>4.8277599999999996</v>
      </c>
      <c r="M28" s="58">
        <v>4.2219600000000002</v>
      </c>
      <c r="N28" s="58">
        <v>1.70556</v>
      </c>
      <c r="O28" s="58"/>
      <c r="P28" s="58">
        <v>0.27960000000000002</v>
      </c>
      <c r="Q28" s="58">
        <v>6.8</v>
      </c>
      <c r="S28" s="58">
        <v>43.3</v>
      </c>
      <c r="T28" s="58">
        <v>2.71</v>
      </c>
      <c r="U28" s="58">
        <v>10.8</v>
      </c>
      <c r="V28" s="58">
        <v>13.9</v>
      </c>
      <c r="W28" s="58">
        <v>0.21</v>
      </c>
      <c r="X28" s="58">
        <v>13.5</v>
      </c>
      <c r="Y28" s="58">
        <v>10.5</v>
      </c>
      <c r="Z28" s="58">
        <v>2.34</v>
      </c>
      <c r="AA28" s="58">
        <v>0.37</v>
      </c>
      <c r="AB28" s="58"/>
      <c r="AD28" s="59"/>
      <c r="AE28" s="60"/>
      <c r="AF28" s="61"/>
      <c r="AG28" s="59"/>
      <c r="AH28" s="59"/>
      <c r="AI28" s="59"/>
      <c r="AJ28" s="60"/>
      <c r="AK28" s="62"/>
      <c r="AL28" s="62"/>
      <c r="AM28" s="62"/>
      <c r="AN28" s="62"/>
      <c r="AO28" s="62"/>
      <c r="AP28" s="62"/>
      <c r="AQ28" s="63"/>
      <c r="AR28" s="62"/>
      <c r="AS28" s="62"/>
      <c r="AT28" s="63"/>
      <c r="AU28" s="59"/>
      <c r="AV28" s="59"/>
      <c r="AW28" s="59"/>
      <c r="AX28" s="59"/>
      <c r="AY28" s="59"/>
      <c r="AZ28" s="59"/>
      <c r="BA28" s="60"/>
      <c r="BB28" s="64"/>
      <c r="BC28" s="64"/>
      <c r="BD28" s="59"/>
      <c r="BE28" s="59"/>
      <c r="BF28" s="59"/>
      <c r="BG28" s="59"/>
      <c r="BH28" s="59"/>
      <c r="BI28" s="59"/>
      <c r="BJ28" s="59"/>
      <c r="BK28" s="59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CA28" s="57"/>
      <c r="CB28" s="57"/>
      <c r="CC28" s="57"/>
      <c r="CD28" s="57"/>
      <c r="CE28" s="57"/>
      <c r="CF28" s="57"/>
      <c r="CG28" s="57"/>
      <c r="CH28" s="57"/>
      <c r="CI28" s="57"/>
      <c r="CJ28" s="57"/>
      <c r="CK28" s="57"/>
      <c r="CL28" s="57"/>
      <c r="CP28"/>
      <c r="CQ28"/>
      <c r="CR28"/>
      <c r="CS28"/>
      <c r="CT28"/>
      <c r="CU28"/>
      <c r="CV28"/>
      <c r="CW28"/>
      <c r="CX28"/>
      <c r="CY28"/>
      <c r="CZ28"/>
      <c r="EM28" s="57"/>
      <c r="EN28" s="57"/>
      <c r="EO28" s="57"/>
      <c r="EP28" s="57"/>
      <c r="EQ28" s="57"/>
      <c r="ER28" s="57"/>
      <c r="ES28" s="57"/>
      <c r="ET28" s="57"/>
      <c r="EU28" s="57"/>
      <c r="EV28" s="57"/>
      <c r="EW28" s="57"/>
      <c r="FG28" s="65"/>
      <c r="FH28" s="65"/>
      <c r="FL28" s="57"/>
      <c r="FX28" s="57"/>
      <c r="FY28" s="57"/>
      <c r="FZ28" s="57"/>
      <c r="GA28" s="66"/>
      <c r="GB28" s="66"/>
      <c r="GE28" s="66"/>
      <c r="GG28" s="57"/>
    </row>
    <row r="29" spans="1:189" s="56" customFormat="1" ht="18" customHeight="1">
      <c r="A29" s="56" t="s">
        <v>1043</v>
      </c>
      <c r="B29" s="56" t="s">
        <v>1034</v>
      </c>
      <c r="C29" s="57">
        <v>920</v>
      </c>
      <c r="D29" s="57">
        <v>2</v>
      </c>
      <c r="E29" s="56">
        <f t="shared" si="0"/>
        <v>1193.1500000000001</v>
      </c>
      <c r="F29" s="58">
        <v>60.471600000000002</v>
      </c>
      <c r="G29" s="58">
        <v>0.42254999999999998</v>
      </c>
      <c r="H29" s="58">
        <v>16.3386</v>
      </c>
      <c r="I29" s="58">
        <v>4.4790299999999998</v>
      </c>
      <c r="J29" s="58">
        <v>0.12207</v>
      </c>
      <c r="K29" s="58">
        <v>1.28643</v>
      </c>
      <c r="L29" s="58">
        <v>4.2161099999999996</v>
      </c>
      <c r="M29" s="58">
        <v>4.3569599999999999</v>
      </c>
      <c r="N29" s="58">
        <v>1.9343399999999999</v>
      </c>
      <c r="O29" s="58"/>
      <c r="P29" s="58">
        <v>0.32865</v>
      </c>
      <c r="Q29" s="58">
        <v>6.1</v>
      </c>
      <c r="S29" s="58">
        <v>43.8</v>
      </c>
      <c r="T29" s="58">
        <v>2.5499999999999998</v>
      </c>
      <c r="U29" s="58">
        <v>11</v>
      </c>
      <c r="V29" s="58">
        <v>14.7</v>
      </c>
      <c r="W29" s="58">
        <v>0.21</v>
      </c>
      <c r="X29" s="58">
        <v>12.8</v>
      </c>
      <c r="Y29" s="58">
        <v>10.6</v>
      </c>
      <c r="Z29" s="58">
        <v>2.2999999999999998</v>
      </c>
      <c r="AA29" s="58">
        <v>0.42</v>
      </c>
      <c r="AB29" s="58"/>
      <c r="AD29" s="59"/>
      <c r="AE29" s="60"/>
      <c r="AF29" s="61"/>
      <c r="AG29" s="59"/>
      <c r="AH29" s="59"/>
      <c r="AI29" s="59"/>
      <c r="AJ29" s="60"/>
      <c r="AK29" s="62"/>
      <c r="AL29" s="62"/>
      <c r="AM29" s="62"/>
      <c r="AN29" s="62"/>
      <c r="AO29" s="62"/>
      <c r="AP29" s="62"/>
      <c r="AQ29" s="63"/>
      <c r="AR29" s="62"/>
      <c r="AS29" s="62"/>
      <c r="AT29" s="63"/>
      <c r="AU29" s="59"/>
      <c r="AV29" s="59"/>
      <c r="AW29" s="59"/>
      <c r="AX29" s="59"/>
      <c r="AY29" s="59"/>
      <c r="AZ29" s="59"/>
      <c r="BA29" s="60"/>
      <c r="BB29" s="64"/>
      <c r="BC29" s="64"/>
      <c r="BD29" s="59"/>
      <c r="BE29" s="59"/>
      <c r="BF29" s="59"/>
      <c r="BG29" s="59"/>
      <c r="BH29" s="59"/>
      <c r="BI29" s="59"/>
      <c r="BJ29" s="59"/>
      <c r="BK29" s="59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CA29" s="57"/>
      <c r="CB29" s="57"/>
      <c r="CC29" s="57"/>
      <c r="CD29" s="57"/>
      <c r="CE29" s="57"/>
      <c r="CF29" s="57"/>
      <c r="CG29" s="57"/>
      <c r="CH29" s="57"/>
      <c r="CI29" s="57"/>
      <c r="CJ29" s="57"/>
      <c r="CK29" s="57"/>
      <c r="CL29" s="57"/>
      <c r="CP29"/>
      <c r="CQ29"/>
      <c r="CR29"/>
      <c r="CS29"/>
      <c r="CT29"/>
      <c r="CU29"/>
      <c r="CV29"/>
      <c r="CW29"/>
      <c r="CX29"/>
      <c r="CY29"/>
      <c r="CZ29"/>
      <c r="EM29" s="57"/>
      <c r="EN29" s="57"/>
      <c r="EO29" s="57"/>
      <c r="EP29" s="57"/>
      <c r="EQ29" s="57"/>
      <c r="ER29" s="57"/>
      <c r="ES29" s="57"/>
      <c r="ET29" s="57"/>
      <c r="EU29" s="57"/>
      <c r="EV29" s="57"/>
      <c r="EW29" s="57"/>
      <c r="FG29" s="65"/>
      <c r="FH29" s="65"/>
      <c r="FL29" s="57"/>
      <c r="FX29" s="57"/>
      <c r="FY29" s="57"/>
      <c r="FZ29" s="57"/>
      <c r="GA29" s="66"/>
      <c r="GB29" s="66"/>
      <c r="GE29" s="66"/>
      <c r="GG29" s="57"/>
    </row>
    <row r="30" spans="1:189" s="56" customFormat="1" ht="18" customHeight="1">
      <c r="A30" s="56" t="s">
        <v>1043</v>
      </c>
      <c r="B30" s="56" t="s">
        <v>1034</v>
      </c>
      <c r="C30" s="57">
        <v>905</v>
      </c>
      <c r="D30" s="57">
        <v>2</v>
      </c>
      <c r="E30" s="56">
        <f t="shared" si="0"/>
        <v>1178.1500000000001</v>
      </c>
      <c r="F30" s="58">
        <v>63.997100000000003</v>
      </c>
      <c r="G30" s="58">
        <v>0.28110000000000002</v>
      </c>
      <c r="H30" s="58">
        <v>15.179399999999999</v>
      </c>
      <c r="I30" s="58">
        <v>3.4950100000000002</v>
      </c>
      <c r="J30" s="58">
        <v>0.10306999999999999</v>
      </c>
      <c r="K30" s="58">
        <v>0.80581999999999998</v>
      </c>
      <c r="L30" s="58">
        <v>3.1295799999999998</v>
      </c>
      <c r="M30" s="58">
        <v>4.3008300000000004</v>
      </c>
      <c r="N30" s="58">
        <v>2.2019500000000001</v>
      </c>
      <c r="O30" s="58"/>
      <c r="P30" s="58">
        <v>0.20613999999999999</v>
      </c>
      <c r="Q30" s="58">
        <v>6.3</v>
      </c>
      <c r="S30" s="58">
        <v>41.6</v>
      </c>
      <c r="T30" s="58">
        <v>3.62</v>
      </c>
      <c r="U30" s="58">
        <v>11.5</v>
      </c>
      <c r="V30" s="58">
        <v>17</v>
      </c>
      <c r="W30" s="58">
        <v>0.36</v>
      </c>
      <c r="X30" s="58">
        <v>11.8</v>
      </c>
      <c r="Y30" s="58">
        <v>10</v>
      </c>
      <c r="Z30" s="58">
        <v>2.4900000000000002</v>
      </c>
      <c r="AA30" s="58">
        <v>0.4</v>
      </c>
      <c r="AB30" s="58">
        <v>7.0000000000000007E-2</v>
      </c>
      <c r="AD30" s="59"/>
      <c r="AE30" s="60"/>
      <c r="AF30" s="61"/>
      <c r="AG30" s="59"/>
      <c r="AH30" s="59"/>
      <c r="AI30" s="59"/>
      <c r="AJ30" s="60"/>
      <c r="AK30" s="62"/>
      <c r="AL30" s="62"/>
      <c r="AM30" s="62"/>
      <c r="AN30" s="62"/>
      <c r="AO30" s="62"/>
      <c r="AP30" s="62"/>
      <c r="AQ30" s="63"/>
      <c r="AR30" s="62"/>
      <c r="AS30" s="62"/>
      <c r="AT30" s="63"/>
      <c r="AU30" s="59"/>
      <c r="AV30" s="59"/>
      <c r="AW30" s="59"/>
      <c r="AX30" s="59"/>
      <c r="AY30" s="59"/>
      <c r="AZ30" s="59"/>
      <c r="BA30" s="60"/>
      <c r="BB30" s="64"/>
      <c r="BC30" s="64"/>
      <c r="BD30" s="59"/>
      <c r="BE30" s="59"/>
      <c r="BF30" s="59"/>
      <c r="BG30" s="59"/>
      <c r="BH30" s="59"/>
      <c r="BI30" s="59"/>
      <c r="BJ30" s="59"/>
      <c r="BK30" s="59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CA30" s="57"/>
      <c r="CB30" s="57"/>
      <c r="CC30" s="57"/>
      <c r="CD30" s="57"/>
      <c r="CE30" s="57"/>
      <c r="CF30" s="57"/>
      <c r="CG30" s="57"/>
      <c r="CH30" s="57"/>
      <c r="CI30" s="57"/>
      <c r="CJ30" s="57"/>
      <c r="CK30" s="57"/>
      <c r="CL30" s="57"/>
      <c r="CP30"/>
      <c r="CQ30"/>
      <c r="CR30"/>
      <c r="CS30"/>
      <c r="CT30"/>
      <c r="CU30"/>
      <c r="CV30"/>
      <c r="CW30"/>
      <c r="CX30"/>
      <c r="CY30"/>
      <c r="CZ30"/>
      <c r="EM30" s="57"/>
      <c r="EN30" s="57"/>
      <c r="EO30" s="57"/>
      <c r="EP30" s="57"/>
      <c r="EQ30" s="57"/>
      <c r="ER30" s="57"/>
      <c r="ES30" s="57"/>
      <c r="ET30" s="57"/>
      <c r="EU30" s="57"/>
      <c r="EV30" s="57"/>
      <c r="EW30" s="57"/>
      <c r="FG30" s="65"/>
      <c r="FH30" s="65"/>
      <c r="FL30" s="57"/>
      <c r="FX30" s="57"/>
      <c r="FY30" s="57"/>
      <c r="FZ30" s="57"/>
      <c r="GA30" s="66"/>
      <c r="GB30" s="66"/>
      <c r="GE30" s="66"/>
      <c r="GG30" s="57"/>
    </row>
    <row r="31" spans="1:189" s="56" customFormat="1" ht="18" customHeight="1">
      <c r="A31" s="56" t="s">
        <v>1044</v>
      </c>
      <c r="B31" s="56" t="s">
        <v>1034</v>
      </c>
      <c r="C31" s="57">
        <v>990</v>
      </c>
      <c r="D31" s="57">
        <v>2</v>
      </c>
      <c r="E31" s="56">
        <f t="shared" si="0"/>
        <v>1263.1500000000001</v>
      </c>
      <c r="F31" s="58">
        <v>55.656300000000002</v>
      </c>
      <c r="G31" s="58">
        <v>0.897984</v>
      </c>
      <c r="H31" s="58">
        <v>17.117799999999999</v>
      </c>
      <c r="I31" s="58">
        <v>5.3130699999999997</v>
      </c>
      <c r="J31" s="58">
        <v>0.13095599999999999</v>
      </c>
      <c r="K31" s="58">
        <v>2.6752400000000001</v>
      </c>
      <c r="L31" s="58">
        <v>5.86496</v>
      </c>
      <c r="M31" s="58">
        <v>4.8640800000000004</v>
      </c>
      <c r="N31" s="58">
        <v>0.70155000000000001</v>
      </c>
      <c r="O31" s="58">
        <v>6.5477999999999995E-2</v>
      </c>
      <c r="P31" s="58">
        <v>0.215142</v>
      </c>
      <c r="Q31" s="58">
        <v>6.46</v>
      </c>
      <c r="S31" s="58">
        <v>42.8</v>
      </c>
      <c r="T31" s="58">
        <v>3.07</v>
      </c>
      <c r="U31" s="58">
        <v>12.4</v>
      </c>
      <c r="V31" s="58">
        <v>8.85</v>
      </c>
      <c r="W31" s="58">
        <v>0.13</v>
      </c>
      <c r="X31" s="58">
        <v>15</v>
      </c>
      <c r="Y31" s="58">
        <v>11.5</v>
      </c>
      <c r="Z31" s="58">
        <v>2.75</v>
      </c>
      <c r="AA31" s="58">
        <v>0.22</v>
      </c>
      <c r="AB31" s="58">
        <v>0.92</v>
      </c>
      <c r="AD31" s="59"/>
      <c r="AE31" s="60"/>
      <c r="AF31" s="61"/>
      <c r="AG31" s="59"/>
      <c r="AH31" s="59"/>
      <c r="AI31" s="59"/>
      <c r="AJ31" s="60"/>
      <c r="AK31" s="62"/>
      <c r="AL31" s="62"/>
      <c r="AM31" s="62"/>
      <c r="AN31" s="62"/>
      <c r="AO31" s="62"/>
      <c r="AP31" s="62"/>
      <c r="AQ31" s="63"/>
      <c r="AR31" s="62"/>
      <c r="AS31" s="62"/>
      <c r="AT31" s="63"/>
      <c r="AU31" s="59"/>
      <c r="AV31" s="59"/>
      <c r="AW31" s="59"/>
      <c r="AX31" s="59"/>
      <c r="AY31" s="59"/>
      <c r="AZ31" s="59"/>
      <c r="BA31" s="60"/>
      <c r="BB31" s="64"/>
      <c r="BC31" s="64"/>
      <c r="BD31" s="59"/>
      <c r="BE31" s="59"/>
      <c r="BF31" s="59"/>
      <c r="BG31" s="59"/>
      <c r="BH31" s="59"/>
      <c r="BI31" s="59"/>
      <c r="BJ31" s="59"/>
      <c r="BK31" s="59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CA31" s="57"/>
      <c r="CB31" s="57"/>
      <c r="CC31" s="57"/>
      <c r="CD31" s="57"/>
      <c r="CE31" s="57"/>
      <c r="CF31" s="57"/>
      <c r="CG31" s="57"/>
      <c r="CH31" s="57"/>
      <c r="CI31" s="57"/>
      <c r="CJ31" s="57"/>
      <c r="CK31" s="57"/>
      <c r="CL31" s="57"/>
      <c r="CP31"/>
      <c r="CQ31"/>
      <c r="CR31"/>
      <c r="CS31"/>
      <c r="CT31"/>
      <c r="CU31"/>
      <c r="CV31"/>
      <c r="CW31"/>
      <c r="CX31"/>
      <c r="CY31"/>
      <c r="CZ31"/>
      <c r="EM31" s="57"/>
      <c r="EN31" s="57"/>
      <c r="EO31" s="57"/>
      <c r="EP31" s="57"/>
      <c r="EQ31" s="57"/>
      <c r="ER31" s="57"/>
      <c r="ES31" s="57"/>
      <c r="ET31" s="57"/>
      <c r="EU31" s="57"/>
      <c r="EV31" s="57"/>
      <c r="EW31" s="57"/>
      <c r="FG31" s="65"/>
      <c r="FH31" s="65"/>
      <c r="FL31" s="57"/>
      <c r="FX31" s="57"/>
      <c r="FY31" s="57"/>
      <c r="FZ31" s="57"/>
      <c r="GA31" s="66"/>
      <c r="GB31" s="66"/>
      <c r="GE31" s="66"/>
      <c r="GG31" s="57"/>
    </row>
    <row r="32" spans="1:189" s="56" customFormat="1" ht="18" customHeight="1">
      <c r="A32" s="56" t="s">
        <v>1045</v>
      </c>
      <c r="B32" s="56" t="s">
        <v>1034</v>
      </c>
      <c r="C32" s="57">
        <v>940</v>
      </c>
      <c r="D32" s="57">
        <v>2</v>
      </c>
      <c r="E32" s="56">
        <f t="shared" si="0"/>
        <v>1213.1500000000001</v>
      </c>
      <c r="F32" s="58">
        <v>61.18</v>
      </c>
      <c r="G32" s="58">
        <v>0.61</v>
      </c>
      <c r="H32" s="58">
        <v>19.55</v>
      </c>
      <c r="I32" s="58">
        <v>1.56</v>
      </c>
      <c r="J32" s="58">
        <v>0.1</v>
      </c>
      <c r="K32" s="58">
        <v>0.05</v>
      </c>
      <c r="L32" s="58">
        <v>3.5</v>
      </c>
      <c r="M32" s="58">
        <v>4.7300000000000004</v>
      </c>
      <c r="N32" s="58">
        <v>1.42</v>
      </c>
      <c r="O32" s="58"/>
      <c r="P32" s="58">
        <v>0.23</v>
      </c>
      <c r="Q32" s="58">
        <v>7.0699999999999932</v>
      </c>
      <c r="S32" s="58">
        <v>40.17</v>
      </c>
      <c r="T32" s="58">
        <v>4.4000000000000004</v>
      </c>
      <c r="U32" s="58">
        <v>13.33</v>
      </c>
      <c r="V32" s="58">
        <v>12.54</v>
      </c>
      <c r="W32" s="58">
        <v>0.17</v>
      </c>
      <c r="X32" s="58">
        <v>11.18</v>
      </c>
      <c r="Y32" s="58">
        <v>11.76</v>
      </c>
      <c r="Z32" s="58">
        <v>2.2999999999999998</v>
      </c>
      <c r="AA32" s="58">
        <v>1.07</v>
      </c>
      <c r="AB32" s="58"/>
      <c r="AD32" s="59"/>
      <c r="AE32" s="60"/>
      <c r="AF32" s="61"/>
      <c r="AG32" s="59"/>
      <c r="AH32" s="59"/>
      <c r="AI32" s="59"/>
      <c r="AJ32" s="60"/>
      <c r="AK32" s="62"/>
      <c r="AL32" s="62"/>
      <c r="AM32" s="62"/>
      <c r="AN32" s="62"/>
      <c r="AO32" s="62"/>
      <c r="AP32" s="62"/>
      <c r="AQ32" s="63"/>
      <c r="AR32" s="62"/>
      <c r="AS32" s="62"/>
      <c r="AT32" s="63"/>
      <c r="AU32" s="59"/>
      <c r="AV32" s="59"/>
      <c r="AW32" s="59"/>
      <c r="AX32" s="59"/>
      <c r="AY32" s="59"/>
      <c r="AZ32" s="59"/>
      <c r="BA32" s="60"/>
      <c r="BB32" s="64"/>
      <c r="BC32" s="64"/>
      <c r="BD32" s="59"/>
      <c r="BE32" s="59"/>
      <c r="BF32" s="59"/>
      <c r="BG32" s="59"/>
      <c r="BH32" s="59"/>
      <c r="BI32" s="59"/>
      <c r="BJ32" s="59"/>
      <c r="BK32" s="59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P32"/>
      <c r="CQ32"/>
      <c r="CR32"/>
      <c r="CS32"/>
      <c r="CT32"/>
      <c r="CU32"/>
      <c r="CV32"/>
      <c r="CW32"/>
      <c r="CX32"/>
      <c r="CY32"/>
      <c r="CZ32"/>
      <c r="EM32" s="57"/>
      <c r="EN32" s="57"/>
      <c r="EO32" s="57"/>
      <c r="EP32" s="57"/>
      <c r="EQ32" s="57"/>
      <c r="ER32" s="57"/>
      <c r="ES32" s="57"/>
      <c r="ET32" s="57"/>
      <c r="EU32" s="57"/>
      <c r="EV32" s="57"/>
      <c r="EW32" s="57"/>
      <c r="FG32" s="65"/>
      <c r="FH32" s="65"/>
      <c r="FL32" s="57"/>
      <c r="FX32" s="57"/>
      <c r="FY32" s="57"/>
      <c r="FZ32" s="57"/>
      <c r="GA32" s="66"/>
      <c r="GB32" s="66"/>
      <c r="GE32" s="66"/>
      <c r="GG32" s="57"/>
    </row>
    <row r="33" spans="1:189" s="56" customFormat="1" ht="18" customHeight="1">
      <c r="A33" s="56" t="s">
        <v>1045</v>
      </c>
      <c r="B33" s="56" t="s">
        <v>1034</v>
      </c>
      <c r="C33" s="57">
        <v>940</v>
      </c>
      <c r="D33" s="57">
        <v>2</v>
      </c>
      <c r="E33" s="56">
        <f t="shared" si="0"/>
        <v>1213.1500000000001</v>
      </c>
      <c r="F33" s="58">
        <v>56</v>
      </c>
      <c r="G33" s="58">
        <v>1.01</v>
      </c>
      <c r="H33" s="58">
        <v>19.010000000000002</v>
      </c>
      <c r="I33" s="58">
        <v>1.83</v>
      </c>
      <c r="J33" s="58">
        <v>0.13</v>
      </c>
      <c r="K33" s="58">
        <v>0.15</v>
      </c>
      <c r="L33" s="58">
        <v>4.43</v>
      </c>
      <c r="M33" s="58">
        <v>3.57</v>
      </c>
      <c r="N33" s="58">
        <v>2.78</v>
      </c>
      <c r="O33" s="58"/>
      <c r="P33" s="58">
        <v>0.44</v>
      </c>
      <c r="Q33" s="58">
        <v>10.650000000000006</v>
      </c>
      <c r="S33" s="58">
        <v>39.25</v>
      </c>
      <c r="T33" s="58">
        <v>3.99</v>
      </c>
      <c r="U33" s="58">
        <v>12.8</v>
      </c>
      <c r="V33" s="58">
        <v>10.38</v>
      </c>
      <c r="W33" s="58">
        <v>0.25</v>
      </c>
      <c r="X33" s="58">
        <v>13.22</v>
      </c>
      <c r="Y33" s="58">
        <v>12.1</v>
      </c>
      <c r="Z33" s="58">
        <v>2.29</v>
      </c>
      <c r="AA33" s="58">
        <v>1.22</v>
      </c>
      <c r="AB33" s="58"/>
      <c r="AD33" s="59"/>
      <c r="AE33" s="60"/>
      <c r="AF33" s="61"/>
      <c r="AG33" s="59"/>
      <c r="AH33" s="59"/>
      <c r="AI33" s="59"/>
      <c r="AJ33" s="60"/>
      <c r="AK33" s="62"/>
      <c r="AL33" s="62"/>
      <c r="AM33" s="62"/>
      <c r="AN33" s="62"/>
      <c r="AO33" s="62"/>
      <c r="AP33" s="62"/>
      <c r="AQ33" s="63"/>
      <c r="AR33" s="62"/>
      <c r="AS33" s="62"/>
      <c r="AT33" s="63"/>
      <c r="AU33" s="59"/>
      <c r="AV33" s="59"/>
      <c r="AW33" s="59"/>
      <c r="AX33" s="59"/>
      <c r="AY33" s="59"/>
      <c r="AZ33" s="59"/>
      <c r="BA33" s="60"/>
      <c r="BB33" s="64"/>
      <c r="BC33" s="64"/>
      <c r="BD33" s="59"/>
      <c r="BE33" s="59"/>
      <c r="BF33" s="59"/>
      <c r="BG33" s="59"/>
      <c r="BH33" s="59"/>
      <c r="BI33" s="59"/>
      <c r="BJ33" s="59"/>
      <c r="BK33" s="59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CA33" s="57"/>
      <c r="CB33" s="57"/>
      <c r="CC33" s="57"/>
      <c r="CD33" s="57"/>
      <c r="CE33" s="57"/>
      <c r="CF33" s="57"/>
      <c r="CG33" s="57"/>
      <c r="CH33" s="57"/>
      <c r="CI33" s="57"/>
      <c r="CJ33" s="57"/>
      <c r="CK33" s="57"/>
      <c r="CL33" s="57"/>
      <c r="CP33"/>
      <c r="CQ33"/>
      <c r="CR33"/>
      <c r="CS33"/>
      <c r="CT33"/>
      <c r="CU33"/>
      <c r="CV33"/>
      <c r="CW33"/>
      <c r="CX33"/>
      <c r="CY33"/>
      <c r="CZ33"/>
      <c r="EM33" s="57"/>
      <c r="EN33" s="57"/>
      <c r="EO33" s="57"/>
      <c r="EP33" s="57"/>
      <c r="EQ33" s="57"/>
      <c r="ER33" s="57"/>
      <c r="ES33" s="57"/>
      <c r="ET33" s="57"/>
      <c r="EU33" s="57"/>
      <c r="EV33" s="57"/>
      <c r="EW33" s="57"/>
      <c r="FG33" s="65"/>
      <c r="FH33" s="65"/>
      <c r="FL33" s="57"/>
      <c r="FX33" s="57"/>
      <c r="FY33" s="57"/>
      <c r="FZ33" s="57"/>
      <c r="GA33" s="66"/>
      <c r="GB33" s="66"/>
      <c r="GE33" s="66"/>
      <c r="GG33" s="57"/>
    </row>
    <row r="34" spans="1:189" s="56" customFormat="1" ht="18" customHeight="1">
      <c r="A34" s="56" t="s">
        <v>1045</v>
      </c>
      <c r="B34" s="56" t="s">
        <v>1034</v>
      </c>
      <c r="C34" s="57">
        <v>940</v>
      </c>
      <c r="D34" s="57">
        <v>2</v>
      </c>
      <c r="E34" s="56">
        <f t="shared" si="0"/>
        <v>1213.1500000000001</v>
      </c>
      <c r="F34" s="58">
        <v>59.12</v>
      </c>
      <c r="G34" s="58">
        <v>0.57999999999999996</v>
      </c>
      <c r="H34" s="58">
        <v>17.57</v>
      </c>
      <c r="I34" s="58">
        <v>2.19</v>
      </c>
      <c r="J34" s="58">
        <v>0.12</v>
      </c>
      <c r="K34" s="58">
        <v>0.45</v>
      </c>
      <c r="L34" s="58">
        <v>4.34</v>
      </c>
      <c r="M34" s="58">
        <v>5.14</v>
      </c>
      <c r="N34" s="58">
        <v>0.83</v>
      </c>
      <c r="O34" s="58"/>
      <c r="P34" s="58">
        <v>0.32</v>
      </c>
      <c r="Q34" s="58">
        <v>9.3400000000000034</v>
      </c>
      <c r="S34" s="58">
        <v>42.92</v>
      </c>
      <c r="T34" s="58">
        <v>2.31</v>
      </c>
      <c r="U34" s="58">
        <v>12.6</v>
      </c>
      <c r="V34" s="58">
        <v>9.15</v>
      </c>
      <c r="W34" s="58">
        <v>0.2</v>
      </c>
      <c r="X34" s="58">
        <v>15.81</v>
      </c>
      <c r="Y34" s="58">
        <v>11.36</v>
      </c>
      <c r="Z34" s="58">
        <v>2.57</v>
      </c>
      <c r="AA34" s="58">
        <v>0.27</v>
      </c>
      <c r="AB34" s="58"/>
      <c r="AD34" s="59"/>
      <c r="AE34" s="60"/>
      <c r="AF34" s="61"/>
      <c r="AG34" s="59"/>
      <c r="AH34" s="59"/>
      <c r="AI34" s="59"/>
      <c r="AJ34" s="60"/>
      <c r="AK34" s="62"/>
      <c r="AL34" s="62"/>
      <c r="AM34" s="62"/>
      <c r="AN34" s="62"/>
      <c r="AO34" s="62"/>
      <c r="AP34" s="62"/>
      <c r="AQ34" s="63"/>
      <c r="AR34" s="62"/>
      <c r="AS34" s="62"/>
      <c r="AT34" s="63"/>
      <c r="AU34" s="59"/>
      <c r="AV34" s="59"/>
      <c r="AW34" s="59"/>
      <c r="AX34" s="59"/>
      <c r="AY34" s="59"/>
      <c r="AZ34" s="59"/>
      <c r="BA34" s="60"/>
      <c r="BB34" s="64"/>
      <c r="BC34" s="64"/>
      <c r="BD34" s="59"/>
      <c r="BE34" s="59"/>
      <c r="BF34" s="59"/>
      <c r="BG34" s="59"/>
      <c r="BH34" s="59"/>
      <c r="BI34" s="59"/>
      <c r="BJ34" s="59"/>
      <c r="BK34" s="59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CA34" s="57"/>
      <c r="CB34" s="57"/>
      <c r="CC34" s="57"/>
      <c r="CD34" s="57"/>
      <c r="CE34" s="57"/>
      <c r="CF34" s="57"/>
      <c r="CG34" s="57"/>
      <c r="CH34" s="57"/>
      <c r="CI34" s="57"/>
      <c r="CJ34" s="57"/>
      <c r="CK34" s="57"/>
      <c r="CL34" s="57"/>
      <c r="CP34"/>
      <c r="CQ34"/>
      <c r="CR34"/>
      <c r="CS34"/>
      <c r="CT34"/>
      <c r="CU34"/>
      <c r="CV34"/>
      <c r="CW34"/>
      <c r="CX34"/>
      <c r="CY34"/>
      <c r="CZ34"/>
      <c r="EM34" s="57"/>
      <c r="EN34" s="57"/>
      <c r="EO34" s="57"/>
      <c r="EP34" s="57"/>
      <c r="EQ34" s="57"/>
      <c r="ER34" s="57"/>
      <c r="ES34" s="57"/>
      <c r="ET34" s="57"/>
      <c r="EU34" s="57"/>
      <c r="EV34" s="57"/>
      <c r="EW34" s="57"/>
      <c r="FG34" s="65"/>
      <c r="FH34" s="65"/>
      <c r="FL34" s="57"/>
      <c r="FX34" s="57"/>
      <c r="FY34" s="57"/>
      <c r="FZ34" s="57"/>
      <c r="GA34" s="66"/>
      <c r="GB34" s="66"/>
      <c r="GE34" s="66"/>
      <c r="GG34" s="57"/>
    </row>
    <row r="35" spans="1:189" s="56" customFormat="1" ht="18" customHeight="1">
      <c r="A35" s="56" t="s">
        <v>1045</v>
      </c>
      <c r="B35" s="56" t="s">
        <v>1034</v>
      </c>
      <c r="C35" s="57">
        <v>940</v>
      </c>
      <c r="D35" s="57">
        <v>2</v>
      </c>
      <c r="E35" s="56">
        <f t="shared" si="0"/>
        <v>1213.1500000000001</v>
      </c>
      <c r="F35" s="58">
        <v>61.14</v>
      </c>
      <c r="G35" s="58">
        <v>0.87</v>
      </c>
      <c r="H35" s="58">
        <v>17.87</v>
      </c>
      <c r="I35" s="58">
        <v>2.09</v>
      </c>
      <c r="J35" s="58">
        <v>0.11</v>
      </c>
      <c r="K35" s="58">
        <v>0.57999999999999996</v>
      </c>
      <c r="L35" s="58">
        <v>5.44</v>
      </c>
      <c r="M35" s="58">
        <v>4.12</v>
      </c>
      <c r="N35" s="58">
        <v>0.28999999999999998</v>
      </c>
      <c r="O35" s="58"/>
      <c r="P35" s="58">
        <v>0.28999999999999998</v>
      </c>
      <c r="Q35" s="58">
        <v>7.1999999999999886</v>
      </c>
      <c r="S35" s="58">
        <v>45.27</v>
      </c>
      <c r="T35" s="58">
        <v>2.42</v>
      </c>
      <c r="U35" s="58">
        <v>10.08</v>
      </c>
      <c r="V35" s="58">
        <v>10.66</v>
      </c>
      <c r="W35" s="58">
        <v>0.27</v>
      </c>
      <c r="X35" s="58">
        <v>15.53</v>
      </c>
      <c r="Y35" s="58">
        <v>10.34</v>
      </c>
      <c r="Z35" s="58">
        <v>2.34</v>
      </c>
      <c r="AA35" s="58">
        <v>0.08</v>
      </c>
      <c r="AB35" s="58"/>
      <c r="AD35" s="59"/>
      <c r="AE35" s="60"/>
      <c r="AF35" s="61"/>
      <c r="AG35" s="59"/>
      <c r="AH35" s="59"/>
      <c r="AI35" s="59"/>
      <c r="AJ35" s="60"/>
      <c r="AK35" s="62"/>
      <c r="AL35" s="62"/>
      <c r="AM35" s="62"/>
      <c r="AN35" s="62"/>
      <c r="AO35" s="62"/>
      <c r="AP35" s="62"/>
      <c r="AQ35" s="63"/>
      <c r="AR35" s="62"/>
      <c r="AS35" s="62"/>
      <c r="AT35" s="63"/>
      <c r="AU35" s="59"/>
      <c r="AV35" s="59"/>
      <c r="AW35" s="59"/>
      <c r="AX35" s="59"/>
      <c r="AY35" s="59"/>
      <c r="AZ35" s="59"/>
      <c r="BA35" s="60"/>
      <c r="BB35" s="64"/>
      <c r="BC35" s="64"/>
      <c r="BD35" s="59"/>
      <c r="BE35" s="59"/>
      <c r="BF35" s="59"/>
      <c r="BG35" s="59"/>
      <c r="BH35" s="59"/>
      <c r="BI35" s="59"/>
      <c r="BJ35" s="59"/>
      <c r="BK35" s="59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CA35" s="57"/>
      <c r="CB35" s="57"/>
      <c r="CC35" s="57"/>
      <c r="CD35" s="57"/>
      <c r="CE35" s="57"/>
      <c r="CF35" s="57"/>
      <c r="CG35" s="57"/>
      <c r="CH35" s="57"/>
      <c r="CI35" s="57"/>
      <c r="CJ35" s="57"/>
      <c r="CK35" s="57"/>
      <c r="CL35" s="57"/>
      <c r="CP35"/>
      <c r="CQ35"/>
      <c r="CR35"/>
      <c r="CS35"/>
      <c r="CT35"/>
      <c r="CU35"/>
      <c r="CV35"/>
      <c r="CW35"/>
      <c r="CX35"/>
      <c r="CY35"/>
      <c r="CZ35"/>
      <c r="EM35" s="57"/>
      <c r="EN35" s="57"/>
      <c r="EO35" s="57"/>
      <c r="EP35" s="57"/>
      <c r="EQ35" s="57"/>
      <c r="ER35" s="57"/>
      <c r="ES35" s="57"/>
      <c r="ET35" s="57"/>
      <c r="EU35" s="57"/>
      <c r="EV35" s="57"/>
      <c r="EW35" s="57"/>
      <c r="FG35" s="65"/>
      <c r="FH35" s="65"/>
      <c r="FL35" s="57"/>
      <c r="FX35" s="57"/>
      <c r="FY35" s="57"/>
      <c r="FZ35" s="57"/>
      <c r="GA35" s="66"/>
      <c r="GB35" s="66"/>
      <c r="GE35" s="66"/>
      <c r="GG35" s="57"/>
    </row>
    <row r="36" spans="1:189" s="56" customFormat="1" ht="18" customHeight="1">
      <c r="A36" s="56" t="s">
        <v>1045</v>
      </c>
      <c r="B36" s="56" t="s">
        <v>1034</v>
      </c>
      <c r="C36" s="57">
        <v>940</v>
      </c>
      <c r="D36" s="57">
        <v>2</v>
      </c>
      <c r="E36" s="56">
        <f t="shared" si="0"/>
        <v>1213.1500000000001</v>
      </c>
      <c r="F36" s="58">
        <v>59.88</v>
      </c>
      <c r="G36" s="58">
        <v>0.41</v>
      </c>
      <c r="H36" s="58">
        <v>18.350000000000001</v>
      </c>
      <c r="I36" s="58">
        <v>2.5499999999999998</v>
      </c>
      <c r="J36" s="58">
        <v>0.08</v>
      </c>
      <c r="K36" s="58">
        <v>0.49</v>
      </c>
      <c r="L36" s="58">
        <v>5.44</v>
      </c>
      <c r="M36" s="58">
        <v>3.51</v>
      </c>
      <c r="N36" s="58">
        <v>0.52</v>
      </c>
      <c r="O36" s="58"/>
      <c r="P36" s="58">
        <v>0.1</v>
      </c>
      <c r="Q36" s="58">
        <v>8.6700000000000159</v>
      </c>
      <c r="S36" s="58">
        <v>44.25</v>
      </c>
      <c r="T36" s="58">
        <v>1.1200000000000001</v>
      </c>
      <c r="U36" s="58">
        <v>11.01</v>
      </c>
      <c r="V36" s="58">
        <v>11.99</v>
      </c>
      <c r="W36" s="58">
        <v>0.27</v>
      </c>
      <c r="X36" s="58">
        <v>15.49</v>
      </c>
      <c r="Y36" s="58">
        <v>9.73</v>
      </c>
      <c r="Z36" s="58">
        <v>1.38</v>
      </c>
      <c r="AA36" s="58">
        <v>0.11</v>
      </c>
      <c r="AB36" s="58"/>
      <c r="AD36" s="59"/>
      <c r="AE36" s="60"/>
      <c r="AF36" s="61"/>
      <c r="AG36" s="59"/>
      <c r="AH36" s="59"/>
      <c r="AI36" s="59"/>
      <c r="AJ36" s="60"/>
      <c r="AK36" s="62"/>
      <c r="AL36" s="62"/>
      <c r="AM36" s="62"/>
      <c r="AN36" s="62"/>
      <c r="AO36" s="62"/>
      <c r="AP36" s="62"/>
      <c r="AQ36" s="63"/>
      <c r="AR36" s="62"/>
      <c r="AS36" s="62"/>
      <c r="AT36" s="63"/>
      <c r="AU36" s="59"/>
      <c r="AV36" s="59"/>
      <c r="AW36" s="59"/>
      <c r="AX36" s="59"/>
      <c r="AY36" s="59"/>
      <c r="AZ36" s="59"/>
      <c r="BA36" s="60"/>
      <c r="BB36" s="64"/>
      <c r="BC36" s="64"/>
      <c r="BD36" s="59"/>
      <c r="BE36" s="59"/>
      <c r="BF36" s="59"/>
      <c r="BG36" s="59"/>
      <c r="BH36" s="59"/>
      <c r="BI36" s="59"/>
      <c r="BJ36" s="59"/>
      <c r="BK36" s="59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CA36" s="57"/>
      <c r="CB36" s="57"/>
      <c r="CC36" s="57"/>
      <c r="CD36" s="57"/>
      <c r="CE36" s="57"/>
      <c r="CF36" s="57"/>
      <c r="CG36" s="57"/>
      <c r="CH36" s="57"/>
      <c r="CI36" s="57"/>
      <c r="CJ36" s="57"/>
      <c r="CK36" s="57"/>
      <c r="CL36" s="57"/>
      <c r="CP36"/>
      <c r="CQ36"/>
      <c r="CR36"/>
      <c r="CS36"/>
      <c r="CT36"/>
      <c r="CU36"/>
      <c r="CV36"/>
      <c r="CW36"/>
      <c r="CX36"/>
      <c r="CY36"/>
      <c r="CZ36"/>
      <c r="EM36" s="57"/>
      <c r="EN36" s="57"/>
      <c r="EO36" s="57"/>
      <c r="EP36" s="57"/>
      <c r="EQ36" s="57"/>
      <c r="ER36" s="57"/>
      <c r="ES36" s="57"/>
      <c r="ET36" s="57"/>
      <c r="EU36" s="57"/>
      <c r="EV36" s="57"/>
      <c r="EW36" s="57"/>
      <c r="FG36" s="65"/>
      <c r="FH36" s="65"/>
      <c r="FL36" s="57"/>
      <c r="FX36" s="57"/>
      <c r="FY36" s="57"/>
      <c r="FZ36" s="57"/>
      <c r="GA36" s="66"/>
      <c r="GB36" s="66"/>
      <c r="GE36" s="66"/>
      <c r="GG36" s="57"/>
    </row>
    <row r="37" spans="1:189" s="56" customFormat="1" ht="18" customHeight="1">
      <c r="A37" s="56" t="s">
        <v>1045</v>
      </c>
      <c r="B37" s="56" t="s">
        <v>1034</v>
      </c>
      <c r="C37" s="57">
        <v>900</v>
      </c>
      <c r="D37" s="57">
        <v>2</v>
      </c>
      <c r="E37" s="56">
        <f t="shared" si="0"/>
        <v>1173.1500000000001</v>
      </c>
      <c r="F37" s="58">
        <v>65.39</v>
      </c>
      <c r="G37" s="58">
        <v>0.61</v>
      </c>
      <c r="H37" s="58">
        <v>16</v>
      </c>
      <c r="I37" s="58">
        <v>1.73</v>
      </c>
      <c r="J37" s="58">
        <v>0.12</v>
      </c>
      <c r="K37" s="58">
        <v>0.52</v>
      </c>
      <c r="L37" s="58">
        <v>3.87</v>
      </c>
      <c r="M37" s="58">
        <v>3.84</v>
      </c>
      <c r="N37" s="58">
        <v>0.19</v>
      </c>
      <c r="O37" s="58"/>
      <c r="P37" s="58">
        <v>0.37</v>
      </c>
      <c r="Q37" s="58">
        <v>7.3599999999999852</v>
      </c>
      <c r="S37" s="58">
        <v>44.47</v>
      </c>
      <c r="T37" s="58">
        <v>2.7</v>
      </c>
      <c r="U37" s="58">
        <v>11.48</v>
      </c>
      <c r="V37" s="58">
        <v>11.39</v>
      </c>
      <c r="W37" s="58">
        <v>0.27</v>
      </c>
      <c r="X37" s="58">
        <v>14.29</v>
      </c>
      <c r="Y37" s="58">
        <v>10.64</v>
      </c>
      <c r="Z37" s="58">
        <v>2.23</v>
      </c>
      <c r="AA37" s="58">
        <v>0.08</v>
      </c>
      <c r="AB37" s="58"/>
      <c r="AD37" s="59"/>
      <c r="AE37" s="60"/>
      <c r="AF37" s="61"/>
      <c r="AG37" s="59"/>
      <c r="AH37" s="59"/>
      <c r="AI37" s="59"/>
      <c r="AJ37" s="60"/>
      <c r="AK37" s="62"/>
      <c r="AL37" s="62"/>
      <c r="AM37" s="62"/>
      <c r="AN37" s="62"/>
      <c r="AO37" s="62"/>
      <c r="AP37" s="62"/>
      <c r="AQ37" s="63"/>
      <c r="AR37" s="62"/>
      <c r="AS37" s="62"/>
      <c r="AT37" s="63"/>
      <c r="AU37" s="59"/>
      <c r="AV37" s="59"/>
      <c r="AW37" s="59"/>
      <c r="AX37" s="59"/>
      <c r="AY37" s="59"/>
      <c r="AZ37" s="59"/>
      <c r="BA37" s="60"/>
      <c r="BB37" s="64"/>
      <c r="BC37" s="64"/>
      <c r="BD37" s="59"/>
      <c r="BE37" s="59"/>
      <c r="BF37" s="59"/>
      <c r="BG37" s="59"/>
      <c r="BH37" s="59"/>
      <c r="BI37" s="59"/>
      <c r="BJ37" s="59"/>
      <c r="BK37" s="59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CA37" s="57"/>
      <c r="CB37" s="57"/>
      <c r="CC37" s="57"/>
      <c r="CD37" s="57"/>
      <c r="CE37" s="57"/>
      <c r="CF37" s="57"/>
      <c r="CG37" s="57"/>
      <c r="CH37" s="57"/>
      <c r="CI37" s="57"/>
      <c r="CJ37" s="57"/>
      <c r="CK37" s="57"/>
      <c r="CL37" s="57"/>
      <c r="CP37"/>
      <c r="CQ37"/>
      <c r="CR37"/>
      <c r="CS37"/>
      <c r="CT37"/>
      <c r="CU37"/>
      <c r="CV37"/>
      <c r="CW37"/>
      <c r="CX37"/>
      <c r="CY37"/>
      <c r="CZ37"/>
      <c r="EM37" s="57"/>
      <c r="EN37" s="57"/>
      <c r="EO37" s="57"/>
      <c r="EP37" s="57"/>
      <c r="EQ37" s="57"/>
      <c r="ER37" s="57"/>
      <c r="ES37" s="57"/>
      <c r="ET37" s="57"/>
      <c r="EU37" s="57"/>
      <c r="EV37" s="57"/>
      <c r="EW37" s="57"/>
      <c r="FG37" s="65"/>
      <c r="FH37" s="65"/>
      <c r="FL37" s="57"/>
      <c r="FX37" s="57"/>
      <c r="FY37" s="57"/>
      <c r="FZ37" s="57"/>
      <c r="GA37" s="66"/>
      <c r="GB37" s="66"/>
      <c r="GE37" s="66"/>
      <c r="GG37" s="57"/>
    </row>
    <row r="38" spans="1:189" s="56" customFormat="1" ht="18" customHeight="1">
      <c r="A38" s="56" t="s">
        <v>1045</v>
      </c>
      <c r="B38" s="56" t="s">
        <v>1034</v>
      </c>
      <c r="C38" s="57">
        <v>900</v>
      </c>
      <c r="D38" s="57">
        <v>2</v>
      </c>
      <c r="E38" s="56">
        <f t="shared" si="0"/>
        <v>1173.1500000000001</v>
      </c>
      <c r="F38" s="58">
        <v>65.44</v>
      </c>
      <c r="G38" s="58">
        <v>0.35</v>
      </c>
      <c r="H38" s="58">
        <v>15.15</v>
      </c>
      <c r="I38" s="58">
        <v>1.98</v>
      </c>
      <c r="J38" s="58">
        <v>0.09</v>
      </c>
      <c r="K38" s="58">
        <v>0.37</v>
      </c>
      <c r="L38" s="58">
        <v>3.24</v>
      </c>
      <c r="M38" s="58">
        <v>5.04</v>
      </c>
      <c r="N38" s="58">
        <v>0.28000000000000003</v>
      </c>
      <c r="O38" s="58"/>
      <c r="P38" s="58">
        <v>0.14000000000000001</v>
      </c>
      <c r="Q38" s="58">
        <v>7.9199999999999875</v>
      </c>
      <c r="S38" s="58">
        <v>45.56</v>
      </c>
      <c r="T38" s="58">
        <v>1.57</v>
      </c>
      <c r="U38" s="58">
        <v>10.72</v>
      </c>
      <c r="V38" s="58">
        <v>10.47</v>
      </c>
      <c r="W38" s="58">
        <v>0.22</v>
      </c>
      <c r="X38" s="58">
        <v>16.149999999999999</v>
      </c>
      <c r="Y38" s="58">
        <v>10.74</v>
      </c>
      <c r="Z38" s="58">
        <v>1.92</v>
      </c>
      <c r="AA38" s="58">
        <v>0.15</v>
      </c>
      <c r="AB38" s="58"/>
      <c r="AD38" s="59"/>
      <c r="AE38" s="60"/>
      <c r="AF38" s="61"/>
      <c r="AG38" s="59"/>
      <c r="AH38" s="59"/>
      <c r="AI38" s="59"/>
      <c r="AJ38" s="60"/>
      <c r="AK38" s="62"/>
      <c r="AL38" s="62"/>
      <c r="AM38" s="62"/>
      <c r="AN38" s="62"/>
      <c r="AO38" s="62"/>
      <c r="AP38" s="62"/>
      <c r="AQ38" s="63"/>
      <c r="AR38" s="62"/>
      <c r="AS38" s="62"/>
      <c r="AT38" s="63"/>
      <c r="AU38" s="59"/>
      <c r="AV38" s="59"/>
      <c r="AW38" s="59"/>
      <c r="AX38" s="59"/>
      <c r="AY38" s="59"/>
      <c r="AZ38" s="59"/>
      <c r="BA38" s="60"/>
      <c r="BB38" s="64"/>
      <c r="BC38" s="64"/>
      <c r="BD38" s="59"/>
      <c r="BE38" s="59"/>
      <c r="BF38" s="59"/>
      <c r="BG38" s="59"/>
      <c r="BH38" s="59"/>
      <c r="BI38" s="59"/>
      <c r="BJ38" s="59"/>
      <c r="BK38" s="59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CA38" s="57"/>
      <c r="CB38" s="57"/>
      <c r="CC38" s="57"/>
      <c r="CD38" s="57"/>
      <c r="CE38" s="57"/>
      <c r="CF38" s="57"/>
      <c r="CG38" s="57"/>
      <c r="CH38" s="57"/>
      <c r="CI38" s="57"/>
      <c r="CJ38" s="57"/>
      <c r="CK38" s="57"/>
      <c r="CL38" s="57"/>
      <c r="CP38"/>
      <c r="CQ38"/>
      <c r="CR38"/>
      <c r="CS38"/>
      <c r="CT38"/>
      <c r="CU38"/>
      <c r="CV38"/>
      <c r="CW38"/>
      <c r="CX38"/>
      <c r="CY38"/>
      <c r="CZ38"/>
      <c r="EM38" s="57"/>
      <c r="EN38" s="57"/>
      <c r="EO38" s="57"/>
      <c r="EP38" s="57"/>
      <c r="EQ38" s="57"/>
      <c r="ER38" s="57"/>
      <c r="ES38" s="57"/>
      <c r="ET38" s="57"/>
      <c r="EU38" s="57"/>
      <c r="EV38" s="57"/>
      <c r="EW38" s="57"/>
      <c r="FG38" s="65"/>
      <c r="FH38" s="65"/>
      <c r="FL38" s="57"/>
      <c r="FX38" s="57"/>
      <c r="FY38" s="57"/>
      <c r="FZ38" s="57"/>
      <c r="GA38" s="66"/>
      <c r="GB38" s="66"/>
      <c r="GE38" s="66"/>
      <c r="GG38" s="57"/>
    </row>
    <row r="39" spans="1:189" s="56" customFormat="1" ht="18" customHeight="1">
      <c r="A39" s="56" t="s">
        <v>1045</v>
      </c>
      <c r="B39" s="56" t="s">
        <v>1034</v>
      </c>
      <c r="C39" s="57">
        <v>945</v>
      </c>
      <c r="D39" s="57">
        <v>2</v>
      </c>
      <c r="E39" s="56">
        <f t="shared" si="0"/>
        <v>1218.1500000000001</v>
      </c>
      <c r="F39" s="58">
        <v>61.26</v>
      </c>
      <c r="G39" s="58">
        <v>0.7</v>
      </c>
      <c r="H39" s="58">
        <v>19.45</v>
      </c>
      <c r="I39" s="58">
        <v>1.58</v>
      </c>
      <c r="J39" s="58">
        <v>0.13</v>
      </c>
      <c r="K39" s="58">
        <v>0.06</v>
      </c>
      <c r="L39" s="58">
        <v>3.73</v>
      </c>
      <c r="M39" s="58">
        <v>4.5999999999999996</v>
      </c>
      <c r="N39" s="58">
        <v>1.42</v>
      </c>
      <c r="O39" s="58"/>
      <c r="P39" s="58">
        <v>0.26</v>
      </c>
      <c r="Q39" s="58">
        <v>6.8100000000000023</v>
      </c>
      <c r="S39" s="58">
        <v>40.1</v>
      </c>
      <c r="T39" s="58">
        <v>4.2300000000000004</v>
      </c>
      <c r="U39" s="58">
        <v>13.52</v>
      </c>
      <c r="V39" s="58">
        <v>12.96</v>
      </c>
      <c r="W39" s="58">
        <v>0.19</v>
      </c>
      <c r="X39" s="58">
        <v>11.3</v>
      </c>
      <c r="Y39" s="58">
        <v>11.42</v>
      </c>
      <c r="Z39" s="58">
        <v>2.33</v>
      </c>
      <c r="AA39" s="58">
        <v>1.04</v>
      </c>
      <c r="AB39" s="58"/>
      <c r="AD39" s="59"/>
      <c r="AE39" s="60"/>
      <c r="AF39" s="61"/>
      <c r="AG39" s="59"/>
      <c r="AH39" s="59"/>
      <c r="AI39" s="59"/>
      <c r="AJ39" s="60"/>
      <c r="AK39" s="62"/>
      <c r="AL39" s="62"/>
      <c r="AM39" s="62"/>
      <c r="AN39" s="62"/>
      <c r="AO39" s="62"/>
      <c r="AP39" s="62"/>
      <c r="AQ39" s="63"/>
      <c r="AR39" s="62"/>
      <c r="AS39" s="62"/>
      <c r="AT39" s="63"/>
      <c r="AU39" s="59"/>
      <c r="AV39" s="59"/>
      <c r="AW39" s="59"/>
      <c r="AX39" s="59"/>
      <c r="AY39" s="59"/>
      <c r="AZ39" s="59"/>
      <c r="BA39" s="60"/>
      <c r="BB39" s="64"/>
      <c r="BC39" s="64"/>
      <c r="BD39" s="59"/>
      <c r="BE39" s="59"/>
      <c r="BF39" s="59"/>
      <c r="BG39" s="59"/>
      <c r="BH39" s="59"/>
      <c r="BI39" s="59"/>
      <c r="BJ39" s="59"/>
      <c r="BK39" s="59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CA39" s="57"/>
      <c r="CB39" s="57"/>
      <c r="CC39" s="57"/>
      <c r="CD39" s="57"/>
      <c r="CE39" s="57"/>
      <c r="CF39" s="57"/>
      <c r="CG39" s="57"/>
      <c r="CH39" s="57"/>
      <c r="CI39" s="57"/>
      <c r="CJ39" s="57"/>
      <c r="CK39" s="57"/>
      <c r="CL39" s="57"/>
      <c r="CP39"/>
      <c r="CQ39"/>
      <c r="CR39"/>
      <c r="CS39"/>
      <c r="CT39"/>
      <c r="CU39"/>
      <c r="CV39"/>
      <c r="CW39"/>
      <c r="CX39"/>
      <c r="CY39"/>
      <c r="CZ39"/>
      <c r="EM39" s="57"/>
      <c r="EN39" s="57"/>
      <c r="EO39" s="57"/>
      <c r="EP39" s="57"/>
      <c r="EQ39" s="57"/>
      <c r="ER39" s="57"/>
      <c r="ES39" s="57"/>
      <c r="ET39" s="57"/>
      <c r="EU39" s="57"/>
      <c r="EV39" s="57"/>
      <c r="EW39" s="57"/>
      <c r="FG39" s="65"/>
      <c r="FH39" s="65"/>
      <c r="FL39" s="57"/>
      <c r="FX39" s="57"/>
      <c r="FY39" s="57"/>
      <c r="FZ39" s="57"/>
      <c r="GA39" s="66"/>
      <c r="GB39" s="66"/>
      <c r="GE39" s="66"/>
      <c r="GG39" s="57"/>
    </row>
    <row r="40" spans="1:189" s="56" customFormat="1" ht="18" customHeight="1">
      <c r="A40" s="56" t="s">
        <v>1045</v>
      </c>
      <c r="B40" s="56" t="s">
        <v>1034</v>
      </c>
      <c r="C40" s="57">
        <v>940</v>
      </c>
      <c r="D40" s="57">
        <v>2</v>
      </c>
      <c r="E40" s="56">
        <f t="shared" si="0"/>
        <v>1213.1500000000001</v>
      </c>
      <c r="F40" s="58">
        <v>59.96</v>
      </c>
      <c r="G40" s="58">
        <v>0.87</v>
      </c>
      <c r="H40" s="58">
        <v>18.23</v>
      </c>
      <c r="I40" s="58">
        <v>1.78</v>
      </c>
      <c r="J40" s="58">
        <v>0.14000000000000001</v>
      </c>
      <c r="K40" s="58">
        <v>0.22</v>
      </c>
      <c r="L40" s="58">
        <v>2.79</v>
      </c>
      <c r="M40" s="58">
        <v>1.95</v>
      </c>
      <c r="N40" s="58">
        <v>3.54</v>
      </c>
      <c r="O40" s="58"/>
      <c r="P40" s="58">
        <v>0.25</v>
      </c>
      <c r="Q40" s="58">
        <v>10.269999999999982</v>
      </c>
      <c r="S40" s="58">
        <v>41.48</v>
      </c>
      <c r="T40" s="58">
        <v>3.59</v>
      </c>
      <c r="U40" s="58">
        <v>12.45</v>
      </c>
      <c r="V40" s="58">
        <v>10.49</v>
      </c>
      <c r="W40" s="58">
        <v>0.28999999999999998</v>
      </c>
      <c r="X40" s="58">
        <v>13.66</v>
      </c>
      <c r="Y40" s="58">
        <v>11.32</v>
      </c>
      <c r="Z40" s="58">
        <v>2.34</v>
      </c>
      <c r="AA40" s="58">
        <v>1.1100000000000001</v>
      </c>
      <c r="AB40" s="58"/>
      <c r="AD40" s="59"/>
      <c r="AE40" s="60"/>
      <c r="AF40" s="61"/>
      <c r="AG40" s="59"/>
      <c r="AH40" s="59"/>
      <c r="AI40" s="59"/>
      <c r="AJ40" s="60"/>
      <c r="AK40" s="62"/>
      <c r="AL40" s="62"/>
      <c r="AM40" s="62"/>
      <c r="AN40" s="62"/>
      <c r="AO40" s="62"/>
      <c r="AP40" s="62"/>
      <c r="AQ40" s="63"/>
      <c r="AR40" s="62"/>
      <c r="AS40" s="62"/>
      <c r="AT40" s="63"/>
      <c r="AU40" s="59"/>
      <c r="AV40" s="59"/>
      <c r="AW40" s="59"/>
      <c r="AX40" s="59"/>
      <c r="AY40" s="59"/>
      <c r="AZ40" s="59"/>
      <c r="BA40" s="60"/>
      <c r="BB40" s="64"/>
      <c r="BC40" s="64"/>
      <c r="BD40" s="59"/>
      <c r="BE40" s="59"/>
      <c r="BF40" s="59"/>
      <c r="BG40" s="59"/>
      <c r="BH40" s="59"/>
      <c r="BI40" s="59"/>
      <c r="BJ40" s="59"/>
      <c r="BK40" s="59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CA40" s="57"/>
      <c r="CB40" s="57"/>
      <c r="CC40" s="57"/>
      <c r="CD40" s="57"/>
      <c r="CE40" s="57"/>
      <c r="CF40" s="57"/>
      <c r="CG40" s="57"/>
      <c r="CH40" s="57"/>
      <c r="CI40" s="57"/>
      <c r="CJ40" s="57"/>
      <c r="CK40" s="57"/>
      <c r="CL40" s="57"/>
      <c r="CP40"/>
      <c r="CQ40"/>
      <c r="CR40"/>
      <c r="CS40"/>
      <c r="CT40"/>
      <c r="CU40"/>
      <c r="CV40"/>
      <c r="CW40"/>
      <c r="CX40"/>
      <c r="CY40"/>
      <c r="CZ40"/>
      <c r="EM40" s="57"/>
      <c r="EN40" s="57"/>
      <c r="EO40" s="57"/>
      <c r="EP40" s="57"/>
      <c r="EQ40" s="57"/>
      <c r="ER40" s="57"/>
      <c r="ES40" s="57"/>
      <c r="ET40" s="57"/>
      <c r="EU40" s="57"/>
      <c r="EV40" s="57"/>
      <c r="EW40" s="57"/>
      <c r="FG40" s="65"/>
      <c r="FH40" s="65"/>
      <c r="FL40" s="57"/>
      <c r="FX40" s="57"/>
      <c r="FY40" s="57"/>
      <c r="FZ40" s="57"/>
      <c r="GA40" s="66"/>
      <c r="GB40" s="66"/>
      <c r="GE40" s="66"/>
      <c r="GG40" s="57"/>
    </row>
    <row r="41" spans="1:189" s="56" customFormat="1" ht="18" customHeight="1">
      <c r="A41" s="56" t="s">
        <v>1045</v>
      </c>
      <c r="B41" s="56" t="s">
        <v>1034</v>
      </c>
      <c r="C41" s="57">
        <v>940</v>
      </c>
      <c r="D41" s="57">
        <v>2</v>
      </c>
      <c r="E41" s="56">
        <f t="shared" si="0"/>
        <v>1213.1500000000001</v>
      </c>
      <c r="F41" s="58">
        <v>59.6</v>
      </c>
      <c r="G41" s="58">
        <v>0.84</v>
      </c>
      <c r="H41" s="58">
        <v>17.739999999999998</v>
      </c>
      <c r="I41" s="58">
        <v>2.27</v>
      </c>
      <c r="J41" s="58">
        <v>0.12</v>
      </c>
      <c r="K41" s="58">
        <v>0.59</v>
      </c>
      <c r="L41" s="58">
        <v>5.46</v>
      </c>
      <c r="M41" s="58">
        <v>3.52</v>
      </c>
      <c r="N41" s="58">
        <v>0.37</v>
      </c>
      <c r="O41" s="58"/>
      <c r="P41" s="58">
        <v>0.27</v>
      </c>
      <c r="Q41" s="58">
        <v>9.2199999999999989</v>
      </c>
      <c r="S41" s="58">
        <v>45.05</v>
      </c>
      <c r="T41" s="58">
        <v>2.36</v>
      </c>
      <c r="U41" s="58">
        <v>10.43</v>
      </c>
      <c r="V41" s="58">
        <v>10.64</v>
      </c>
      <c r="W41" s="58">
        <v>0.28000000000000003</v>
      </c>
      <c r="X41" s="58">
        <v>15.52</v>
      </c>
      <c r="Y41" s="58">
        <v>10.48</v>
      </c>
      <c r="Z41" s="58">
        <v>2.12</v>
      </c>
      <c r="AA41" s="58">
        <v>7.0000000000000007E-2</v>
      </c>
      <c r="AB41" s="58"/>
      <c r="AD41" s="59"/>
      <c r="AE41" s="60"/>
      <c r="AF41" s="61"/>
      <c r="AG41" s="59"/>
      <c r="AH41" s="59"/>
      <c r="AI41" s="59"/>
      <c r="AJ41" s="60"/>
      <c r="AK41" s="62"/>
      <c r="AL41" s="62"/>
      <c r="AM41" s="62"/>
      <c r="AN41" s="62"/>
      <c r="AO41" s="62"/>
      <c r="AP41" s="62"/>
      <c r="AQ41" s="63"/>
      <c r="AR41" s="62"/>
      <c r="AS41" s="62"/>
      <c r="AT41" s="63"/>
      <c r="AU41" s="59"/>
      <c r="AV41" s="59"/>
      <c r="AW41" s="59"/>
      <c r="AX41" s="59"/>
      <c r="AY41" s="59"/>
      <c r="AZ41" s="59"/>
      <c r="BA41" s="60"/>
      <c r="BB41" s="64"/>
      <c r="BC41" s="64"/>
      <c r="BD41" s="59"/>
      <c r="BE41" s="59"/>
      <c r="BF41" s="59"/>
      <c r="BG41" s="59"/>
      <c r="BH41" s="59"/>
      <c r="BI41" s="59"/>
      <c r="BJ41" s="59"/>
      <c r="BK41" s="59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P41"/>
      <c r="CQ41"/>
      <c r="CR41"/>
      <c r="CS41"/>
      <c r="CT41"/>
      <c r="CU41"/>
      <c r="CV41"/>
      <c r="CW41"/>
      <c r="CX41"/>
      <c r="CY41"/>
      <c r="CZ41"/>
      <c r="EM41" s="57"/>
      <c r="EN41" s="57"/>
      <c r="EO41" s="57"/>
      <c r="EP41" s="57"/>
      <c r="EQ41" s="57"/>
      <c r="ER41" s="57"/>
      <c r="ES41" s="57"/>
      <c r="ET41" s="57"/>
      <c r="EU41" s="57"/>
      <c r="EV41" s="57"/>
      <c r="EW41" s="57"/>
      <c r="FG41" s="65"/>
      <c r="FH41" s="65"/>
      <c r="FL41" s="57"/>
      <c r="FX41" s="57"/>
      <c r="FY41" s="57"/>
      <c r="FZ41" s="57"/>
      <c r="GA41" s="66"/>
      <c r="GB41" s="66"/>
      <c r="GE41" s="66"/>
      <c r="GG41" s="57"/>
    </row>
    <row r="42" spans="1:189" s="56" customFormat="1" ht="18" customHeight="1">
      <c r="A42" s="56" t="s">
        <v>1045</v>
      </c>
      <c r="B42" s="56" t="s">
        <v>1034</v>
      </c>
      <c r="C42" s="57">
        <v>940</v>
      </c>
      <c r="D42" s="57">
        <v>2</v>
      </c>
      <c r="E42" s="56">
        <f t="shared" si="0"/>
        <v>1213.1500000000001</v>
      </c>
      <c r="F42" s="58">
        <v>59.82</v>
      </c>
      <c r="G42" s="58">
        <v>0.27</v>
      </c>
      <c r="H42" s="58">
        <v>17.71</v>
      </c>
      <c r="I42" s="58">
        <v>1.51</v>
      </c>
      <c r="J42" s="58">
        <v>0.17</v>
      </c>
      <c r="K42" s="58">
        <v>0.2</v>
      </c>
      <c r="L42" s="58">
        <v>4.74</v>
      </c>
      <c r="M42" s="58">
        <v>3.34</v>
      </c>
      <c r="N42" s="58">
        <v>0.52</v>
      </c>
      <c r="O42" s="58"/>
      <c r="P42" s="58">
        <v>0.51</v>
      </c>
      <c r="Q42" s="58">
        <v>11.20999999999998</v>
      </c>
      <c r="S42" s="58">
        <v>43.52</v>
      </c>
      <c r="T42" s="58">
        <v>1.53</v>
      </c>
      <c r="U42" s="58">
        <v>11.65</v>
      </c>
      <c r="V42" s="58">
        <v>10.11</v>
      </c>
      <c r="W42" s="58">
        <v>0.23</v>
      </c>
      <c r="X42" s="58">
        <v>15.07</v>
      </c>
      <c r="Y42" s="58">
        <v>11.16</v>
      </c>
      <c r="Z42" s="58">
        <v>2.21</v>
      </c>
      <c r="AA42" s="58">
        <v>0.49</v>
      </c>
      <c r="AB42" s="58"/>
      <c r="AD42" s="59"/>
      <c r="AE42" s="60"/>
      <c r="AF42" s="61"/>
      <c r="AG42" s="59"/>
      <c r="AH42" s="59"/>
      <c r="AI42" s="59"/>
      <c r="AJ42" s="60"/>
      <c r="AK42" s="62"/>
      <c r="AL42" s="62"/>
      <c r="AM42" s="62"/>
      <c r="AN42" s="62"/>
      <c r="AO42" s="62"/>
      <c r="AP42" s="62"/>
      <c r="AQ42" s="63"/>
      <c r="AR42" s="62"/>
      <c r="AS42" s="62"/>
      <c r="AT42" s="63"/>
      <c r="AU42" s="59"/>
      <c r="AV42" s="59"/>
      <c r="AW42" s="59"/>
      <c r="AX42" s="59"/>
      <c r="AY42" s="59"/>
      <c r="AZ42" s="59"/>
      <c r="BA42" s="60"/>
      <c r="BB42" s="64"/>
      <c r="BC42" s="64"/>
      <c r="BD42" s="59"/>
      <c r="BE42" s="59"/>
      <c r="BF42" s="59"/>
      <c r="BG42" s="59"/>
      <c r="BH42" s="59"/>
      <c r="BI42" s="59"/>
      <c r="BJ42" s="59"/>
      <c r="BK42" s="59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P42"/>
      <c r="CQ42"/>
      <c r="CR42"/>
      <c r="CS42"/>
      <c r="CT42"/>
      <c r="CU42"/>
      <c r="CV42"/>
      <c r="CW42"/>
      <c r="CX42"/>
      <c r="CY42"/>
      <c r="CZ42"/>
      <c r="EM42" s="57"/>
      <c r="EN42" s="57"/>
      <c r="EO42" s="57"/>
      <c r="EP42" s="57"/>
      <c r="EQ42" s="57"/>
      <c r="ER42" s="57"/>
      <c r="ES42" s="57"/>
      <c r="ET42" s="57"/>
      <c r="EU42" s="57"/>
      <c r="EV42" s="57"/>
      <c r="EW42" s="57"/>
      <c r="FG42" s="65"/>
      <c r="FH42" s="65"/>
      <c r="FL42" s="57"/>
      <c r="FX42" s="57"/>
      <c r="FY42" s="57"/>
      <c r="FZ42" s="57"/>
      <c r="GA42" s="66"/>
      <c r="GB42" s="66"/>
      <c r="GE42" s="66"/>
      <c r="GG42" s="57"/>
    </row>
    <row r="43" spans="1:189" s="56" customFormat="1" ht="18" customHeight="1">
      <c r="A43" s="56" t="s">
        <v>1045</v>
      </c>
      <c r="B43" s="56" t="s">
        <v>1034</v>
      </c>
      <c r="C43" s="57">
        <v>940</v>
      </c>
      <c r="D43" s="57">
        <v>2</v>
      </c>
      <c r="E43" s="56">
        <f t="shared" si="0"/>
        <v>1213.1500000000001</v>
      </c>
      <c r="F43" s="58">
        <v>66.739999999999995</v>
      </c>
      <c r="G43" s="58">
        <v>0.26</v>
      </c>
      <c r="H43" s="58">
        <v>14.84</v>
      </c>
      <c r="I43" s="58">
        <v>1.82</v>
      </c>
      <c r="J43" s="58">
        <v>0.09</v>
      </c>
      <c r="K43" s="58">
        <v>0.39</v>
      </c>
      <c r="L43" s="58">
        <v>3.26</v>
      </c>
      <c r="M43" s="58">
        <v>3.28</v>
      </c>
      <c r="N43" s="58">
        <v>0.38</v>
      </c>
      <c r="O43" s="58"/>
      <c r="P43" s="58">
        <v>0.18</v>
      </c>
      <c r="Q43" s="58">
        <v>8.7599999999999909</v>
      </c>
      <c r="S43" s="58">
        <v>46.95</v>
      </c>
      <c r="T43" s="58">
        <v>1.33</v>
      </c>
      <c r="U43" s="58">
        <v>9.9600000000000009</v>
      </c>
      <c r="V43" s="58">
        <v>10.75</v>
      </c>
      <c r="W43" s="58">
        <v>0.24</v>
      </c>
      <c r="X43" s="58">
        <v>15.93</v>
      </c>
      <c r="Y43" s="58">
        <v>10.93</v>
      </c>
      <c r="Z43" s="58">
        <v>1.73</v>
      </c>
      <c r="AA43" s="58">
        <v>0.14000000000000001</v>
      </c>
      <c r="AB43" s="58"/>
      <c r="AD43" s="59"/>
      <c r="AE43" s="60"/>
      <c r="AF43" s="61"/>
      <c r="AG43" s="59"/>
      <c r="AH43" s="59"/>
      <c r="AI43" s="59"/>
      <c r="AJ43" s="60"/>
      <c r="AK43" s="62"/>
      <c r="AL43" s="62"/>
      <c r="AM43" s="62"/>
      <c r="AN43" s="62"/>
      <c r="AO43" s="62"/>
      <c r="AP43" s="62"/>
      <c r="AQ43" s="63"/>
      <c r="AR43" s="62"/>
      <c r="AS43" s="62"/>
      <c r="AT43" s="63"/>
      <c r="AU43" s="59"/>
      <c r="AV43" s="59"/>
      <c r="AW43" s="59"/>
      <c r="AX43" s="59"/>
      <c r="AY43" s="59"/>
      <c r="AZ43" s="59"/>
      <c r="BA43" s="60"/>
      <c r="BB43" s="64"/>
      <c r="BC43" s="64"/>
      <c r="BD43" s="59"/>
      <c r="BE43" s="59"/>
      <c r="BF43" s="59"/>
      <c r="BG43" s="59"/>
      <c r="BH43" s="59"/>
      <c r="BI43" s="59"/>
      <c r="BJ43" s="59"/>
      <c r="BK43" s="59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P43"/>
      <c r="CQ43"/>
      <c r="CR43"/>
      <c r="CS43"/>
      <c r="CT43"/>
      <c r="CU43"/>
      <c r="CV43"/>
      <c r="CW43"/>
      <c r="CX43"/>
      <c r="CY43"/>
      <c r="CZ43"/>
      <c r="EM43" s="57"/>
      <c r="EN43" s="57"/>
      <c r="EO43" s="57"/>
      <c r="EP43" s="57"/>
      <c r="EQ43" s="57"/>
      <c r="ER43" s="57"/>
      <c r="ES43" s="57"/>
      <c r="ET43" s="57"/>
      <c r="EU43" s="57"/>
      <c r="EV43" s="57"/>
      <c r="EW43" s="57"/>
      <c r="FG43" s="65"/>
      <c r="FH43" s="65"/>
      <c r="FL43" s="57"/>
      <c r="FX43" s="57"/>
      <c r="FY43" s="57"/>
      <c r="FZ43" s="57"/>
      <c r="GA43" s="66"/>
      <c r="GB43" s="66"/>
      <c r="GE43" s="66"/>
      <c r="GG43" s="57"/>
    </row>
    <row r="44" spans="1:189" s="56" customFormat="1" ht="18" customHeight="1">
      <c r="A44" s="56" t="s">
        <v>1045</v>
      </c>
      <c r="B44" s="56" t="s">
        <v>1034</v>
      </c>
      <c r="C44" s="57">
        <v>900</v>
      </c>
      <c r="D44" s="57">
        <v>2</v>
      </c>
      <c r="E44" s="56">
        <f t="shared" si="0"/>
        <v>1173.1500000000001</v>
      </c>
      <c r="F44" s="58">
        <v>65.599999999999994</v>
      </c>
      <c r="G44" s="58">
        <v>0.61</v>
      </c>
      <c r="H44" s="58">
        <v>15.87</v>
      </c>
      <c r="I44" s="58">
        <v>2.37</v>
      </c>
      <c r="J44" s="58">
        <v>0.14000000000000001</v>
      </c>
      <c r="K44" s="58">
        <v>0.57999999999999996</v>
      </c>
      <c r="L44" s="58">
        <v>4.01</v>
      </c>
      <c r="M44" s="58">
        <v>4.16</v>
      </c>
      <c r="N44" s="58">
        <v>0.16</v>
      </c>
      <c r="O44" s="58"/>
      <c r="P44" s="58">
        <v>0.32</v>
      </c>
      <c r="Q44" s="58">
        <v>6.1800000000000068</v>
      </c>
      <c r="S44" s="58">
        <v>44.19</v>
      </c>
      <c r="T44" s="58">
        <v>2.39</v>
      </c>
      <c r="U44" s="58">
        <v>10.99</v>
      </c>
      <c r="V44" s="58">
        <v>10.36</v>
      </c>
      <c r="W44" s="58">
        <v>0.28999999999999998</v>
      </c>
      <c r="X44" s="58">
        <v>15.46</v>
      </c>
      <c r="Y44" s="58">
        <v>10.93</v>
      </c>
      <c r="Z44" s="58">
        <v>2.2400000000000002</v>
      </c>
      <c r="AA44" s="58">
        <v>0.08</v>
      </c>
      <c r="AB44" s="58"/>
      <c r="AD44" s="59"/>
      <c r="AE44" s="60"/>
      <c r="AF44" s="61"/>
      <c r="AG44" s="59"/>
      <c r="AH44" s="59"/>
      <c r="AI44" s="59"/>
      <c r="AJ44" s="60"/>
      <c r="AK44" s="62"/>
      <c r="AL44" s="62"/>
      <c r="AM44" s="62"/>
      <c r="AN44" s="62"/>
      <c r="AO44" s="62"/>
      <c r="AP44" s="62"/>
      <c r="AQ44" s="63"/>
      <c r="AR44" s="62"/>
      <c r="AS44" s="62"/>
      <c r="AT44" s="63"/>
      <c r="AU44" s="59"/>
      <c r="AV44" s="59"/>
      <c r="AW44" s="59"/>
      <c r="AX44" s="59"/>
      <c r="AY44" s="59"/>
      <c r="AZ44" s="59"/>
      <c r="BA44" s="60"/>
      <c r="BB44" s="64"/>
      <c r="BC44" s="64"/>
      <c r="BD44" s="59"/>
      <c r="BE44" s="59"/>
      <c r="BF44" s="59"/>
      <c r="BG44" s="59"/>
      <c r="BH44" s="59"/>
      <c r="BI44" s="59"/>
      <c r="BJ44" s="59"/>
      <c r="BK44" s="59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CA44" s="57"/>
      <c r="CB44" s="57"/>
      <c r="CC44" s="57"/>
      <c r="CD44" s="57"/>
      <c r="CE44" s="57"/>
      <c r="CF44" s="57"/>
      <c r="CG44" s="57"/>
      <c r="CH44" s="57"/>
      <c r="CI44" s="57"/>
      <c r="CJ44" s="57"/>
      <c r="CK44" s="57"/>
      <c r="CL44" s="57"/>
      <c r="CP44"/>
      <c r="CQ44"/>
      <c r="CR44"/>
      <c r="CS44"/>
      <c r="CT44"/>
      <c r="CU44"/>
      <c r="CV44"/>
      <c r="CW44"/>
      <c r="CX44"/>
      <c r="CY44"/>
      <c r="CZ44"/>
      <c r="EM44" s="57"/>
      <c r="EN44" s="57"/>
      <c r="EO44" s="57"/>
      <c r="EP44" s="57"/>
      <c r="EQ44" s="57"/>
      <c r="ER44" s="57"/>
      <c r="ES44" s="57"/>
      <c r="ET44" s="57"/>
      <c r="EU44" s="57"/>
      <c r="EV44" s="57"/>
      <c r="EW44" s="57"/>
      <c r="FG44" s="65"/>
      <c r="FH44" s="65"/>
      <c r="FL44" s="57"/>
      <c r="FX44" s="57"/>
      <c r="FY44" s="57"/>
      <c r="FZ44" s="57"/>
      <c r="GA44" s="66"/>
      <c r="GB44" s="66"/>
      <c r="GE44" s="66"/>
      <c r="GG44" s="57"/>
    </row>
    <row r="45" spans="1:189" s="56" customFormat="1" ht="18" customHeight="1">
      <c r="A45" s="56" t="s">
        <v>1045</v>
      </c>
      <c r="B45" s="56" t="s">
        <v>1034</v>
      </c>
      <c r="C45" s="57">
        <v>900</v>
      </c>
      <c r="D45" s="57">
        <v>2</v>
      </c>
      <c r="E45" s="56">
        <f t="shared" si="0"/>
        <v>1173.1500000000001</v>
      </c>
      <c r="F45" s="58">
        <v>67.010000000000005</v>
      </c>
      <c r="G45" s="58">
        <v>0.26</v>
      </c>
      <c r="H45" s="58">
        <v>14.96</v>
      </c>
      <c r="I45" s="58">
        <v>1.79</v>
      </c>
      <c r="J45" s="58">
        <v>0.09</v>
      </c>
      <c r="K45" s="58">
        <v>0.36</v>
      </c>
      <c r="L45" s="58">
        <v>3.23</v>
      </c>
      <c r="M45" s="58">
        <v>4.2</v>
      </c>
      <c r="N45" s="58">
        <v>0.37</v>
      </c>
      <c r="O45" s="58"/>
      <c r="P45" s="58">
        <v>0.18</v>
      </c>
      <c r="Q45" s="58">
        <v>7.5499999999999545</v>
      </c>
      <c r="S45" s="58">
        <v>46.71</v>
      </c>
      <c r="T45" s="58">
        <v>1.37</v>
      </c>
      <c r="U45" s="58">
        <v>10.050000000000001</v>
      </c>
      <c r="V45" s="58">
        <v>10.89</v>
      </c>
      <c r="W45" s="58">
        <v>0.24</v>
      </c>
      <c r="X45" s="58">
        <v>15.79</v>
      </c>
      <c r="Y45" s="58">
        <v>10.88</v>
      </c>
      <c r="Z45" s="58">
        <v>1.76</v>
      </c>
      <c r="AA45" s="58">
        <v>0.14000000000000001</v>
      </c>
      <c r="AB45" s="58"/>
      <c r="AD45" s="59"/>
      <c r="AE45" s="60"/>
      <c r="AF45" s="61"/>
      <c r="AG45" s="59"/>
      <c r="AH45" s="59"/>
      <c r="AI45" s="59"/>
      <c r="AJ45" s="60"/>
      <c r="AK45" s="62"/>
      <c r="AL45" s="62"/>
      <c r="AM45" s="62"/>
      <c r="AN45" s="62"/>
      <c r="AO45" s="62"/>
      <c r="AP45" s="62"/>
      <c r="AQ45" s="63"/>
      <c r="AR45" s="62"/>
      <c r="AS45" s="62"/>
      <c r="AT45" s="63"/>
      <c r="AU45" s="59"/>
      <c r="AV45" s="59"/>
      <c r="AW45" s="59"/>
      <c r="AX45" s="59"/>
      <c r="AY45" s="59"/>
      <c r="AZ45" s="59"/>
      <c r="BA45" s="60"/>
      <c r="BB45" s="64"/>
      <c r="BC45" s="64"/>
      <c r="BD45" s="59"/>
      <c r="BE45" s="59"/>
      <c r="BF45" s="59"/>
      <c r="BG45" s="59"/>
      <c r="BH45" s="59"/>
      <c r="BI45" s="59"/>
      <c r="BJ45" s="59"/>
      <c r="BK45" s="59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CA45" s="57"/>
      <c r="CB45" s="57"/>
      <c r="CC45" s="57"/>
      <c r="CD45" s="57"/>
      <c r="CE45" s="57"/>
      <c r="CF45" s="57"/>
      <c r="CG45" s="57"/>
      <c r="CH45" s="57"/>
      <c r="CI45" s="57"/>
      <c r="CJ45" s="57"/>
      <c r="CK45" s="57"/>
      <c r="CL45" s="57"/>
      <c r="CP45"/>
      <c r="CQ45"/>
      <c r="CR45"/>
      <c r="CS45"/>
      <c r="CT45"/>
      <c r="CU45"/>
      <c r="CV45"/>
      <c r="CW45"/>
      <c r="CX45"/>
      <c r="CY45"/>
      <c r="CZ45"/>
      <c r="EM45" s="57"/>
      <c r="EN45" s="57"/>
      <c r="EO45" s="57"/>
      <c r="EP45" s="57"/>
      <c r="EQ45" s="57"/>
      <c r="ER45" s="57"/>
      <c r="ES45" s="57"/>
      <c r="ET45" s="57"/>
      <c r="EU45" s="57"/>
      <c r="EV45" s="57"/>
      <c r="EW45" s="57"/>
      <c r="FG45" s="65"/>
      <c r="FH45" s="65"/>
      <c r="FL45" s="57"/>
      <c r="FX45" s="57"/>
      <c r="FY45" s="57"/>
      <c r="FZ45" s="57"/>
      <c r="GA45" s="66"/>
      <c r="GB45" s="66"/>
      <c r="GE45" s="66"/>
      <c r="GG45" s="57"/>
    </row>
    <row r="46" spans="1:189" s="56" customFormat="1" ht="18" customHeight="1">
      <c r="A46" s="56" t="s">
        <v>1045</v>
      </c>
      <c r="B46" s="56" t="s">
        <v>1034</v>
      </c>
      <c r="C46" s="57">
        <v>945</v>
      </c>
      <c r="D46" s="57">
        <v>2</v>
      </c>
      <c r="E46" s="56">
        <f t="shared" si="0"/>
        <v>1218.1500000000001</v>
      </c>
      <c r="F46" s="58">
        <v>60.81</v>
      </c>
      <c r="G46" s="58">
        <v>0.84</v>
      </c>
      <c r="H46" s="58">
        <v>19.29</v>
      </c>
      <c r="I46" s="58">
        <v>2.2799999999999998</v>
      </c>
      <c r="J46" s="58">
        <v>0.11</v>
      </c>
      <c r="K46" s="58">
        <v>7.0000000000000007E-2</v>
      </c>
      <c r="L46" s="58">
        <v>4.84</v>
      </c>
      <c r="M46" s="58">
        <v>4.5</v>
      </c>
      <c r="N46" s="58">
        <v>0.79</v>
      </c>
      <c r="O46" s="58"/>
      <c r="P46" s="58">
        <v>0.37</v>
      </c>
      <c r="Q46" s="58">
        <v>6.0999999999999943</v>
      </c>
      <c r="S46" s="58">
        <v>40.130000000000003</v>
      </c>
      <c r="T46" s="58">
        <v>4.76</v>
      </c>
      <c r="U46" s="58">
        <v>14.05</v>
      </c>
      <c r="V46" s="58">
        <v>11.97</v>
      </c>
      <c r="W46" s="58">
        <v>0.15</v>
      </c>
      <c r="X46" s="58">
        <v>11.48</v>
      </c>
      <c r="Y46" s="58">
        <v>11.53</v>
      </c>
      <c r="Z46" s="58">
        <v>2.2400000000000002</v>
      </c>
      <c r="AA46" s="58">
        <v>1.2</v>
      </c>
      <c r="AB46" s="58"/>
      <c r="AD46" s="59"/>
      <c r="AE46" s="60"/>
      <c r="AF46" s="61"/>
      <c r="AG46" s="59"/>
      <c r="AH46" s="59"/>
      <c r="AI46" s="59"/>
      <c r="AJ46" s="60"/>
      <c r="AK46" s="62"/>
      <c r="AL46" s="62"/>
      <c r="AM46" s="62"/>
      <c r="AN46" s="62"/>
      <c r="AO46" s="62"/>
      <c r="AP46" s="62"/>
      <c r="AQ46" s="63"/>
      <c r="AR46" s="62"/>
      <c r="AS46" s="62"/>
      <c r="AT46" s="63"/>
      <c r="AU46" s="59"/>
      <c r="AV46" s="59"/>
      <c r="AW46" s="59"/>
      <c r="AX46" s="59"/>
      <c r="AY46" s="59"/>
      <c r="AZ46" s="59"/>
      <c r="BA46" s="60"/>
      <c r="BB46" s="64"/>
      <c r="BC46" s="64"/>
      <c r="BD46" s="59"/>
      <c r="BE46" s="59"/>
      <c r="BF46" s="59"/>
      <c r="BG46" s="59"/>
      <c r="BH46" s="59"/>
      <c r="BI46" s="59"/>
      <c r="BJ46" s="59"/>
      <c r="BK46" s="59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CA46" s="57"/>
      <c r="CB46" s="57"/>
      <c r="CC46" s="57"/>
      <c r="CD46" s="57"/>
      <c r="CE46" s="57"/>
      <c r="CF46" s="57"/>
      <c r="CG46" s="57"/>
      <c r="CH46" s="57"/>
      <c r="CI46" s="57"/>
      <c r="CJ46" s="57"/>
      <c r="CK46" s="57"/>
      <c r="CL46" s="57"/>
      <c r="CP46"/>
      <c r="CQ46"/>
      <c r="CR46"/>
      <c r="CS46"/>
      <c r="CT46"/>
      <c r="CU46"/>
      <c r="CV46"/>
      <c r="CW46"/>
      <c r="CX46"/>
      <c r="CY46"/>
      <c r="CZ46"/>
      <c r="EM46" s="57"/>
      <c r="EN46" s="57"/>
      <c r="EO46" s="57"/>
      <c r="EP46" s="57"/>
      <c r="EQ46" s="57"/>
      <c r="ER46" s="57"/>
      <c r="ES46" s="57"/>
      <c r="ET46" s="57"/>
      <c r="EU46" s="57"/>
      <c r="EV46" s="57"/>
      <c r="EW46" s="57"/>
      <c r="FG46" s="65"/>
      <c r="FH46" s="65"/>
      <c r="FL46" s="57"/>
      <c r="FX46" s="57"/>
      <c r="FY46" s="57"/>
      <c r="FZ46" s="57"/>
      <c r="GA46" s="66"/>
      <c r="GB46" s="66"/>
      <c r="GE46" s="66"/>
      <c r="GG46" s="57"/>
    </row>
    <row r="47" spans="1:189" s="56" customFormat="1" ht="18" customHeight="1">
      <c r="A47" s="56" t="s">
        <v>1045</v>
      </c>
      <c r="B47" s="56" t="s">
        <v>1034</v>
      </c>
      <c r="C47" s="57">
        <v>940</v>
      </c>
      <c r="D47" s="57">
        <v>2</v>
      </c>
      <c r="E47" s="56">
        <f t="shared" si="0"/>
        <v>1213.1500000000001</v>
      </c>
      <c r="F47" s="58">
        <v>56.91</v>
      </c>
      <c r="G47" s="58">
        <v>0.86</v>
      </c>
      <c r="H47" s="58">
        <v>19.309999999999999</v>
      </c>
      <c r="I47" s="58">
        <v>1.45</v>
      </c>
      <c r="J47" s="58">
        <v>0.12</v>
      </c>
      <c r="K47" s="58">
        <v>7.0000000000000007E-2</v>
      </c>
      <c r="L47" s="58">
        <v>3.75</v>
      </c>
      <c r="M47" s="58">
        <v>3.67</v>
      </c>
      <c r="N47" s="58">
        <v>3.32</v>
      </c>
      <c r="O47" s="58"/>
      <c r="P47" s="58">
        <v>0.46</v>
      </c>
      <c r="Q47" s="58">
        <v>10.080000000000013</v>
      </c>
      <c r="S47" s="58">
        <v>40.24</v>
      </c>
      <c r="T47" s="58">
        <v>4.07</v>
      </c>
      <c r="U47" s="58">
        <v>13.23</v>
      </c>
      <c r="V47" s="58">
        <v>10.37</v>
      </c>
      <c r="W47" s="58">
        <v>0.19</v>
      </c>
      <c r="X47" s="58">
        <v>13.15</v>
      </c>
      <c r="Y47" s="58">
        <v>11.43</v>
      </c>
      <c r="Z47" s="58">
        <v>2.25</v>
      </c>
      <c r="AA47" s="58">
        <v>1.21</v>
      </c>
      <c r="AB47" s="58"/>
      <c r="AD47" s="59"/>
      <c r="AE47" s="60"/>
      <c r="AF47" s="61"/>
      <c r="AG47" s="59"/>
      <c r="AH47" s="59"/>
      <c r="AI47" s="59"/>
      <c r="AJ47" s="60"/>
      <c r="AK47" s="62"/>
      <c r="AL47" s="62"/>
      <c r="AM47" s="62"/>
      <c r="AN47" s="62"/>
      <c r="AO47" s="62"/>
      <c r="AP47" s="62"/>
      <c r="AQ47" s="63"/>
      <c r="AR47" s="62"/>
      <c r="AS47" s="62"/>
      <c r="AT47" s="63"/>
      <c r="AU47" s="59"/>
      <c r="AV47" s="59"/>
      <c r="AW47" s="59"/>
      <c r="AX47" s="59"/>
      <c r="AY47" s="59"/>
      <c r="AZ47" s="59"/>
      <c r="BA47" s="60"/>
      <c r="BB47" s="64"/>
      <c r="BC47" s="64"/>
      <c r="BD47" s="59"/>
      <c r="BE47" s="59"/>
      <c r="BF47" s="59"/>
      <c r="BG47" s="59"/>
      <c r="BH47" s="59"/>
      <c r="BI47" s="59"/>
      <c r="BJ47" s="59"/>
      <c r="BK47" s="59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CA47" s="57"/>
      <c r="CB47" s="57"/>
      <c r="CC47" s="57"/>
      <c r="CD47" s="57"/>
      <c r="CE47" s="57"/>
      <c r="CF47" s="57"/>
      <c r="CG47" s="57"/>
      <c r="CH47" s="57"/>
      <c r="CI47" s="57"/>
      <c r="CJ47" s="57"/>
      <c r="CK47" s="57"/>
      <c r="CL47" s="57"/>
      <c r="CP47"/>
      <c r="CQ47"/>
      <c r="CR47"/>
      <c r="CS47"/>
      <c r="CT47"/>
      <c r="CU47"/>
      <c r="CV47"/>
      <c r="CW47"/>
      <c r="CX47"/>
      <c r="CY47"/>
      <c r="CZ47"/>
      <c r="EM47" s="57"/>
      <c r="EN47" s="57"/>
      <c r="EO47" s="57"/>
      <c r="EP47" s="57"/>
      <c r="EQ47" s="57"/>
      <c r="ER47" s="57"/>
      <c r="ES47" s="57"/>
      <c r="ET47" s="57"/>
      <c r="EU47" s="57"/>
      <c r="EV47" s="57"/>
      <c r="EW47" s="57"/>
      <c r="FG47" s="65"/>
      <c r="FH47" s="65"/>
      <c r="FL47" s="57"/>
      <c r="FX47" s="57"/>
      <c r="FY47" s="57"/>
      <c r="FZ47" s="57"/>
      <c r="GA47" s="66"/>
      <c r="GB47" s="66"/>
      <c r="GE47" s="66"/>
      <c r="GG47" s="57"/>
    </row>
    <row r="48" spans="1:189" s="56" customFormat="1" ht="18" customHeight="1">
      <c r="A48" s="56" t="s">
        <v>1045</v>
      </c>
      <c r="B48" s="56" t="s">
        <v>1034</v>
      </c>
      <c r="C48" s="57">
        <v>940</v>
      </c>
      <c r="D48" s="57">
        <v>2</v>
      </c>
      <c r="E48" s="56">
        <f t="shared" si="0"/>
        <v>1213.1500000000001</v>
      </c>
      <c r="F48" s="58">
        <v>60.51</v>
      </c>
      <c r="G48" s="58">
        <v>0.74</v>
      </c>
      <c r="H48" s="58">
        <v>17.64</v>
      </c>
      <c r="I48" s="58">
        <v>1.78</v>
      </c>
      <c r="J48" s="58">
        <v>0.11</v>
      </c>
      <c r="K48" s="58">
        <v>0.43</v>
      </c>
      <c r="L48" s="58">
        <v>5.25</v>
      </c>
      <c r="M48" s="58">
        <v>3.17</v>
      </c>
      <c r="N48" s="58">
        <v>0.32</v>
      </c>
      <c r="O48" s="58"/>
      <c r="P48" s="58">
        <v>0.31</v>
      </c>
      <c r="Q48" s="58">
        <v>9.7399999999999949</v>
      </c>
      <c r="S48" s="58">
        <v>44.02</v>
      </c>
      <c r="T48" s="58">
        <v>2.4900000000000002</v>
      </c>
      <c r="U48" s="58">
        <v>10.37</v>
      </c>
      <c r="V48" s="58">
        <v>10.17</v>
      </c>
      <c r="W48" s="58">
        <v>0.26</v>
      </c>
      <c r="X48" s="58">
        <v>15.5</v>
      </c>
      <c r="Y48" s="58">
        <v>10.32</v>
      </c>
      <c r="Z48" s="58">
        <v>2.1</v>
      </c>
      <c r="AA48" s="58">
        <v>0.08</v>
      </c>
      <c r="AB48" s="58"/>
      <c r="AD48" s="59"/>
      <c r="AE48" s="60"/>
      <c r="AF48" s="61"/>
      <c r="AG48" s="59"/>
      <c r="AH48" s="59"/>
      <c r="AI48" s="59"/>
      <c r="AJ48" s="60"/>
      <c r="AK48" s="62"/>
      <c r="AL48" s="62"/>
      <c r="AM48" s="62"/>
      <c r="AN48" s="62"/>
      <c r="AO48" s="62"/>
      <c r="AP48" s="62"/>
      <c r="AQ48" s="63"/>
      <c r="AR48" s="62"/>
      <c r="AS48" s="62"/>
      <c r="AT48" s="63"/>
      <c r="AU48" s="59"/>
      <c r="AV48" s="59"/>
      <c r="AW48" s="59"/>
      <c r="AX48" s="59"/>
      <c r="AY48" s="59"/>
      <c r="AZ48" s="59"/>
      <c r="BA48" s="60"/>
      <c r="BB48" s="64"/>
      <c r="BC48" s="64"/>
      <c r="BD48" s="59"/>
      <c r="BE48" s="59"/>
      <c r="BF48" s="59"/>
      <c r="BG48" s="59"/>
      <c r="BH48" s="59"/>
      <c r="BI48" s="59"/>
      <c r="BJ48" s="59"/>
      <c r="BK48" s="59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CA48" s="57"/>
      <c r="CB48" s="57"/>
      <c r="CC48" s="57"/>
      <c r="CD48" s="57"/>
      <c r="CE48" s="57"/>
      <c r="CF48" s="57"/>
      <c r="CG48" s="57"/>
      <c r="CH48" s="57"/>
      <c r="CI48" s="57"/>
      <c r="CJ48" s="57"/>
      <c r="CK48" s="57"/>
      <c r="CL48" s="57"/>
      <c r="CP48"/>
      <c r="CQ48"/>
      <c r="CR48"/>
      <c r="CS48"/>
      <c r="CT48"/>
      <c r="CU48"/>
      <c r="CV48"/>
      <c r="CW48"/>
      <c r="CX48"/>
      <c r="CY48"/>
      <c r="CZ48"/>
      <c r="EM48" s="57"/>
      <c r="EN48" s="57"/>
      <c r="EO48" s="57"/>
      <c r="EP48" s="57"/>
      <c r="EQ48" s="57"/>
      <c r="ER48" s="57"/>
      <c r="ES48" s="57"/>
      <c r="ET48" s="57"/>
      <c r="EU48" s="57"/>
      <c r="EV48" s="57"/>
      <c r="EW48" s="57"/>
      <c r="FG48" s="65"/>
      <c r="FH48" s="65"/>
      <c r="FL48" s="57"/>
      <c r="FX48" s="57"/>
      <c r="FY48" s="57"/>
      <c r="FZ48" s="57"/>
      <c r="GA48" s="66"/>
      <c r="GB48" s="66"/>
      <c r="GE48" s="66"/>
      <c r="GG48" s="57"/>
    </row>
    <row r="49" spans="1:189" s="56" customFormat="1" ht="18" customHeight="1">
      <c r="A49" s="56" t="s">
        <v>1045</v>
      </c>
      <c r="B49" s="56" t="s">
        <v>1034</v>
      </c>
      <c r="C49" s="57">
        <v>940</v>
      </c>
      <c r="D49" s="57">
        <v>2</v>
      </c>
      <c r="E49" s="56">
        <f t="shared" si="0"/>
        <v>1213.1500000000001</v>
      </c>
      <c r="F49" s="58">
        <v>60.52</v>
      </c>
      <c r="G49" s="58">
        <v>0.44</v>
      </c>
      <c r="H49" s="58">
        <v>17.63</v>
      </c>
      <c r="I49" s="58">
        <v>3.22</v>
      </c>
      <c r="J49" s="58">
        <v>0.17</v>
      </c>
      <c r="K49" s="58">
        <v>0.97</v>
      </c>
      <c r="L49" s="58">
        <v>4.79</v>
      </c>
      <c r="M49" s="58">
        <v>3.45</v>
      </c>
      <c r="N49" s="58">
        <v>1.52</v>
      </c>
      <c r="O49" s="58"/>
      <c r="P49" s="58">
        <v>0.46</v>
      </c>
      <c r="Q49" s="58">
        <v>6.8299999999999983</v>
      </c>
      <c r="S49" s="58">
        <v>45.18</v>
      </c>
      <c r="T49" s="58">
        <v>1.55</v>
      </c>
      <c r="U49" s="58">
        <v>11.09</v>
      </c>
      <c r="V49" s="58">
        <v>10.8</v>
      </c>
      <c r="W49" s="58">
        <v>0.26</v>
      </c>
      <c r="X49" s="58">
        <v>14.9</v>
      </c>
      <c r="Y49" s="58">
        <v>10.98</v>
      </c>
      <c r="Z49" s="58">
        <v>2</v>
      </c>
      <c r="AA49" s="58">
        <v>0.59</v>
      </c>
      <c r="AB49" s="58"/>
      <c r="AD49" s="59"/>
      <c r="AE49" s="60"/>
      <c r="AF49" s="61"/>
      <c r="AG49" s="59"/>
      <c r="AH49" s="59"/>
      <c r="AI49" s="59"/>
      <c r="AJ49" s="60"/>
      <c r="AK49" s="62"/>
      <c r="AL49" s="62"/>
      <c r="AM49" s="62"/>
      <c r="AN49" s="62"/>
      <c r="AO49" s="62"/>
      <c r="AP49" s="62"/>
      <c r="AQ49" s="63"/>
      <c r="AR49" s="62"/>
      <c r="AS49" s="62"/>
      <c r="AT49" s="63"/>
      <c r="AU49" s="59"/>
      <c r="AV49" s="59"/>
      <c r="AW49" s="59"/>
      <c r="AX49" s="59"/>
      <c r="AY49" s="59"/>
      <c r="AZ49" s="59"/>
      <c r="BA49" s="60"/>
      <c r="BB49" s="64"/>
      <c r="BC49" s="64"/>
      <c r="BD49" s="59"/>
      <c r="BE49" s="59"/>
      <c r="BF49" s="59"/>
      <c r="BG49" s="59"/>
      <c r="BH49" s="59"/>
      <c r="BI49" s="59"/>
      <c r="BJ49" s="59"/>
      <c r="BK49" s="59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CA49" s="57"/>
      <c r="CB49" s="57"/>
      <c r="CC49" s="57"/>
      <c r="CD49" s="57"/>
      <c r="CE49" s="57"/>
      <c r="CF49" s="57"/>
      <c r="CG49" s="57"/>
      <c r="CH49" s="57"/>
      <c r="CI49" s="57"/>
      <c r="CJ49" s="57"/>
      <c r="CK49" s="57"/>
      <c r="CL49" s="57"/>
      <c r="CP49"/>
      <c r="CQ49"/>
      <c r="CR49"/>
      <c r="CS49"/>
      <c r="CT49"/>
      <c r="CU49"/>
      <c r="CV49"/>
      <c r="CW49"/>
      <c r="CX49"/>
      <c r="CY49"/>
      <c r="CZ49"/>
      <c r="EM49" s="57"/>
      <c r="EN49" s="57"/>
      <c r="EO49" s="57"/>
      <c r="EP49" s="57"/>
      <c r="EQ49" s="57"/>
      <c r="ER49" s="57"/>
      <c r="ES49" s="57"/>
      <c r="ET49" s="57"/>
      <c r="EU49" s="57"/>
      <c r="EV49" s="57"/>
      <c r="EW49" s="57"/>
      <c r="FG49" s="65"/>
      <c r="FH49" s="65"/>
      <c r="FL49" s="57"/>
      <c r="FX49" s="57"/>
      <c r="FY49" s="57"/>
      <c r="FZ49" s="57"/>
      <c r="GA49" s="66"/>
      <c r="GB49" s="66"/>
      <c r="GE49" s="66"/>
      <c r="GG49" s="57"/>
    </row>
    <row r="50" spans="1:189" s="56" customFormat="1" ht="18" customHeight="1">
      <c r="A50" s="56" t="s">
        <v>1045</v>
      </c>
      <c r="B50" s="56" t="s">
        <v>1034</v>
      </c>
      <c r="C50" s="57">
        <v>900</v>
      </c>
      <c r="D50" s="57">
        <v>2</v>
      </c>
      <c r="E50" s="56">
        <f t="shared" si="0"/>
        <v>1173.1500000000001</v>
      </c>
      <c r="F50" s="58">
        <v>65.83</v>
      </c>
      <c r="G50" s="58">
        <v>0.63</v>
      </c>
      <c r="H50" s="58">
        <v>15.43</v>
      </c>
      <c r="I50" s="58">
        <v>2.02</v>
      </c>
      <c r="J50" s="58">
        <v>0.13</v>
      </c>
      <c r="K50" s="58">
        <v>0.66</v>
      </c>
      <c r="L50" s="58">
        <v>3.91</v>
      </c>
      <c r="M50" s="58">
        <v>3.78</v>
      </c>
      <c r="N50" s="58">
        <v>0.12</v>
      </c>
      <c r="O50" s="58"/>
      <c r="P50" s="58">
        <v>0.22</v>
      </c>
      <c r="Q50" s="58">
        <v>7.2700000000000244</v>
      </c>
      <c r="S50" s="58">
        <v>44.49</v>
      </c>
      <c r="T50" s="58">
        <v>2.48</v>
      </c>
      <c r="U50" s="58">
        <v>10.81</v>
      </c>
      <c r="V50" s="58">
        <v>10.32</v>
      </c>
      <c r="W50" s="58">
        <v>0.27</v>
      </c>
      <c r="X50" s="58">
        <v>15.47</v>
      </c>
      <c r="Y50" s="58">
        <v>10.54</v>
      </c>
      <c r="Z50" s="58">
        <v>2.12</v>
      </c>
      <c r="AA50" s="58">
        <v>0.08</v>
      </c>
      <c r="AB50" s="58"/>
      <c r="AD50" s="59"/>
      <c r="AE50" s="60"/>
      <c r="AF50" s="61"/>
      <c r="AG50" s="59"/>
      <c r="AH50" s="59"/>
      <c r="AI50" s="59"/>
      <c r="AJ50" s="60"/>
      <c r="AK50" s="62"/>
      <c r="AL50" s="62"/>
      <c r="AM50" s="62"/>
      <c r="AN50" s="62"/>
      <c r="AO50" s="62"/>
      <c r="AP50" s="62"/>
      <c r="AQ50" s="63"/>
      <c r="AR50" s="62"/>
      <c r="AS50" s="62"/>
      <c r="AT50" s="63"/>
      <c r="AU50" s="59"/>
      <c r="AV50" s="59"/>
      <c r="AW50" s="59"/>
      <c r="AX50" s="59"/>
      <c r="AY50" s="59"/>
      <c r="AZ50" s="59"/>
      <c r="BA50" s="60"/>
      <c r="BB50" s="64"/>
      <c r="BC50" s="64"/>
      <c r="BD50" s="59"/>
      <c r="BE50" s="59"/>
      <c r="BF50" s="59"/>
      <c r="BG50" s="59"/>
      <c r="BH50" s="59"/>
      <c r="BI50" s="59"/>
      <c r="BJ50" s="59"/>
      <c r="BK50" s="59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P50"/>
      <c r="CQ50"/>
      <c r="CR50"/>
      <c r="CS50"/>
      <c r="CT50"/>
      <c r="CU50"/>
      <c r="CV50"/>
      <c r="CW50"/>
      <c r="CX50"/>
      <c r="CY50"/>
      <c r="CZ50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FG50" s="65"/>
      <c r="FH50" s="65"/>
      <c r="FL50" s="57"/>
      <c r="FX50" s="57"/>
      <c r="FY50" s="57"/>
      <c r="FZ50" s="57"/>
      <c r="GA50" s="66"/>
      <c r="GB50" s="66"/>
      <c r="GE50" s="66"/>
      <c r="GG50" s="57"/>
    </row>
    <row r="51" spans="1:189" s="56" customFormat="1" ht="18" customHeight="1">
      <c r="A51" s="56" t="s">
        <v>1045</v>
      </c>
      <c r="B51" s="56" t="s">
        <v>1034</v>
      </c>
      <c r="C51" s="57">
        <v>900</v>
      </c>
      <c r="D51" s="57">
        <v>2</v>
      </c>
      <c r="E51" s="56">
        <f t="shared" si="0"/>
        <v>1173.1500000000001</v>
      </c>
      <c r="F51" s="58">
        <v>59.25</v>
      </c>
      <c r="G51" s="58">
        <v>0.56999999999999995</v>
      </c>
      <c r="H51" s="58">
        <v>17.03</v>
      </c>
      <c r="I51" s="58">
        <v>4.51</v>
      </c>
      <c r="J51" s="58">
        <v>0.11</v>
      </c>
      <c r="K51" s="58">
        <v>1.7</v>
      </c>
      <c r="L51" s="58">
        <v>5.88</v>
      </c>
      <c r="M51" s="58">
        <v>4.0999999999999996</v>
      </c>
      <c r="N51" s="58">
        <v>0.63</v>
      </c>
      <c r="O51" s="58"/>
      <c r="P51" s="58">
        <v>0.11</v>
      </c>
      <c r="Q51" s="58">
        <v>6.1100000000000136</v>
      </c>
      <c r="S51" s="58">
        <v>44.58</v>
      </c>
      <c r="T51" s="58">
        <v>1.57</v>
      </c>
      <c r="U51" s="58">
        <v>10.95</v>
      </c>
      <c r="V51" s="58">
        <v>11.09</v>
      </c>
      <c r="W51" s="58">
        <v>0.18</v>
      </c>
      <c r="X51" s="58">
        <v>15.57</v>
      </c>
      <c r="Y51" s="58">
        <v>10.55</v>
      </c>
      <c r="Z51" s="58">
        <v>1.94</v>
      </c>
      <c r="AA51" s="58">
        <v>0.14000000000000001</v>
      </c>
      <c r="AB51" s="58"/>
      <c r="AD51" s="59"/>
      <c r="AE51" s="60"/>
      <c r="AF51" s="61"/>
      <c r="AG51" s="59"/>
      <c r="AH51" s="59"/>
      <c r="AI51" s="59"/>
      <c r="AJ51" s="60"/>
      <c r="AK51" s="62"/>
      <c r="AL51" s="62"/>
      <c r="AM51" s="62"/>
      <c r="AN51" s="62"/>
      <c r="AO51" s="62"/>
      <c r="AP51" s="62"/>
      <c r="AQ51" s="63"/>
      <c r="AR51" s="62"/>
      <c r="AS51" s="62"/>
      <c r="AT51" s="63"/>
      <c r="AU51" s="59"/>
      <c r="AV51" s="59"/>
      <c r="AW51" s="59"/>
      <c r="AX51" s="59"/>
      <c r="AY51" s="59"/>
      <c r="AZ51" s="59"/>
      <c r="BA51" s="60"/>
      <c r="BB51" s="64"/>
      <c r="BC51" s="64"/>
      <c r="BD51" s="59"/>
      <c r="BE51" s="59"/>
      <c r="BF51" s="59"/>
      <c r="BG51" s="59"/>
      <c r="BH51" s="59"/>
      <c r="BI51" s="59"/>
      <c r="BJ51" s="59"/>
      <c r="BK51" s="59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P51"/>
      <c r="CQ51"/>
      <c r="CR51"/>
      <c r="CS51"/>
      <c r="CT51"/>
      <c r="CU51"/>
      <c r="CV51"/>
      <c r="CW51"/>
      <c r="CX51"/>
      <c r="CY51"/>
      <c r="CZ51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FG51" s="65"/>
      <c r="FH51" s="65"/>
      <c r="FL51" s="57"/>
      <c r="FX51" s="57"/>
      <c r="FY51" s="57"/>
      <c r="FZ51" s="57"/>
      <c r="GA51" s="66"/>
      <c r="GB51" s="66"/>
      <c r="GE51" s="66"/>
      <c r="GG51" s="57"/>
    </row>
    <row r="52" spans="1:189" s="56" customFormat="1" ht="18" customHeight="1">
      <c r="A52" s="56" t="s">
        <v>1046</v>
      </c>
      <c r="B52" s="56" t="s">
        <v>1034</v>
      </c>
      <c r="C52" s="57">
        <v>1000</v>
      </c>
      <c r="D52" s="57">
        <v>2</v>
      </c>
      <c r="E52" s="56">
        <f t="shared" si="0"/>
        <v>1273.1500000000001</v>
      </c>
      <c r="F52" s="58">
        <v>56.83</v>
      </c>
      <c r="G52" s="58">
        <v>1.59</v>
      </c>
      <c r="H52" s="58">
        <v>20.85</v>
      </c>
      <c r="I52" s="58">
        <v>5.1100000000000003</v>
      </c>
      <c r="J52" s="58">
        <v>0.27</v>
      </c>
      <c r="K52" s="58">
        <v>2.31</v>
      </c>
      <c r="L52" s="58">
        <v>6.33</v>
      </c>
      <c r="M52" s="58">
        <v>5.14</v>
      </c>
      <c r="N52" s="58">
        <v>1.57</v>
      </c>
      <c r="O52" s="58"/>
      <c r="P52" s="58"/>
      <c r="Q52" s="58">
        <v>6.5</v>
      </c>
      <c r="S52" s="58">
        <v>40.229999999999997</v>
      </c>
      <c r="T52" s="58">
        <v>4.8899999999999997</v>
      </c>
      <c r="U52" s="58">
        <v>12.77</v>
      </c>
      <c r="V52" s="58">
        <v>9.65</v>
      </c>
      <c r="W52" s="58">
        <v>0.2</v>
      </c>
      <c r="X52" s="58">
        <v>14.67</v>
      </c>
      <c r="Y52" s="58">
        <v>11.82</v>
      </c>
      <c r="Z52" s="58">
        <v>2.74</v>
      </c>
      <c r="AA52" s="58">
        <v>0.42</v>
      </c>
      <c r="AB52" s="58"/>
      <c r="AD52" s="59"/>
      <c r="AE52" s="60"/>
      <c r="AF52" s="61"/>
      <c r="AG52" s="59"/>
      <c r="AH52" s="59"/>
      <c r="AI52" s="59"/>
      <c r="AJ52" s="60"/>
      <c r="AK52" s="62"/>
      <c r="AL52" s="62"/>
      <c r="AM52" s="62"/>
      <c r="AN52" s="62"/>
      <c r="AO52" s="62"/>
      <c r="AP52" s="62"/>
      <c r="AQ52" s="63"/>
      <c r="AR52" s="62"/>
      <c r="AS52" s="62"/>
      <c r="AT52" s="63"/>
      <c r="AU52" s="59"/>
      <c r="AV52" s="59"/>
      <c r="AW52" s="59"/>
      <c r="AX52" s="59"/>
      <c r="AY52" s="59"/>
      <c r="AZ52" s="59"/>
      <c r="BA52" s="60"/>
      <c r="BB52" s="64"/>
      <c r="BC52" s="64"/>
      <c r="BD52" s="59"/>
      <c r="BE52" s="59"/>
      <c r="BF52" s="59"/>
      <c r="BG52" s="59"/>
      <c r="BH52" s="59"/>
      <c r="BI52" s="59"/>
      <c r="BJ52" s="59"/>
      <c r="BK52" s="59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P52"/>
      <c r="CQ52"/>
      <c r="CR52"/>
      <c r="CS52"/>
      <c r="CT52"/>
      <c r="CU52"/>
      <c r="CV52"/>
      <c r="CW52"/>
      <c r="CX52"/>
      <c r="CY52"/>
      <c r="CZ52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FG52" s="65"/>
      <c r="FH52" s="65"/>
      <c r="FL52" s="57"/>
      <c r="FX52" s="57"/>
      <c r="FY52" s="57"/>
      <c r="FZ52" s="57"/>
      <c r="GA52" s="66"/>
      <c r="GB52" s="66"/>
      <c r="GE52" s="66"/>
      <c r="GG52" s="57"/>
    </row>
    <row r="53" spans="1:189" s="56" customFormat="1" ht="18" customHeight="1">
      <c r="A53" s="56" t="s">
        <v>1046</v>
      </c>
      <c r="B53" s="56" t="s">
        <v>1034</v>
      </c>
      <c r="C53" s="57">
        <v>1000</v>
      </c>
      <c r="D53" s="57">
        <v>2</v>
      </c>
      <c r="E53" s="56">
        <f t="shared" si="0"/>
        <v>1273.1500000000001</v>
      </c>
      <c r="F53" s="58">
        <v>51.23</v>
      </c>
      <c r="G53" s="58">
        <v>2.75</v>
      </c>
      <c r="H53" s="58">
        <v>18.940000000000001</v>
      </c>
      <c r="I53" s="58">
        <v>6</v>
      </c>
      <c r="J53" s="58">
        <v>0.17</v>
      </c>
      <c r="K53" s="58">
        <v>2.95</v>
      </c>
      <c r="L53" s="58">
        <v>8.73</v>
      </c>
      <c r="M53" s="58">
        <v>6.47</v>
      </c>
      <c r="N53" s="58">
        <v>2.74</v>
      </c>
      <c r="O53" s="58"/>
      <c r="P53" s="58"/>
      <c r="Q53" s="58">
        <v>6.5</v>
      </c>
      <c r="S53" s="58">
        <v>39.36</v>
      </c>
      <c r="T53" s="58">
        <v>4.2300000000000004</v>
      </c>
      <c r="U53" s="58">
        <v>12.88</v>
      </c>
      <c r="V53" s="58">
        <v>9.7799999999999994</v>
      </c>
      <c r="W53" s="58">
        <v>0.14000000000000001</v>
      </c>
      <c r="X53" s="58">
        <v>14.23</v>
      </c>
      <c r="Y53" s="58">
        <v>12.34</v>
      </c>
      <c r="Z53" s="58">
        <v>2.62</v>
      </c>
      <c r="AA53" s="58">
        <v>1.1000000000000001</v>
      </c>
      <c r="AB53" s="58"/>
      <c r="AD53" s="59"/>
      <c r="AE53" s="60"/>
      <c r="AF53" s="61"/>
      <c r="AG53" s="59"/>
      <c r="AH53" s="59"/>
      <c r="AI53" s="59"/>
      <c r="AJ53" s="60"/>
      <c r="AK53" s="62"/>
      <c r="AL53" s="62"/>
      <c r="AM53" s="62"/>
      <c r="AN53" s="62"/>
      <c r="AO53" s="62"/>
      <c r="AP53" s="62"/>
      <c r="AQ53" s="63"/>
      <c r="AR53" s="62"/>
      <c r="AS53" s="62"/>
      <c r="AT53" s="63"/>
      <c r="AU53" s="59"/>
      <c r="AV53" s="59"/>
      <c r="AW53" s="59"/>
      <c r="AX53" s="59"/>
      <c r="AY53" s="59"/>
      <c r="AZ53" s="59"/>
      <c r="BA53" s="60"/>
      <c r="BB53" s="64"/>
      <c r="BC53" s="64"/>
      <c r="BD53" s="59"/>
      <c r="BE53" s="59"/>
      <c r="BF53" s="59"/>
      <c r="BG53" s="59"/>
      <c r="BH53" s="59"/>
      <c r="BI53" s="59"/>
      <c r="BJ53" s="59"/>
      <c r="BK53" s="59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P53"/>
      <c r="CQ53"/>
      <c r="CR53"/>
      <c r="CS53"/>
      <c r="CT53"/>
      <c r="CU53"/>
      <c r="CV53"/>
      <c r="CW53"/>
      <c r="CX53"/>
      <c r="CY53"/>
      <c r="CZ53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FG53" s="65"/>
      <c r="FH53" s="65"/>
      <c r="FL53" s="57"/>
      <c r="FX53" s="57"/>
      <c r="FY53" s="57"/>
      <c r="FZ53" s="57"/>
      <c r="GA53" s="66"/>
      <c r="GB53" s="66"/>
      <c r="GE53" s="66"/>
      <c r="GG53" s="57"/>
    </row>
    <row r="54" spans="1:189" s="56" customFormat="1" ht="18" customHeight="1">
      <c r="A54" s="56" t="s">
        <v>1046</v>
      </c>
      <c r="B54" s="56" t="s">
        <v>1034</v>
      </c>
      <c r="C54" s="57">
        <v>1000</v>
      </c>
      <c r="D54" s="57">
        <v>2</v>
      </c>
      <c r="E54" s="56">
        <f t="shared" si="0"/>
        <v>1273.1500000000001</v>
      </c>
      <c r="F54" s="58">
        <v>55.9</v>
      </c>
      <c r="G54" s="58">
        <v>1.77</v>
      </c>
      <c r="H54" s="58">
        <v>20.25</v>
      </c>
      <c r="I54" s="58">
        <v>5.17</v>
      </c>
      <c r="J54" s="58">
        <v>0.6</v>
      </c>
      <c r="K54" s="58">
        <v>3.05</v>
      </c>
      <c r="L54" s="58">
        <v>8.3000000000000007</v>
      </c>
      <c r="M54" s="58">
        <v>4.32</v>
      </c>
      <c r="N54" s="58">
        <v>0.98</v>
      </c>
      <c r="O54" s="58"/>
      <c r="P54" s="58"/>
      <c r="Q54" s="58">
        <v>6.5</v>
      </c>
      <c r="S54" s="58">
        <v>39.590000000000003</v>
      </c>
      <c r="T54" s="58">
        <v>4.38</v>
      </c>
      <c r="U54" s="58">
        <v>13.49</v>
      </c>
      <c r="V54" s="58">
        <v>9.2100000000000009</v>
      </c>
      <c r="W54" s="58">
        <v>0.17</v>
      </c>
      <c r="X54" s="58">
        <v>14.54</v>
      </c>
      <c r="Y54" s="58">
        <v>12.57</v>
      </c>
      <c r="Z54" s="58">
        <v>2.72</v>
      </c>
      <c r="AA54" s="58">
        <v>0.34</v>
      </c>
      <c r="AB54" s="58"/>
      <c r="AD54" s="59"/>
      <c r="AE54" s="60"/>
      <c r="AF54" s="61"/>
      <c r="AG54" s="59"/>
      <c r="AH54" s="59"/>
      <c r="AI54" s="59"/>
      <c r="AJ54" s="60"/>
      <c r="AK54" s="62"/>
      <c r="AL54" s="62"/>
      <c r="AM54" s="62"/>
      <c r="AN54" s="62"/>
      <c r="AO54" s="62"/>
      <c r="AP54" s="62"/>
      <c r="AQ54" s="63"/>
      <c r="AR54" s="62"/>
      <c r="AS54" s="62"/>
      <c r="AT54" s="63"/>
      <c r="AU54" s="59"/>
      <c r="AV54" s="59"/>
      <c r="AW54" s="59"/>
      <c r="AX54" s="59"/>
      <c r="AY54" s="59"/>
      <c r="AZ54" s="59"/>
      <c r="BA54" s="60"/>
      <c r="BB54" s="64"/>
      <c r="BC54" s="64"/>
      <c r="BD54" s="59"/>
      <c r="BE54" s="59"/>
      <c r="BF54" s="59"/>
      <c r="BG54" s="59"/>
      <c r="BH54" s="59"/>
      <c r="BI54" s="59"/>
      <c r="BJ54" s="59"/>
      <c r="BK54" s="59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P54"/>
      <c r="CQ54"/>
      <c r="CR54"/>
      <c r="CS54"/>
      <c r="CT54"/>
      <c r="CU54"/>
      <c r="CV54"/>
      <c r="CW54"/>
      <c r="CX54"/>
      <c r="CY54"/>
      <c r="CZ54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FG54" s="65"/>
      <c r="FH54" s="65"/>
      <c r="FL54" s="57"/>
      <c r="FX54" s="57"/>
      <c r="FY54" s="57"/>
      <c r="FZ54" s="57"/>
      <c r="GA54" s="66"/>
      <c r="GB54" s="66"/>
      <c r="GE54" s="66"/>
      <c r="GG54" s="57"/>
    </row>
    <row r="55" spans="1:189" s="56" customFormat="1" ht="18" customHeight="1">
      <c r="A55" s="56" t="s">
        <v>1046</v>
      </c>
      <c r="B55" s="56" t="s">
        <v>1034</v>
      </c>
      <c r="C55" s="57">
        <v>1000</v>
      </c>
      <c r="D55" s="57">
        <v>2</v>
      </c>
      <c r="E55" s="56">
        <f t="shared" si="0"/>
        <v>1273.1500000000001</v>
      </c>
      <c r="F55" s="58">
        <v>55.03</v>
      </c>
      <c r="G55" s="58">
        <v>2.04</v>
      </c>
      <c r="H55" s="58">
        <v>19.22</v>
      </c>
      <c r="I55" s="58">
        <v>5.7</v>
      </c>
      <c r="J55" s="58">
        <v>0.24</v>
      </c>
      <c r="K55" s="58">
        <v>3.61</v>
      </c>
      <c r="L55" s="58">
        <v>8.57</v>
      </c>
      <c r="M55" s="58">
        <v>4.6399999999999997</v>
      </c>
      <c r="N55" s="58">
        <v>0.94</v>
      </c>
      <c r="O55" s="58"/>
      <c r="P55" s="58"/>
      <c r="Q55" s="58">
        <v>6.5</v>
      </c>
      <c r="S55" s="58">
        <v>39.71</v>
      </c>
      <c r="T55" s="58">
        <v>4.28</v>
      </c>
      <c r="U55" s="58">
        <v>13.36</v>
      </c>
      <c r="V55" s="58">
        <v>9</v>
      </c>
      <c r="W55" s="58">
        <v>0.14000000000000001</v>
      </c>
      <c r="X55" s="58">
        <v>15.02</v>
      </c>
      <c r="Y55" s="58">
        <v>12.43</v>
      </c>
      <c r="Z55" s="58">
        <v>2.78</v>
      </c>
      <c r="AA55" s="58">
        <v>0.34</v>
      </c>
      <c r="AB55" s="58"/>
      <c r="AD55" s="59"/>
      <c r="AE55" s="60"/>
      <c r="AF55" s="61"/>
      <c r="AG55" s="59"/>
      <c r="AH55" s="59"/>
      <c r="AI55" s="59"/>
      <c r="AJ55" s="60"/>
      <c r="AK55" s="62"/>
      <c r="AL55" s="62"/>
      <c r="AM55" s="62"/>
      <c r="AN55" s="62"/>
      <c r="AO55" s="62"/>
      <c r="AP55" s="62"/>
      <c r="AQ55" s="63"/>
      <c r="AR55" s="62"/>
      <c r="AS55" s="62"/>
      <c r="AT55" s="63"/>
      <c r="AU55" s="59"/>
      <c r="AV55" s="59"/>
      <c r="AW55" s="59"/>
      <c r="AX55" s="59"/>
      <c r="AY55" s="59"/>
      <c r="AZ55" s="59"/>
      <c r="BA55" s="60"/>
      <c r="BB55" s="64"/>
      <c r="BC55" s="64"/>
      <c r="BD55" s="59"/>
      <c r="BE55" s="59"/>
      <c r="BF55" s="59"/>
      <c r="BG55" s="59"/>
      <c r="BH55" s="59"/>
      <c r="BI55" s="59"/>
      <c r="BJ55" s="59"/>
      <c r="BK55" s="59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P55"/>
      <c r="CQ55"/>
      <c r="CR55"/>
      <c r="CS55"/>
      <c r="CT55"/>
      <c r="CU55"/>
      <c r="CV55"/>
      <c r="CW55"/>
      <c r="CX55"/>
      <c r="CY55"/>
      <c r="CZ55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FG55" s="65"/>
      <c r="FH55" s="65"/>
      <c r="FL55" s="57"/>
      <c r="FX55" s="57"/>
      <c r="FY55" s="57"/>
      <c r="FZ55" s="57"/>
      <c r="GA55" s="66"/>
      <c r="GB55" s="66"/>
      <c r="GE55" s="66"/>
      <c r="GG55" s="57"/>
    </row>
    <row r="56" spans="1:189" s="56" customFormat="1" ht="18" customHeight="1">
      <c r="A56" s="56" t="s">
        <v>1046</v>
      </c>
      <c r="B56" s="56" t="s">
        <v>1034</v>
      </c>
      <c r="C56" s="57">
        <v>1000</v>
      </c>
      <c r="D56" s="57">
        <v>2</v>
      </c>
      <c r="E56" s="56">
        <f t="shared" si="0"/>
        <v>1273.1500000000001</v>
      </c>
      <c r="F56" s="58">
        <v>55.98</v>
      </c>
      <c r="G56" s="58">
        <v>1.99</v>
      </c>
      <c r="H56" s="58">
        <v>19.18</v>
      </c>
      <c r="I56" s="58">
        <v>5.4450000000000003</v>
      </c>
      <c r="J56" s="58">
        <v>0.31</v>
      </c>
      <c r="K56" s="58">
        <v>3.43</v>
      </c>
      <c r="L56" s="58">
        <v>7.75</v>
      </c>
      <c r="M56" s="58">
        <v>4.67</v>
      </c>
      <c r="N56" s="58">
        <v>1.24</v>
      </c>
      <c r="O56" s="58"/>
      <c r="P56" s="58"/>
      <c r="Q56" s="58">
        <v>6.5</v>
      </c>
      <c r="S56" s="58">
        <v>39.78</v>
      </c>
      <c r="T56" s="58">
        <v>4.62</v>
      </c>
      <c r="U56" s="58">
        <v>13.05</v>
      </c>
      <c r="V56" s="58">
        <v>8.98</v>
      </c>
      <c r="W56" s="58">
        <v>0.18</v>
      </c>
      <c r="X56" s="58">
        <v>14.7</v>
      </c>
      <c r="Y56" s="58">
        <v>12.47</v>
      </c>
      <c r="Z56" s="58">
        <v>2.73</v>
      </c>
      <c r="AA56" s="58">
        <v>0.34</v>
      </c>
      <c r="AB56" s="58"/>
      <c r="AD56" s="59"/>
      <c r="AE56" s="60"/>
      <c r="AF56" s="61"/>
      <c r="AG56" s="59"/>
      <c r="AH56" s="59"/>
      <c r="AI56" s="59"/>
      <c r="AJ56" s="60"/>
      <c r="AK56" s="62"/>
      <c r="AL56" s="62"/>
      <c r="AM56" s="62"/>
      <c r="AN56" s="62"/>
      <c r="AO56" s="62"/>
      <c r="AP56" s="62"/>
      <c r="AQ56" s="63"/>
      <c r="AR56" s="62"/>
      <c r="AS56" s="62"/>
      <c r="AT56" s="63"/>
      <c r="AU56" s="59"/>
      <c r="AV56" s="59"/>
      <c r="AW56" s="59"/>
      <c r="AX56" s="59"/>
      <c r="AY56" s="59"/>
      <c r="AZ56" s="59"/>
      <c r="BA56" s="60"/>
      <c r="BB56" s="64"/>
      <c r="BC56" s="64"/>
      <c r="BD56" s="59"/>
      <c r="BE56" s="59"/>
      <c r="BF56" s="59"/>
      <c r="BG56" s="59"/>
      <c r="BH56" s="59"/>
      <c r="BI56" s="59"/>
      <c r="BJ56" s="59"/>
      <c r="BK56" s="59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P56"/>
      <c r="CQ56"/>
      <c r="CR56"/>
      <c r="CS56"/>
      <c r="CT56"/>
      <c r="CU56"/>
      <c r="CV56"/>
      <c r="CW56"/>
      <c r="CX56"/>
      <c r="CY56"/>
      <c r="CZ56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FG56" s="65"/>
      <c r="FH56" s="65"/>
      <c r="FL56" s="57"/>
      <c r="FX56" s="57"/>
      <c r="FY56" s="57"/>
      <c r="FZ56" s="57"/>
      <c r="GA56" s="66"/>
      <c r="GB56" s="66"/>
      <c r="GE56" s="66"/>
      <c r="GG56" s="57"/>
    </row>
    <row r="57" spans="1:189" s="56" customFormat="1" ht="18" customHeight="1">
      <c r="A57" s="56" t="s">
        <v>1046</v>
      </c>
      <c r="B57" s="56" t="s">
        <v>1034</v>
      </c>
      <c r="C57" s="57">
        <v>970</v>
      </c>
      <c r="D57" s="57">
        <v>2</v>
      </c>
      <c r="E57" s="56">
        <f t="shared" si="0"/>
        <v>1243.1500000000001</v>
      </c>
      <c r="F57" s="58">
        <v>55.58</v>
      </c>
      <c r="G57" s="58">
        <v>1.93</v>
      </c>
      <c r="H57" s="58">
        <v>20.22</v>
      </c>
      <c r="I57" s="58">
        <v>3.11</v>
      </c>
      <c r="J57" s="58">
        <v>0.13</v>
      </c>
      <c r="K57" s="58">
        <v>4.21</v>
      </c>
      <c r="L57" s="58">
        <v>9.25</v>
      </c>
      <c r="M57" s="58">
        <v>4.57</v>
      </c>
      <c r="N57" s="58">
        <v>1</v>
      </c>
      <c r="O57" s="58"/>
      <c r="P57" s="58"/>
      <c r="Q57" s="58">
        <v>6.5</v>
      </c>
      <c r="S57" s="58">
        <v>40.94</v>
      </c>
      <c r="T57" s="58">
        <v>3.77</v>
      </c>
      <c r="U57" s="58">
        <v>12.61</v>
      </c>
      <c r="V57" s="58">
        <v>9.1199999999999992</v>
      </c>
      <c r="W57" s="58">
        <v>0.11</v>
      </c>
      <c r="X57" s="58">
        <v>14.97</v>
      </c>
      <c r="Y57" s="58">
        <v>11.94</v>
      </c>
      <c r="Z57" s="58">
        <v>2.72</v>
      </c>
      <c r="AA57" s="58">
        <v>0.41</v>
      </c>
      <c r="AB57" s="58"/>
      <c r="AD57" s="59"/>
      <c r="AE57" s="60"/>
      <c r="AF57" s="61"/>
      <c r="AG57" s="59"/>
      <c r="AH57" s="59"/>
      <c r="AI57" s="59"/>
      <c r="AJ57" s="60"/>
      <c r="AK57" s="62"/>
      <c r="AL57" s="62"/>
      <c r="AM57" s="62"/>
      <c r="AN57" s="62"/>
      <c r="AO57" s="62"/>
      <c r="AP57" s="62"/>
      <c r="AQ57" s="63"/>
      <c r="AR57" s="62"/>
      <c r="AS57" s="62"/>
      <c r="AT57" s="63"/>
      <c r="AU57" s="59"/>
      <c r="AV57" s="59"/>
      <c r="AW57" s="59"/>
      <c r="AX57" s="59"/>
      <c r="AY57" s="59"/>
      <c r="AZ57" s="59"/>
      <c r="BA57" s="60"/>
      <c r="BB57" s="64"/>
      <c r="BC57" s="64"/>
      <c r="BD57" s="59"/>
      <c r="BE57" s="59"/>
      <c r="BF57" s="59"/>
      <c r="BG57" s="59"/>
      <c r="BH57" s="59"/>
      <c r="BI57" s="59"/>
      <c r="BJ57" s="59"/>
      <c r="BK57" s="59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CA57" s="57"/>
      <c r="CB57" s="57"/>
      <c r="CC57" s="57"/>
      <c r="CD57" s="57"/>
      <c r="CE57" s="57"/>
      <c r="CF57" s="57"/>
      <c r="CG57" s="57"/>
      <c r="CH57" s="57"/>
      <c r="CI57" s="57"/>
      <c r="CJ57" s="57"/>
      <c r="CK57" s="57"/>
      <c r="CL57" s="57"/>
      <c r="CP57"/>
      <c r="CQ57"/>
      <c r="CR57"/>
      <c r="CS57"/>
      <c r="CT57"/>
      <c r="CU57"/>
      <c r="CV57"/>
      <c r="CW57"/>
      <c r="CX57"/>
      <c r="CY57"/>
      <c r="CZ57"/>
      <c r="EM57" s="57"/>
      <c r="EN57" s="57"/>
      <c r="EO57" s="57"/>
      <c r="EP57" s="57"/>
      <c r="EQ57" s="57"/>
      <c r="ER57" s="57"/>
      <c r="ES57" s="57"/>
      <c r="ET57" s="57"/>
      <c r="EU57" s="57"/>
      <c r="EV57" s="57"/>
      <c r="EW57" s="57"/>
      <c r="FG57" s="65"/>
      <c r="FH57" s="65"/>
      <c r="FL57" s="57"/>
      <c r="FX57" s="57"/>
      <c r="FY57" s="57"/>
      <c r="FZ57" s="57"/>
      <c r="GA57" s="66"/>
      <c r="GB57" s="66"/>
      <c r="GE57" s="66"/>
      <c r="GG57" s="57"/>
    </row>
    <row r="58" spans="1:189" s="56" customFormat="1" ht="18" customHeight="1">
      <c r="A58" s="56" t="s">
        <v>1046</v>
      </c>
      <c r="B58" s="56" t="s">
        <v>1034</v>
      </c>
      <c r="C58" s="57">
        <v>930</v>
      </c>
      <c r="D58" s="57">
        <v>2</v>
      </c>
      <c r="E58" s="56">
        <f t="shared" si="0"/>
        <v>1203.1500000000001</v>
      </c>
      <c r="F58" s="58">
        <v>55.7</v>
      </c>
      <c r="G58" s="58">
        <v>1.73</v>
      </c>
      <c r="H58" s="58">
        <v>21.13</v>
      </c>
      <c r="I58" s="58">
        <v>1.92</v>
      </c>
      <c r="J58" s="58">
        <v>0.13</v>
      </c>
      <c r="K58" s="58">
        <v>3.84</v>
      </c>
      <c r="L58" s="58">
        <v>8.64</v>
      </c>
      <c r="M58" s="58">
        <v>5.76</v>
      </c>
      <c r="N58" s="58">
        <v>1.1499999999999999</v>
      </c>
      <c r="O58" s="58"/>
      <c r="P58" s="58"/>
      <c r="Q58" s="58">
        <v>6.5</v>
      </c>
      <c r="S58" s="58">
        <v>41.15</v>
      </c>
      <c r="T58" s="58">
        <v>3.44</v>
      </c>
      <c r="U58" s="58">
        <v>11.97</v>
      </c>
      <c r="V58" s="58">
        <v>10.97</v>
      </c>
      <c r="W58" s="58">
        <v>0.26</v>
      </c>
      <c r="X58" s="58">
        <v>14.63</v>
      </c>
      <c r="Y58" s="58">
        <v>11.58</v>
      </c>
      <c r="Z58" s="58">
        <v>2.61</v>
      </c>
      <c r="AA58" s="58">
        <v>0.6</v>
      </c>
      <c r="AB58" s="58"/>
      <c r="AD58" s="59"/>
      <c r="AE58" s="60"/>
      <c r="AF58" s="61"/>
      <c r="AG58" s="59"/>
      <c r="AH58" s="59"/>
      <c r="AI58" s="59"/>
      <c r="AJ58" s="60"/>
      <c r="AK58" s="62"/>
      <c r="AL58" s="62"/>
      <c r="AM58" s="62"/>
      <c r="AN58" s="62"/>
      <c r="AO58" s="62"/>
      <c r="AP58" s="62"/>
      <c r="AQ58" s="63"/>
      <c r="AR58" s="62"/>
      <c r="AS58" s="62"/>
      <c r="AT58" s="63"/>
      <c r="AU58" s="59"/>
      <c r="AV58" s="59"/>
      <c r="AW58" s="59"/>
      <c r="AX58" s="59"/>
      <c r="AY58" s="59"/>
      <c r="AZ58" s="59"/>
      <c r="BA58" s="60"/>
      <c r="BB58" s="64"/>
      <c r="BC58" s="64"/>
      <c r="BD58" s="59"/>
      <c r="BE58" s="59"/>
      <c r="BF58" s="59"/>
      <c r="BG58" s="59"/>
      <c r="BH58" s="59"/>
      <c r="BI58" s="59"/>
      <c r="BJ58" s="59"/>
      <c r="BK58" s="59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CA58" s="57"/>
      <c r="CB58" s="57"/>
      <c r="CC58" s="57"/>
      <c r="CD58" s="57"/>
      <c r="CE58" s="57"/>
      <c r="CF58" s="57"/>
      <c r="CG58" s="57"/>
      <c r="CH58" s="57"/>
      <c r="CI58" s="57"/>
      <c r="CJ58" s="57"/>
      <c r="CK58" s="57"/>
      <c r="CL58" s="57"/>
      <c r="CP58"/>
      <c r="CQ58"/>
      <c r="CR58"/>
      <c r="CS58"/>
      <c r="CT58"/>
      <c r="CU58"/>
      <c r="CV58"/>
      <c r="CW58"/>
      <c r="CX58"/>
      <c r="CY58"/>
      <c r="CZ58"/>
      <c r="EM58" s="57"/>
      <c r="EN58" s="57"/>
      <c r="EO58" s="57"/>
      <c r="EP58" s="57"/>
      <c r="EQ58" s="57"/>
      <c r="ER58" s="57"/>
      <c r="ES58" s="57"/>
      <c r="ET58" s="57"/>
      <c r="EU58" s="57"/>
      <c r="EV58" s="57"/>
      <c r="EW58" s="57"/>
      <c r="FG58" s="65"/>
      <c r="FH58" s="65"/>
      <c r="FL58" s="57"/>
      <c r="FX58" s="57"/>
      <c r="FY58" s="57"/>
      <c r="FZ58" s="57"/>
      <c r="GA58" s="66"/>
      <c r="GB58" s="66"/>
      <c r="GE58" s="66"/>
      <c r="GG58" s="57"/>
    </row>
    <row r="59" spans="1:189" s="56" customFormat="1" ht="18" customHeight="1">
      <c r="A59" s="56" t="s">
        <v>1047</v>
      </c>
      <c r="B59" s="56" t="s">
        <v>1034</v>
      </c>
      <c r="C59" s="57">
        <v>850</v>
      </c>
      <c r="D59" s="57">
        <v>2</v>
      </c>
      <c r="E59" s="56">
        <f t="shared" si="0"/>
        <v>1123.1500000000001</v>
      </c>
      <c r="F59" s="58">
        <v>66.099999999999994</v>
      </c>
      <c r="G59" s="58">
        <v>0.4</v>
      </c>
      <c r="H59" s="58">
        <v>15.4</v>
      </c>
      <c r="I59" s="58">
        <v>2.2000000000000002</v>
      </c>
      <c r="J59" s="58">
        <v>0.2</v>
      </c>
      <c r="K59" s="58">
        <v>0.4</v>
      </c>
      <c r="L59" s="58">
        <v>3.2</v>
      </c>
      <c r="M59" s="58">
        <v>3</v>
      </c>
      <c r="N59" s="58">
        <v>2.7</v>
      </c>
      <c r="O59" s="58"/>
      <c r="P59" s="58"/>
      <c r="Q59" s="58">
        <v>6.3999999999999773</v>
      </c>
      <c r="S59" s="58">
        <v>43.2</v>
      </c>
      <c r="T59" s="58">
        <v>2.6</v>
      </c>
      <c r="U59" s="58">
        <v>10.5</v>
      </c>
      <c r="V59" s="58">
        <v>14.3</v>
      </c>
      <c r="W59" s="58">
        <v>0.3</v>
      </c>
      <c r="X59" s="58">
        <v>12.7</v>
      </c>
      <c r="Y59" s="58">
        <v>10.4</v>
      </c>
      <c r="Z59" s="58">
        <v>1.9</v>
      </c>
      <c r="AA59" s="58">
        <v>0.5</v>
      </c>
      <c r="AB59" s="58"/>
      <c r="AD59" s="59"/>
      <c r="AE59" s="60"/>
      <c r="AF59" s="61"/>
      <c r="AG59" s="59"/>
      <c r="AH59" s="59"/>
      <c r="AI59" s="59"/>
      <c r="AJ59" s="60"/>
      <c r="AK59" s="62"/>
      <c r="AL59" s="62"/>
      <c r="AM59" s="62"/>
      <c r="AN59" s="62"/>
      <c r="AO59" s="62"/>
      <c r="AP59" s="62"/>
      <c r="AQ59" s="63"/>
      <c r="AR59" s="62"/>
      <c r="AS59" s="62"/>
      <c r="AT59" s="63"/>
      <c r="AU59" s="59"/>
      <c r="AV59" s="59"/>
      <c r="AW59" s="59"/>
      <c r="AX59" s="59"/>
      <c r="AY59" s="59"/>
      <c r="AZ59" s="59"/>
      <c r="BA59" s="60"/>
      <c r="BB59" s="64"/>
      <c r="BC59" s="64"/>
      <c r="BD59" s="59"/>
      <c r="BE59" s="59"/>
      <c r="BF59" s="59"/>
      <c r="BG59" s="59"/>
      <c r="BH59" s="59"/>
      <c r="BI59" s="59"/>
      <c r="BJ59" s="59"/>
      <c r="BK59" s="59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CA59" s="57"/>
      <c r="CB59" s="57"/>
      <c r="CC59" s="57"/>
      <c r="CD59" s="57"/>
      <c r="CE59" s="57"/>
      <c r="CF59" s="57"/>
      <c r="CG59" s="57"/>
      <c r="CH59" s="57"/>
      <c r="CI59" s="57"/>
      <c r="CJ59" s="57"/>
      <c r="CK59" s="57"/>
      <c r="CL59" s="57"/>
      <c r="CP59"/>
      <c r="CQ59"/>
      <c r="CR59"/>
      <c r="CS59"/>
      <c r="CT59"/>
      <c r="CU59"/>
      <c r="CV59"/>
      <c r="CW59"/>
      <c r="CX59"/>
      <c r="CY59"/>
      <c r="CZ59"/>
      <c r="EM59" s="57"/>
      <c r="EN59" s="57"/>
      <c r="EO59" s="57"/>
      <c r="EP59" s="57"/>
      <c r="EQ59" s="57"/>
      <c r="ER59" s="57"/>
      <c r="ES59" s="57"/>
      <c r="ET59" s="57"/>
      <c r="EU59" s="57"/>
      <c r="EV59" s="57"/>
      <c r="EW59" s="57"/>
      <c r="FG59" s="65"/>
      <c r="FH59" s="65"/>
      <c r="FL59" s="57"/>
      <c r="FX59" s="57"/>
      <c r="FY59" s="57"/>
      <c r="FZ59" s="57"/>
      <c r="GA59" s="66"/>
      <c r="GB59" s="66"/>
      <c r="GE59" s="66"/>
      <c r="GG59" s="57"/>
    </row>
    <row r="60" spans="1:189" s="56" customFormat="1" ht="18" customHeight="1">
      <c r="A60" s="56" t="s">
        <v>1047</v>
      </c>
      <c r="B60" s="56" t="s">
        <v>1034</v>
      </c>
      <c r="C60" s="57">
        <v>850</v>
      </c>
      <c r="D60" s="57">
        <v>2</v>
      </c>
      <c r="E60" s="56">
        <f t="shared" si="0"/>
        <v>1123.1500000000001</v>
      </c>
      <c r="F60" s="58">
        <v>64.599999999999994</v>
      </c>
      <c r="G60" s="58">
        <v>0.5</v>
      </c>
      <c r="H60" s="58">
        <v>15.2</v>
      </c>
      <c r="I60" s="58">
        <v>2.9</v>
      </c>
      <c r="J60" s="58"/>
      <c r="K60" s="58">
        <v>0.6</v>
      </c>
      <c r="L60" s="58">
        <v>3.6</v>
      </c>
      <c r="M60" s="58">
        <v>4</v>
      </c>
      <c r="N60" s="58">
        <v>3.7</v>
      </c>
      <c r="O60" s="58"/>
      <c r="P60" s="58"/>
      <c r="Q60" s="58">
        <v>4.9000000000000057</v>
      </c>
      <c r="S60" s="58">
        <v>43.2</v>
      </c>
      <c r="T60" s="58">
        <v>3.1</v>
      </c>
      <c r="U60" s="58">
        <v>10.5</v>
      </c>
      <c r="V60" s="58">
        <v>15.1</v>
      </c>
      <c r="W60" s="58">
        <v>0.2</v>
      </c>
      <c r="X60" s="58">
        <v>11.9</v>
      </c>
      <c r="Y60" s="58">
        <v>11.6</v>
      </c>
      <c r="Z60" s="58">
        <v>2</v>
      </c>
      <c r="AA60" s="58">
        <v>0.8</v>
      </c>
      <c r="AB60" s="58"/>
      <c r="AD60" s="59"/>
      <c r="AE60" s="60"/>
      <c r="AF60" s="61"/>
      <c r="AG60" s="59"/>
      <c r="AH60" s="59"/>
      <c r="AI60" s="59"/>
      <c r="AJ60" s="60"/>
      <c r="AK60" s="62"/>
      <c r="AL60" s="62"/>
      <c r="AM60" s="62"/>
      <c r="AN60" s="62"/>
      <c r="AO60" s="62"/>
      <c r="AP60" s="62"/>
      <c r="AQ60" s="63"/>
      <c r="AR60" s="62"/>
      <c r="AS60" s="62"/>
      <c r="AT60" s="63"/>
      <c r="AU60" s="59"/>
      <c r="AV60" s="59"/>
      <c r="AW60" s="59"/>
      <c r="AX60" s="59"/>
      <c r="AY60" s="59"/>
      <c r="AZ60" s="59"/>
      <c r="BA60" s="60"/>
      <c r="BB60" s="64"/>
      <c r="BC60" s="64"/>
      <c r="BD60" s="59"/>
      <c r="BE60" s="59"/>
      <c r="BF60" s="59"/>
      <c r="BG60" s="59"/>
      <c r="BH60" s="59"/>
      <c r="BI60" s="59"/>
      <c r="BJ60" s="59"/>
      <c r="BK60" s="59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CA60" s="57"/>
      <c r="CB60" s="57"/>
      <c r="CC60" s="57"/>
      <c r="CD60" s="57"/>
      <c r="CE60" s="57"/>
      <c r="CF60" s="57"/>
      <c r="CG60" s="57"/>
      <c r="CH60" s="57"/>
      <c r="CI60" s="57"/>
      <c r="CJ60" s="57"/>
      <c r="CK60" s="57"/>
      <c r="CL60" s="57"/>
      <c r="CP60"/>
      <c r="CQ60"/>
      <c r="CR60"/>
      <c r="CS60"/>
      <c r="CT60"/>
      <c r="CU60"/>
      <c r="CV60"/>
      <c r="CW60"/>
      <c r="CX60"/>
      <c r="CY60"/>
      <c r="CZ60"/>
      <c r="EM60" s="57"/>
      <c r="EN60" s="57"/>
      <c r="EO60" s="57"/>
      <c r="EP60" s="57"/>
      <c r="EQ60" s="57"/>
      <c r="ER60" s="57"/>
      <c r="ES60" s="57"/>
      <c r="ET60" s="57"/>
      <c r="EU60" s="57"/>
      <c r="EV60" s="57"/>
      <c r="EW60" s="57"/>
      <c r="FG60" s="65"/>
      <c r="FH60" s="65"/>
      <c r="FL60" s="57"/>
      <c r="FX60" s="57"/>
      <c r="FY60" s="57"/>
      <c r="FZ60" s="57"/>
      <c r="GA60" s="66"/>
      <c r="GB60" s="66"/>
      <c r="GE60" s="66"/>
      <c r="GG60" s="57"/>
    </row>
    <row r="61" spans="1:189" s="56" customFormat="1" ht="18" customHeight="1">
      <c r="A61" s="56" t="s">
        <v>1047</v>
      </c>
      <c r="B61" s="56" t="s">
        <v>1034</v>
      </c>
      <c r="C61" s="57">
        <v>800</v>
      </c>
      <c r="D61" s="57">
        <v>2</v>
      </c>
      <c r="E61" s="56">
        <f t="shared" si="0"/>
        <v>1073.1500000000001</v>
      </c>
      <c r="F61" s="58">
        <v>67.900000000000006</v>
      </c>
      <c r="G61" s="58">
        <v>0.2</v>
      </c>
      <c r="H61" s="58">
        <v>13.8</v>
      </c>
      <c r="I61" s="58">
        <v>1.5</v>
      </c>
      <c r="J61" s="58"/>
      <c r="K61" s="58">
        <v>0.2</v>
      </c>
      <c r="L61" s="58">
        <v>2.1</v>
      </c>
      <c r="M61" s="58">
        <v>2.8</v>
      </c>
      <c r="N61" s="58">
        <v>3.32</v>
      </c>
      <c r="O61" s="58"/>
      <c r="P61" s="58"/>
      <c r="Q61" s="58">
        <v>8.1800000000000068</v>
      </c>
      <c r="S61" s="58">
        <v>44.2</v>
      </c>
      <c r="T61" s="58">
        <v>2.2000000000000002</v>
      </c>
      <c r="U61" s="58">
        <v>10.6</v>
      </c>
      <c r="V61" s="58">
        <v>15.6</v>
      </c>
      <c r="W61" s="58">
        <v>0.4</v>
      </c>
      <c r="X61" s="58">
        <v>12.1</v>
      </c>
      <c r="Y61" s="58">
        <v>9.9</v>
      </c>
      <c r="Z61" s="58">
        <v>1.9</v>
      </c>
      <c r="AA61" s="58">
        <v>0.6</v>
      </c>
      <c r="AB61" s="58"/>
      <c r="AD61" s="59"/>
      <c r="AE61" s="60"/>
      <c r="AF61" s="61"/>
      <c r="AG61" s="59"/>
      <c r="AH61" s="59"/>
      <c r="AI61" s="59"/>
      <c r="AJ61" s="60"/>
      <c r="AK61" s="62"/>
      <c r="AL61" s="62"/>
      <c r="AM61" s="62"/>
      <c r="AN61" s="62"/>
      <c r="AO61" s="62"/>
      <c r="AP61" s="62"/>
      <c r="AQ61" s="63"/>
      <c r="AR61" s="62"/>
      <c r="AS61" s="62"/>
      <c r="AT61" s="63"/>
      <c r="AU61" s="59"/>
      <c r="AV61" s="59"/>
      <c r="AW61" s="59"/>
      <c r="AX61" s="59"/>
      <c r="AY61" s="59"/>
      <c r="AZ61" s="59"/>
      <c r="BA61" s="60"/>
      <c r="BB61" s="64"/>
      <c r="BC61" s="64"/>
      <c r="BD61" s="59"/>
      <c r="BE61" s="59"/>
      <c r="BF61" s="59"/>
      <c r="BG61" s="59"/>
      <c r="BH61" s="59"/>
      <c r="BI61" s="59"/>
      <c r="BJ61" s="59"/>
      <c r="BK61" s="59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CA61" s="57"/>
      <c r="CB61" s="57"/>
      <c r="CC61" s="57"/>
      <c r="CD61" s="57"/>
      <c r="CE61" s="57"/>
      <c r="CF61" s="57"/>
      <c r="CG61" s="57"/>
      <c r="CH61" s="57"/>
      <c r="CI61" s="57"/>
      <c r="CJ61" s="57"/>
      <c r="CK61" s="57"/>
      <c r="CL61" s="57"/>
      <c r="CP61"/>
      <c r="CQ61"/>
      <c r="CR61"/>
      <c r="CS61"/>
      <c r="CT61"/>
      <c r="CU61"/>
      <c r="CV61"/>
      <c r="CW61"/>
      <c r="CX61"/>
      <c r="CY61"/>
      <c r="CZ61"/>
      <c r="EM61" s="57"/>
      <c r="EN61" s="57"/>
      <c r="EO61" s="57"/>
      <c r="EP61" s="57"/>
      <c r="EQ61" s="57"/>
      <c r="ER61" s="57"/>
      <c r="ES61" s="57"/>
      <c r="ET61" s="57"/>
      <c r="EU61" s="57"/>
      <c r="EV61" s="57"/>
      <c r="EW61" s="57"/>
      <c r="FG61" s="65"/>
      <c r="FH61" s="65"/>
      <c r="FL61" s="57"/>
      <c r="FX61" s="57"/>
      <c r="FY61" s="57"/>
      <c r="FZ61" s="57"/>
      <c r="GA61" s="66"/>
      <c r="GB61" s="66"/>
      <c r="GE61" s="66"/>
      <c r="GG61" s="57"/>
    </row>
    <row r="62" spans="1:189" s="56" customFormat="1" ht="18" customHeight="1">
      <c r="A62" s="56" t="s">
        <v>1047</v>
      </c>
      <c r="B62" s="56" t="s">
        <v>1034</v>
      </c>
      <c r="C62" s="57">
        <v>800</v>
      </c>
      <c r="D62" s="57">
        <v>2</v>
      </c>
      <c r="E62" s="56">
        <f t="shared" si="0"/>
        <v>1073.1500000000001</v>
      </c>
      <c r="F62" s="58">
        <v>68.900000000000006</v>
      </c>
      <c r="G62" s="58">
        <v>0.3</v>
      </c>
      <c r="H62" s="58">
        <v>14.1</v>
      </c>
      <c r="I62" s="58">
        <v>1.5</v>
      </c>
      <c r="J62" s="58"/>
      <c r="K62" s="58">
        <v>0.2</v>
      </c>
      <c r="L62" s="58">
        <v>2.8</v>
      </c>
      <c r="M62" s="58">
        <v>3.4</v>
      </c>
      <c r="N62" s="58">
        <v>4.2</v>
      </c>
      <c r="O62" s="58"/>
      <c r="P62" s="58"/>
      <c r="Q62" s="58">
        <v>4.5999999999999943</v>
      </c>
      <c r="S62" s="58">
        <v>44.6</v>
      </c>
      <c r="T62" s="58">
        <v>2.2999999999999998</v>
      </c>
      <c r="U62" s="58">
        <v>10.8</v>
      </c>
      <c r="V62" s="58">
        <v>16</v>
      </c>
      <c r="W62" s="58">
        <v>0.3</v>
      </c>
      <c r="X62" s="58">
        <v>10.8</v>
      </c>
      <c r="Y62" s="58">
        <v>11.3</v>
      </c>
      <c r="Z62" s="58">
        <v>1.8</v>
      </c>
      <c r="AA62" s="58">
        <v>0.8</v>
      </c>
      <c r="AB62" s="58"/>
      <c r="AD62" s="59"/>
      <c r="AE62" s="60"/>
      <c r="AF62" s="61"/>
      <c r="AG62" s="59"/>
      <c r="AH62" s="59"/>
      <c r="AI62" s="59"/>
      <c r="AJ62" s="60"/>
      <c r="AK62" s="62"/>
      <c r="AL62" s="62"/>
      <c r="AM62" s="62"/>
      <c r="AN62" s="62"/>
      <c r="AO62" s="62"/>
      <c r="AP62" s="62"/>
      <c r="AQ62" s="63"/>
      <c r="AR62" s="62"/>
      <c r="AS62" s="62"/>
      <c r="AT62" s="63"/>
      <c r="AU62" s="59"/>
      <c r="AV62" s="59"/>
      <c r="AW62" s="59"/>
      <c r="AX62" s="59"/>
      <c r="AY62" s="59"/>
      <c r="AZ62" s="59"/>
      <c r="BA62" s="60"/>
      <c r="BB62" s="64"/>
      <c r="BC62" s="64"/>
      <c r="BD62" s="59"/>
      <c r="BE62" s="59"/>
      <c r="BF62" s="59"/>
      <c r="BG62" s="59"/>
      <c r="BH62" s="59"/>
      <c r="BI62" s="59"/>
      <c r="BJ62" s="59"/>
      <c r="BK62" s="59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CA62" s="57"/>
      <c r="CB62" s="57"/>
      <c r="CC62" s="57"/>
      <c r="CD62" s="57"/>
      <c r="CE62" s="57"/>
      <c r="CF62" s="57"/>
      <c r="CG62" s="57"/>
      <c r="CH62" s="57"/>
      <c r="CI62" s="57"/>
      <c r="CJ62" s="57"/>
      <c r="CK62" s="57"/>
      <c r="CL62" s="57"/>
      <c r="CP62"/>
      <c r="CQ62"/>
      <c r="CR62"/>
      <c r="CS62"/>
      <c r="CT62"/>
      <c r="CU62"/>
      <c r="CV62"/>
      <c r="CW62"/>
      <c r="CX62"/>
      <c r="CY62"/>
      <c r="CZ62"/>
      <c r="EM62" s="57"/>
      <c r="EN62" s="57"/>
      <c r="EO62" s="57"/>
      <c r="EP62" s="57"/>
      <c r="EQ62" s="57"/>
      <c r="ER62" s="57"/>
      <c r="ES62" s="57"/>
      <c r="ET62" s="57"/>
      <c r="EU62" s="57"/>
      <c r="EV62" s="57"/>
      <c r="EW62" s="57"/>
      <c r="FG62" s="65"/>
      <c r="FH62" s="65"/>
      <c r="FL62" s="57"/>
      <c r="FX62" s="57"/>
      <c r="FY62" s="57"/>
      <c r="FZ62" s="57"/>
      <c r="GA62" s="66"/>
      <c r="GB62" s="66"/>
      <c r="GE62" s="66"/>
      <c r="GG62" s="57"/>
    </row>
    <row r="63" spans="1:189" s="56" customFormat="1" ht="18" customHeight="1">
      <c r="A63" s="56" t="s">
        <v>1047</v>
      </c>
      <c r="B63" s="56" t="s">
        <v>1034</v>
      </c>
      <c r="C63" s="57">
        <v>775</v>
      </c>
      <c r="D63" s="57">
        <v>2</v>
      </c>
      <c r="E63" s="56">
        <f t="shared" si="0"/>
        <v>1048.1500000000001</v>
      </c>
      <c r="F63" s="58">
        <v>69.400000000000006</v>
      </c>
      <c r="G63" s="58">
        <v>0.4</v>
      </c>
      <c r="H63" s="58">
        <v>13.3</v>
      </c>
      <c r="I63" s="58">
        <v>1.4</v>
      </c>
      <c r="J63" s="58">
        <v>0.1</v>
      </c>
      <c r="K63" s="58">
        <v>0.1</v>
      </c>
      <c r="L63" s="58">
        <v>1.9</v>
      </c>
      <c r="M63" s="58">
        <v>3.2</v>
      </c>
      <c r="N63" s="58">
        <v>3.5</v>
      </c>
      <c r="O63" s="58"/>
      <c r="P63" s="58"/>
      <c r="Q63" s="58">
        <v>6.6999999999999886</v>
      </c>
      <c r="S63" s="58">
        <v>46.3</v>
      </c>
      <c r="T63" s="58">
        <v>1.5</v>
      </c>
      <c r="U63" s="58">
        <v>9.5</v>
      </c>
      <c r="V63" s="58">
        <v>16.3</v>
      </c>
      <c r="W63" s="58">
        <v>0.5</v>
      </c>
      <c r="X63" s="58">
        <v>11.9</v>
      </c>
      <c r="Y63" s="58">
        <v>8.1</v>
      </c>
      <c r="Z63" s="58">
        <v>1.5</v>
      </c>
      <c r="AA63" s="58">
        <v>0.5</v>
      </c>
      <c r="AB63" s="58"/>
      <c r="AD63" s="59"/>
      <c r="AE63" s="60"/>
      <c r="AF63" s="61"/>
      <c r="AG63" s="59"/>
      <c r="AH63" s="59"/>
      <c r="AI63" s="59"/>
      <c r="AJ63" s="60"/>
      <c r="AK63" s="62"/>
      <c r="AL63" s="62"/>
      <c r="AM63" s="62"/>
      <c r="AN63" s="62"/>
      <c r="AO63" s="62"/>
      <c r="AP63" s="62"/>
      <c r="AQ63" s="63"/>
      <c r="AR63" s="62"/>
      <c r="AS63" s="62"/>
      <c r="AT63" s="63"/>
      <c r="AU63" s="59"/>
      <c r="AV63" s="59"/>
      <c r="AW63" s="59"/>
      <c r="AX63" s="59"/>
      <c r="AY63" s="59"/>
      <c r="AZ63" s="59"/>
      <c r="BA63" s="60"/>
      <c r="BB63" s="64"/>
      <c r="BC63" s="64"/>
      <c r="BD63" s="59"/>
      <c r="BE63" s="59"/>
      <c r="BF63" s="59"/>
      <c r="BG63" s="59"/>
      <c r="BH63" s="59"/>
      <c r="BI63" s="59"/>
      <c r="BJ63" s="59"/>
      <c r="BK63" s="59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CA63" s="57"/>
      <c r="CB63" s="57"/>
      <c r="CC63" s="57"/>
      <c r="CD63" s="57"/>
      <c r="CE63" s="57"/>
      <c r="CF63" s="57"/>
      <c r="CG63" s="57"/>
      <c r="CH63" s="57"/>
      <c r="CI63" s="57"/>
      <c r="CJ63" s="57"/>
      <c r="CK63" s="57"/>
      <c r="CL63" s="57"/>
      <c r="CP63"/>
      <c r="CQ63"/>
      <c r="CR63"/>
      <c r="CS63"/>
      <c r="CT63"/>
      <c r="CU63"/>
      <c r="CV63"/>
      <c r="CW63"/>
      <c r="CX63"/>
      <c r="CY63"/>
      <c r="CZ63"/>
      <c r="EM63" s="57"/>
      <c r="EN63" s="57"/>
      <c r="EO63" s="57"/>
      <c r="EP63" s="57"/>
      <c r="EQ63" s="57"/>
      <c r="ER63" s="57"/>
      <c r="ES63" s="57"/>
      <c r="ET63" s="57"/>
      <c r="EU63" s="57"/>
      <c r="EV63" s="57"/>
      <c r="EW63" s="57"/>
      <c r="FG63" s="65"/>
      <c r="FH63" s="65"/>
      <c r="FL63" s="57"/>
      <c r="FX63" s="57"/>
      <c r="FY63" s="57"/>
      <c r="FZ63" s="57"/>
      <c r="GA63" s="66"/>
      <c r="GB63" s="66"/>
      <c r="GE63" s="66"/>
      <c r="GG63" s="57"/>
    </row>
    <row r="64" spans="1:189" s="56" customFormat="1" ht="18" customHeight="1">
      <c r="A64" s="56" t="s">
        <v>1047</v>
      </c>
      <c r="B64" s="56" t="s">
        <v>1034</v>
      </c>
      <c r="C64" s="57">
        <v>850</v>
      </c>
      <c r="D64" s="57">
        <v>2</v>
      </c>
      <c r="E64" s="56">
        <f t="shared" si="0"/>
        <v>1123.1500000000001</v>
      </c>
      <c r="F64" s="58">
        <v>64.8</v>
      </c>
      <c r="G64" s="58">
        <v>0.5</v>
      </c>
      <c r="H64" s="58">
        <v>15</v>
      </c>
      <c r="I64" s="58">
        <v>2.2000000000000002</v>
      </c>
      <c r="J64" s="58"/>
      <c r="K64" s="58">
        <v>0.3</v>
      </c>
      <c r="L64" s="58">
        <v>3.1</v>
      </c>
      <c r="M64" s="58">
        <v>3.1</v>
      </c>
      <c r="N64" s="58">
        <v>3.6</v>
      </c>
      <c r="O64" s="58"/>
      <c r="P64" s="58"/>
      <c r="Q64" s="58">
        <v>7.4000000000000199</v>
      </c>
      <c r="S64" s="58">
        <v>43.4</v>
      </c>
      <c r="T64" s="58">
        <v>2.6</v>
      </c>
      <c r="U64" s="58">
        <v>10.1</v>
      </c>
      <c r="V64" s="58">
        <v>13.1</v>
      </c>
      <c r="W64" s="58">
        <v>0.2</v>
      </c>
      <c r="X64" s="58">
        <v>13.1</v>
      </c>
      <c r="Y64" s="58">
        <v>11.2</v>
      </c>
      <c r="Z64" s="58">
        <v>1.6</v>
      </c>
      <c r="AA64" s="58">
        <v>0.8</v>
      </c>
      <c r="AB64" s="58"/>
      <c r="AD64" s="59"/>
      <c r="AE64" s="60"/>
      <c r="AF64" s="61"/>
      <c r="AG64" s="59"/>
      <c r="AH64" s="59"/>
      <c r="AI64" s="59"/>
      <c r="AJ64" s="60"/>
      <c r="AK64" s="62"/>
      <c r="AL64" s="62"/>
      <c r="AM64" s="62"/>
      <c r="AN64" s="62"/>
      <c r="AO64" s="62"/>
      <c r="AP64" s="62"/>
      <c r="AQ64" s="63"/>
      <c r="AR64" s="62"/>
      <c r="AS64" s="62"/>
      <c r="AT64" s="63"/>
      <c r="AU64" s="59"/>
      <c r="AV64" s="59"/>
      <c r="AW64" s="59"/>
      <c r="AX64" s="59"/>
      <c r="AY64" s="59"/>
      <c r="AZ64" s="59"/>
      <c r="BA64" s="60"/>
      <c r="BB64" s="64"/>
      <c r="BC64" s="64"/>
      <c r="BD64" s="59"/>
      <c r="BE64" s="59"/>
      <c r="BF64" s="59"/>
      <c r="BG64" s="59"/>
      <c r="BH64" s="59"/>
      <c r="BI64" s="59"/>
      <c r="BJ64" s="59"/>
      <c r="BK64" s="59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CA64" s="57"/>
      <c r="CB64" s="57"/>
      <c r="CC64" s="57"/>
      <c r="CD64" s="57"/>
      <c r="CE64" s="57"/>
      <c r="CF64" s="57"/>
      <c r="CG64" s="57"/>
      <c r="CH64" s="57"/>
      <c r="CI64" s="57"/>
      <c r="CJ64" s="57"/>
      <c r="CK64" s="57"/>
      <c r="CL64" s="57"/>
      <c r="CP64"/>
      <c r="CQ64"/>
      <c r="CR64"/>
      <c r="CS64"/>
      <c r="CT64"/>
      <c r="CU64"/>
      <c r="CV64"/>
      <c r="CW64"/>
      <c r="CX64"/>
      <c r="CY64"/>
      <c r="CZ64"/>
      <c r="EM64" s="57"/>
      <c r="EN64" s="57"/>
      <c r="EO64" s="57"/>
      <c r="EP64" s="57"/>
      <c r="EQ64" s="57"/>
      <c r="ER64" s="57"/>
      <c r="ES64" s="57"/>
      <c r="ET64" s="57"/>
      <c r="EU64" s="57"/>
      <c r="EV64" s="57"/>
      <c r="EW64" s="57"/>
      <c r="FG64" s="65"/>
      <c r="FH64" s="65"/>
      <c r="FL64" s="57"/>
      <c r="FX64" s="57"/>
      <c r="FY64" s="57"/>
      <c r="FZ64" s="57"/>
      <c r="GA64" s="66"/>
      <c r="GB64" s="66"/>
      <c r="GE64" s="66"/>
      <c r="GG64" s="57"/>
    </row>
    <row r="65" spans="1:189" s="56" customFormat="1" ht="18" customHeight="1">
      <c r="A65" s="56" t="s">
        <v>1047</v>
      </c>
      <c r="B65" s="56" t="s">
        <v>1034</v>
      </c>
      <c r="C65" s="57">
        <v>800</v>
      </c>
      <c r="D65" s="57">
        <v>2</v>
      </c>
      <c r="E65" s="56">
        <f t="shared" si="0"/>
        <v>1073.1500000000001</v>
      </c>
      <c r="F65" s="58">
        <v>68.099999999999994</v>
      </c>
      <c r="G65" s="58">
        <v>0.3</v>
      </c>
      <c r="H65" s="58">
        <v>13.6</v>
      </c>
      <c r="I65" s="58">
        <v>1.3</v>
      </c>
      <c r="J65" s="58"/>
      <c r="K65" s="58">
        <v>0.2</v>
      </c>
      <c r="L65" s="58">
        <v>2.4</v>
      </c>
      <c r="M65" s="58">
        <v>3</v>
      </c>
      <c r="N65" s="58">
        <v>3.8</v>
      </c>
      <c r="O65" s="58"/>
      <c r="P65" s="58"/>
      <c r="Q65" s="58">
        <v>7.3000000000000114</v>
      </c>
      <c r="S65" s="58">
        <v>45.7</v>
      </c>
      <c r="T65" s="58">
        <v>2</v>
      </c>
      <c r="U65" s="58">
        <v>9</v>
      </c>
      <c r="V65" s="58">
        <v>13.2</v>
      </c>
      <c r="W65" s="58">
        <v>0.2</v>
      </c>
      <c r="X65" s="58">
        <v>13.9</v>
      </c>
      <c r="Y65" s="58">
        <v>10.8</v>
      </c>
      <c r="Z65" s="58">
        <v>1.3</v>
      </c>
      <c r="AA65" s="58">
        <v>0.6</v>
      </c>
      <c r="AB65" s="58"/>
      <c r="AD65" s="59"/>
      <c r="AE65" s="60"/>
      <c r="AF65" s="61"/>
      <c r="AG65" s="59"/>
      <c r="AH65" s="59"/>
      <c r="AI65" s="59"/>
      <c r="AJ65" s="60"/>
      <c r="AK65" s="62"/>
      <c r="AL65" s="62"/>
      <c r="AM65" s="62"/>
      <c r="AN65" s="62"/>
      <c r="AO65" s="62"/>
      <c r="AP65" s="62"/>
      <c r="AQ65" s="63"/>
      <c r="AR65" s="62"/>
      <c r="AS65" s="62"/>
      <c r="AT65" s="63"/>
      <c r="AU65" s="59"/>
      <c r="AV65" s="59"/>
      <c r="AW65" s="59"/>
      <c r="AX65" s="59"/>
      <c r="AY65" s="59"/>
      <c r="AZ65" s="59"/>
      <c r="BA65" s="60"/>
      <c r="BB65" s="64"/>
      <c r="BC65" s="64"/>
      <c r="BD65" s="59"/>
      <c r="BE65" s="59"/>
      <c r="BF65" s="59"/>
      <c r="BG65" s="59"/>
      <c r="BH65" s="59"/>
      <c r="BI65" s="59"/>
      <c r="BJ65" s="59"/>
      <c r="BK65" s="59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CA65" s="57"/>
      <c r="CB65" s="57"/>
      <c r="CC65" s="57"/>
      <c r="CD65" s="57"/>
      <c r="CE65" s="57"/>
      <c r="CF65" s="57"/>
      <c r="CG65" s="57"/>
      <c r="CH65" s="57"/>
      <c r="CI65" s="57"/>
      <c r="CJ65" s="57"/>
      <c r="CK65" s="57"/>
      <c r="CL65" s="57"/>
      <c r="CP65"/>
      <c r="CQ65"/>
      <c r="CR65"/>
      <c r="CS65"/>
      <c r="CT65"/>
      <c r="CU65"/>
      <c r="CV65"/>
      <c r="CW65"/>
      <c r="CX65"/>
      <c r="CY65"/>
      <c r="CZ65"/>
      <c r="EM65" s="57"/>
      <c r="EN65" s="57"/>
      <c r="EO65" s="57"/>
      <c r="EP65" s="57"/>
      <c r="EQ65" s="57"/>
      <c r="ER65" s="57"/>
      <c r="ES65" s="57"/>
      <c r="ET65" s="57"/>
      <c r="EU65" s="57"/>
      <c r="EV65" s="57"/>
      <c r="EW65" s="57"/>
      <c r="FG65" s="65"/>
      <c r="FH65" s="65"/>
      <c r="FL65" s="57"/>
      <c r="FX65" s="57"/>
      <c r="FY65" s="57"/>
      <c r="FZ65" s="57"/>
      <c r="GA65" s="66"/>
      <c r="GB65" s="66"/>
      <c r="GE65" s="66"/>
      <c r="GG65" s="57"/>
    </row>
    <row r="66" spans="1:189" s="56" customFormat="1" ht="18" customHeight="1">
      <c r="A66" s="56" t="s">
        <v>1047</v>
      </c>
      <c r="B66" s="56" t="s">
        <v>1034</v>
      </c>
      <c r="C66" s="57">
        <v>800</v>
      </c>
      <c r="D66" s="57">
        <v>2</v>
      </c>
      <c r="E66" s="56">
        <f t="shared" si="0"/>
        <v>1073.1500000000001</v>
      </c>
      <c r="F66" s="58">
        <v>68.099999999999994</v>
      </c>
      <c r="G66" s="58">
        <v>0.3</v>
      </c>
      <c r="H66" s="58">
        <v>13.5</v>
      </c>
      <c r="I66" s="58">
        <v>1.6</v>
      </c>
      <c r="J66" s="58"/>
      <c r="K66" s="58">
        <v>0.9</v>
      </c>
      <c r="L66" s="58">
        <v>2.5</v>
      </c>
      <c r="M66" s="58">
        <v>3.4</v>
      </c>
      <c r="N66" s="58">
        <v>4.5</v>
      </c>
      <c r="O66" s="58"/>
      <c r="P66" s="58"/>
      <c r="Q66" s="58">
        <v>5.2000000000000028</v>
      </c>
      <c r="S66" s="58">
        <v>43.6</v>
      </c>
      <c r="T66" s="58">
        <v>2.2000000000000002</v>
      </c>
      <c r="U66" s="58">
        <v>10.6</v>
      </c>
      <c r="V66" s="58">
        <v>14.6</v>
      </c>
      <c r="W66" s="58">
        <v>0.3</v>
      </c>
      <c r="X66" s="58">
        <v>13.4</v>
      </c>
      <c r="Y66" s="58">
        <v>10.9</v>
      </c>
      <c r="Z66" s="58">
        <v>1.4</v>
      </c>
      <c r="AA66" s="58">
        <v>0.5</v>
      </c>
      <c r="AB66" s="58"/>
      <c r="AD66" s="59"/>
      <c r="AE66" s="60"/>
      <c r="AF66" s="61"/>
      <c r="AG66" s="59"/>
      <c r="AH66" s="59"/>
      <c r="AI66" s="59"/>
      <c r="AJ66" s="60"/>
      <c r="AK66" s="62"/>
      <c r="AL66" s="62"/>
      <c r="AM66" s="62"/>
      <c r="AN66" s="62"/>
      <c r="AO66" s="62"/>
      <c r="AP66" s="62"/>
      <c r="AQ66" s="63"/>
      <c r="AR66" s="62"/>
      <c r="AS66" s="62"/>
      <c r="AT66" s="63"/>
      <c r="AU66" s="59"/>
      <c r="AV66" s="59"/>
      <c r="AW66" s="59"/>
      <c r="AX66" s="59"/>
      <c r="AY66" s="59"/>
      <c r="AZ66" s="59"/>
      <c r="BA66" s="60"/>
      <c r="BB66" s="64"/>
      <c r="BC66" s="64"/>
      <c r="BD66" s="59"/>
      <c r="BE66" s="59"/>
      <c r="BF66" s="59"/>
      <c r="BG66" s="59"/>
      <c r="BH66" s="59"/>
      <c r="BI66" s="59"/>
      <c r="BJ66" s="59"/>
      <c r="BK66" s="59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CA66" s="57"/>
      <c r="CB66" s="57"/>
      <c r="CC66" s="57"/>
      <c r="CD66" s="57"/>
      <c r="CE66" s="57"/>
      <c r="CF66" s="57"/>
      <c r="CG66" s="57"/>
      <c r="CH66" s="57"/>
      <c r="CI66" s="57"/>
      <c r="CJ66" s="57"/>
      <c r="CK66" s="57"/>
      <c r="CL66" s="57"/>
      <c r="CP66"/>
      <c r="CQ66"/>
      <c r="CR66"/>
      <c r="CS66"/>
      <c r="CT66"/>
      <c r="CU66"/>
      <c r="CV66"/>
      <c r="CW66"/>
      <c r="CX66"/>
      <c r="CY66"/>
      <c r="CZ66"/>
      <c r="EM66" s="57"/>
      <c r="EN66" s="57"/>
      <c r="EO66" s="57"/>
      <c r="EP66" s="57"/>
      <c r="EQ66" s="57"/>
      <c r="ER66" s="57"/>
      <c r="ES66" s="57"/>
      <c r="ET66" s="57"/>
      <c r="EU66" s="57"/>
      <c r="EV66" s="57"/>
      <c r="EW66" s="57"/>
      <c r="FG66" s="65"/>
      <c r="FH66" s="65"/>
      <c r="FL66" s="57"/>
      <c r="FX66" s="57"/>
      <c r="FY66" s="57"/>
      <c r="FZ66" s="57"/>
      <c r="GA66" s="66"/>
      <c r="GB66" s="66"/>
      <c r="GE66" s="66"/>
      <c r="GG66" s="57"/>
    </row>
    <row r="67" spans="1:189" s="56" customFormat="1" ht="18" customHeight="1">
      <c r="A67" s="56" t="s">
        <v>1047</v>
      </c>
      <c r="B67" s="56" t="s">
        <v>1034</v>
      </c>
      <c r="C67" s="57">
        <v>800</v>
      </c>
      <c r="D67" s="57">
        <v>2</v>
      </c>
      <c r="E67" s="56">
        <f t="shared" ref="E67:E130" si="1">C67+273.15</f>
        <v>1073.1500000000001</v>
      </c>
      <c r="F67" s="58">
        <v>66.8</v>
      </c>
      <c r="G67" s="58">
        <v>0.3</v>
      </c>
      <c r="H67" s="58">
        <v>14.3</v>
      </c>
      <c r="I67" s="58">
        <v>1.9</v>
      </c>
      <c r="J67" s="58"/>
      <c r="K67" s="58">
        <v>0.3</v>
      </c>
      <c r="L67" s="58">
        <v>2.4</v>
      </c>
      <c r="M67" s="58">
        <v>2.6</v>
      </c>
      <c r="N67" s="58">
        <v>2.7</v>
      </c>
      <c r="O67" s="58"/>
      <c r="P67" s="58"/>
      <c r="Q67" s="58">
        <v>8.7000000000000028</v>
      </c>
      <c r="S67" s="58">
        <v>43.9</v>
      </c>
      <c r="T67" s="58">
        <v>1.9</v>
      </c>
      <c r="U67" s="58">
        <v>9.4</v>
      </c>
      <c r="V67" s="58">
        <v>15.1</v>
      </c>
      <c r="W67" s="58">
        <v>0.3</v>
      </c>
      <c r="X67" s="58">
        <v>12.3</v>
      </c>
      <c r="Y67" s="58">
        <v>10</v>
      </c>
      <c r="Z67" s="58">
        <v>1.7</v>
      </c>
      <c r="AA67" s="58">
        <v>0.4</v>
      </c>
      <c r="AB67" s="58"/>
      <c r="AD67" s="59"/>
      <c r="AE67" s="60"/>
      <c r="AF67" s="61"/>
      <c r="AG67" s="59"/>
      <c r="AH67" s="59"/>
      <c r="AI67" s="59"/>
      <c r="AJ67" s="60"/>
      <c r="AK67" s="62"/>
      <c r="AL67" s="62"/>
      <c r="AM67" s="62"/>
      <c r="AN67" s="62"/>
      <c r="AO67" s="62"/>
      <c r="AP67" s="62"/>
      <c r="AQ67" s="63"/>
      <c r="AR67" s="62"/>
      <c r="AS67" s="62"/>
      <c r="AT67" s="63"/>
      <c r="AU67" s="59"/>
      <c r="AV67" s="59"/>
      <c r="AW67" s="59"/>
      <c r="AX67" s="59"/>
      <c r="AY67" s="59"/>
      <c r="AZ67" s="59"/>
      <c r="BA67" s="60"/>
      <c r="BB67" s="64"/>
      <c r="BC67" s="64"/>
      <c r="BD67" s="59"/>
      <c r="BE67" s="59"/>
      <c r="BF67" s="59"/>
      <c r="BG67" s="59"/>
      <c r="BH67" s="59"/>
      <c r="BI67" s="59"/>
      <c r="BJ67" s="59"/>
      <c r="BK67" s="59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CA67" s="57"/>
      <c r="CB67" s="57"/>
      <c r="CC67" s="57"/>
      <c r="CD67" s="57"/>
      <c r="CE67" s="57"/>
      <c r="CF67" s="57"/>
      <c r="CG67" s="57"/>
      <c r="CH67" s="57"/>
      <c r="CI67" s="57"/>
      <c r="CJ67" s="57"/>
      <c r="CK67" s="57"/>
      <c r="CL67" s="57"/>
      <c r="CP67"/>
      <c r="CQ67"/>
      <c r="CR67"/>
      <c r="CS67"/>
      <c r="CT67"/>
      <c r="CU67"/>
      <c r="CV67"/>
      <c r="CW67"/>
      <c r="CX67"/>
      <c r="CY67"/>
      <c r="CZ67"/>
      <c r="EM67" s="57"/>
      <c r="EN67" s="57"/>
      <c r="EO67" s="57"/>
      <c r="EP67" s="57"/>
      <c r="EQ67" s="57"/>
      <c r="ER67" s="57"/>
      <c r="ES67" s="57"/>
      <c r="ET67" s="57"/>
      <c r="EU67" s="57"/>
      <c r="EV67" s="57"/>
      <c r="EW67" s="57"/>
      <c r="FG67" s="65"/>
      <c r="FH67" s="65"/>
      <c r="FL67" s="57"/>
      <c r="FX67" s="57"/>
      <c r="FY67" s="57"/>
      <c r="FZ67" s="57"/>
      <c r="GA67" s="66"/>
      <c r="GB67" s="66"/>
      <c r="GE67" s="66"/>
      <c r="GG67" s="57"/>
    </row>
    <row r="68" spans="1:189" s="56" customFormat="1" ht="18" customHeight="1">
      <c r="A68" s="56" t="s">
        <v>1037</v>
      </c>
      <c r="B68" s="56" t="s">
        <v>1034</v>
      </c>
      <c r="C68" s="57">
        <v>840</v>
      </c>
      <c r="D68" s="57">
        <v>2</v>
      </c>
      <c r="E68" s="56">
        <f t="shared" si="1"/>
        <v>1113.1500000000001</v>
      </c>
      <c r="F68" s="58">
        <v>69.19</v>
      </c>
      <c r="G68" s="58">
        <v>0.21</v>
      </c>
      <c r="H68" s="58">
        <v>13.38</v>
      </c>
      <c r="I68" s="58">
        <v>2.17</v>
      </c>
      <c r="J68" s="58">
        <v>0.1</v>
      </c>
      <c r="K68" s="58">
        <v>0.38</v>
      </c>
      <c r="L68" s="58">
        <v>2.4700000000000002</v>
      </c>
      <c r="M68" s="58">
        <v>4.17</v>
      </c>
      <c r="N68" s="58">
        <v>1.75</v>
      </c>
      <c r="O68" s="58"/>
      <c r="P68" s="58"/>
      <c r="Q68" s="58">
        <v>6.180000000000021</v>
      </c>
      <c r="S68" s="58">
        <v>44.72</v>
      </c>
      <c r="T68" s="58">
        <v>1.77</v>
      </c>
      <c r="U68" s="58">
        <v>9.0299999999999994</v>
      </c>
      <c r="V68" s="58">
        <v>15.82</v>
      </c>
      <c r="W68" s="58">
        <v>0.33</v>
      </c>
      <c r="X68" s="58">
        <v>12.72</v>
      </c>
      <c r="Y68" s="58">
        <v>10.51</v>
      </c>
      <c r="Z68" s="58">
        <v>1.65</v>
      </c>
      <c r="AA68" s="58">
        <v>0.13</v>
      </c>
      <c r="AB68" s="58">
        <v>0.04</v>
      </c>
      <c r="AD68" s="59"/>
      <c r="AE68" s="60"/>
      <c r="AF68" s="61"/>
      <c r="AG68" s="59"/>
      <c r="AH68" s="59"/>
      <c r="AI68" s="59"/>
      <c r="AJ68" s="60"/>
      <c r="AK68" s="62"/>
      <c r="AL68" s="62"/>
      <c r="AM68" s="62"/>
      <c r="AN68" s="62"/>
      <c r="AO68" s="62"/>
      <c r="AP68" s="62"/>
      <c r="AQ68" s="63"/>
      <c r="AR68" s="62"/>
      <c r="AS68" s="62"/>
      <c r="AT68" s="63"/>
      <c r="AU68" s="59"/>
      <c r="AV68" s="59"/>
      <c r="AW68" s="59"/>
      <c r="AX68" s="59"/>
      <c r="AY68" s="59"/>
      <c r="AZ68" s="59"/>
      <c r="BA68" s="60"/>
      <c r="BB68" s="64"/>
      <c r="BC68" s="64"/>
      <c r="BD68" s="59"/>
      <c r="BE68" s="59"/>
      <c r="BF68" s="59"/>
      <c r="BG68" s="59"/>
      <c r="BH68" s="59"/>
      <c r="BI68" s="59"/>
      <c r="BJ68" s="59"/>
      <c r="BK68" s="59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CA68" s="57"/>
      <c r="CB68" s="57"/>
      <c r="CC68" s="57"/>
      <c r="CD68" s="57"/>
      <c r="CE68" s="57"/>
      <c r="CF68" s="57"/>
      <c r="CG68" s="57"/>
      <c r="CH68" s="57"/>
      <c r="CI68" s="57"/>
      <c r="CJ68" s="57"/>
      <c r="CK68" s="57"/>
      <c r="CL68" s="57"/>
      <c r="CP68"/>
      <c r="CQ68"/>
      <c r="CR68"/>
      <c r="CS68"/>
      <c r="CT68"/>
      <c r="CU68"/>
      <c r="CV68"/>
      <c r="CW68"/>
      <c r="CX68"/>
      <c r="CY68"/>
      <c r="CZ68"/>
      <c r="EM68" s="57"/>
      <c r="EN68" s="57"/>
      <c r="EO68" s="57"/>
      <c r="EP68" s="57"/>
      <c r="EQ68" s="57"/>
      <c r="ER68" s="57"/>
      <c r="ES68" s="57"/>
      <c r="ET68" s="57"/>
      <c r="EU68" s="57"/>
      <c r="EV68" s="57"/>
      <c r="EW68" s="57"/>
      <c r="FG68" s="65"/>
      <c r="FH68" s="65"/>
      <c r="FL68" s="57"/>
      <c r="FX68" s="57"/>
      <c r="FY68" s="57"/>
      <c r="FZ68" s="57"/>
      <c r="GA68" s="66"/>
      <c r="GB68" s="66"/>
      <c r="GE68" s="66"/>
      <c r="GG68" s="57"/>
    </row>
    <row r="69" spans="1:189" s="56" customFormat="1" ht="18" customHeight="1">
      <c r="A69" s="56" t="s">
        <v>1037</v>
      </c>
      <c r="B69" s="56" t="s">
        <v>1034</v>
      </c>
      <c r="C69" s="57">
        <v>810</v>
      </c>
      <c r="D69" s="57">
        <v>2</v>
      </c>
      <c r="E69" s="56">
        <f t="shared" si="1"/>
        <v>1083.1500000000001</v>
      </c>
      <c r="F69" s="58">
        <v>75.239999999999995</v>
      </c>
      <c r="G69" s="58">
        <v>0.22</v>
      </c>
      <c r="H69" s="58">
        <v>13.42</v>
      </c>
      <c r="I69" s="58">
        <v>1.71</v>
      </c>
      <c r="J69" s="58">
        <v>0.1</v>
      </c>
      <c r="K69" s="58">
        <v>0.31</v>
      </c>
      <c r="L69" s="58">
        <v>2.44</v>
      </c>
      <c r="M69" s="58">
        <v>4.53</v>
      </c>
      <c r="N69" s="58">
        <v>2.04</v>
      </c>
      <c r="O69" s="58"/>
      <c r="P69" s="58"/>
      <c r="Q69" s="58">
        <f>IF(100-SUM(F69:P69)&lt;0,0,100-SUM(F69:P69))</f>
        <v>0</v>
      </c>
      <c r="S69" s="58">
        <v>46.79</v>
      </c>
      <c r="T69" s="58">
        <v>1.04</v>
      </c>
      <c r="U69" s="58">
        <v>7.7</v>
      </c>
      <c r="V69" s="58">
        <v>15.88</v>
      </c>
      <c r="W69" s="58">
        <v>0.56999999999999995</v>
      </c>
      <c r="X69" s="58">
        <v>14.21</v>
      </c>
      <c r="Y69" s="58">
        <v>10.34</v>
      </c>
      <c r="Z69" s="58">
        <v>1.2</v>
      </c>
      <c r="AA69" s="58">
        <v>0.12</v>
      </c>
      <c r="AB69" s="58">
        <v>0.01</v>
      </c>
      <c r="AD69" s="59"/>
      <c r="AE69" s="60"/>
      <c r="AF69" s="61"/>
      <c r="AG69" s="59"/>
      <c r="AH69" s="59"/>
      <c r="AI69" s="59"/>
      <c r="AJ69" s="60"/>
      <c r="AK69" s="62"/>
      <c r="AL69" s="62"/>
      <c r="AM69" s="62"/>
      <c r="AN69" s="62"/>
      <c r="AO69" s="62"/>
      <c r="AP69" s="62"/>
      <c r="AQ69" s="63"/>
      <c r="AR69" s="62"/>
      <c r="AS69" s="62"/>
      <c r="AT69" s="63"/>
      <c r="AU69" s="59"/>
      <c r="AV69" s="59"/>
      <c r="AW69" s="59"/>
      <c r="AX69" s="59"/>
      <c r="AY69" s="59"/>
      <c r="AZ69" s="59"/>
      <c r="BA69" s="60"/>
      <c r="BB69" s="64"/>
      <c r="BC69" s="64"/>
      <c r="BD69" s="59"/>
      <c r="BE69" s="59"/>
      <c r="BF69" s="59"/>
      <c r="BG69" s="59"/>
      <c r="BH69" s="59"/>
      <c r="BI69" s="59"/>
      <c r="BJ69" s="59"/>
      <c r="BK69" s="59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CA69" s="57"/>
      <c r="CB69" s="57"/>
      <c r="CC69" s="57"/>
      <c r="CD69" s="57"/>
      <c r="CE69" s="57"/>
      <c r="CF69" s="57"/>
      <c r="CG69" s="57"/>
      <c r="CH69" s="57"/>
      <c r="CI69" s="57"/>
      <c r="CJ69" s="57"/>
      <c r="CK69" s="57"/>
      <c r="CL69" s="57"/>
      <c r="CP69"/>
      <c r="CQ69"/>
      <c r="CR69"/>
      <c r="CS69"/>
      <c r="CT69"/>
      <c r="CU69"/>
      <c r="CV69"/>
      <c r="CW69"/>
      <c r="CX69"/>
      <c r="CY69"/>
      <c r="CZ69"/>
      <c r="EM69" s="57"/>
      <c r="EN69" s="57"/>
      <c r="EO69" s="57"/>
      <c r="EP69" s="57"/>
      <c r="EQ69" s="57"/>
      <c r="ER69" s="57"/>
      <c r="ES69" s="57"/>
      <c r="ET69" s="57"/>
      <c r="EU69" s="57"/>
      <c r="EV69" s="57"/>
      <c r="EW69" s="57"/>
      <c r="FG69" s="65"/>
      <c r="FH69" s="65"/>
      <c r="FL69" s="57"/>
      <c r="FX69" s="57"/>
      <c r="FY69" s="57"/>
      <c r="FZ69" s="57"/>
      <c r="GA69" s="66"/>
      <c r="GB69" s="66"/>
      <c r="GE69" s="66"/>
      <c r="GG69" s="57"/>
    </row>
    <row r="70" spans="1:189" s="56" customFormat="1" ht="18" customHeight="1">
      <c r="A70" s="56" t="s">
        <v>39</v>
      </c>
      <c r="B70" s="56" t="s">
        <v>1034</v>
      </c>
      <c r="C70" s="57">
        <v>850</v>
      </c>
      <c r="D70" s="57">
        <v>2</v>
      </c>
      <c r="E70" s="56">
        <f t="shared" si="1"/>
        <v>1123.1500000000001</v>
      </c>
      <c r="F70" s="58">
        <v>69.86</v>
      </c>
      <c r="G70" s="58">
        <v>0.23</v>
      </c>
      <c r="H70" s="58">
        <v>13.41</v>
      </c>
      <c r="I70" s="58">
        <v>1.94</v>
      </c>
      <c r="J70" s="58">
        <v>7.0000000000000007E-2</v>
      </c>
      <c r="K70" s="58">
        <v>0.32</v>
      </c>
      <c r="L70" s="58">
        <v>2.19</v>
      </c>
      <c r="M70" s="58">
        <v>2.63</v>
      </c>
      <c r="N70" s="58">
        <v>3.26</v>
      </c>
      <c r="O70" s="58"/>
      <c r="P70" s="58"/>
      <c r="Q70" s="58">
        <v>6.0900000000000176</v>
      </c>
      <c r="S70" s="58">
        <v>46.41</v>
      </c>
      <c r="T70" s="58">
        <v>2.3199999999999998</v>
      </c>
      <c r="U70" s="58">
        <v>9.6</v>
      </c>
      <c r="V70" s="58">
        <v>13.94</v>
      </c>
      <c r="W70" s="58">
        <v>0.23</v>
      </c>
      <c r="X70" s="58">
        <v>11.97</v>
      </c>
      <c r="Y70" s="58">
        <v>10.57</v>
      </c>
      <c r="Z70" s="58">
        <v>1.75</v>
      </c>
      <c r="AA70" s="58">
        <v>0.52</v>
      </c>
      <c r="AB70" s="58"/>
      <c r="AD70" s="59"/>
      <c r="AE70" s="60"/>
      <c r="AF70" s="61"/>
      <c r="AG70" s="59"/>
      <c r="AH70" s="59"/>
      <c r="AI70" s="59"/>
      <c r="AJ70" s="60"/>
      <c r="AK70" s="62"/>
      <c r="AL70" s="62"/>
      <c r="AM70" s="62"/>
      <c r="AN70" s="62"/>
      <c r="AO70" s="62"/>
      <c r="AP70" s="62"/>
      <c r="AQ70" s="63"/>
      <c r="AR70" s="62"/>
      <c r="AS70" s="62"/>
      <c r="AT70" s="63"/>
      <c r="AU70" s="59"/>
      <c r="AV70" s="59"/>
      <c r="AW70" s="59"/>
      <c r="AX70" s="59"/>
      <c r="AY70" s="59"/>
      <c r="AZ70" s="59"/>
      <c r="BA70" s="60"/>
      <c r="BB70" s="64"/>
      <c r="BC70" s="64"/>
      <c r="BD70" s="59"/>
      <c r="BE70" s="59"/>
      <c r="BF70" s="59"/>
      <c r="BG70" s="59"/>
      <c r="BH70" s="59"/>
      <c r="BI70" s="59"/>
      <c r="BJ70" s="59"/>
      <c r="BK70" s="59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CA70" s="57"/>
      <c r="CB70" s="57"/>
      <c r="CC70" s="57"/>
      <c r="CD70" s="57"/>
      <c r="CE70" s="57"/>
      <c r="CF70" s="57"/>
      <c r="CG70" s="57"/>
      <c r="CH70" s="57"/>
      <c r="CI70" s="57"/>
      <c r="CJ70" s="57"/>
      <c r="CK70" s="57"/>
      <c r="CL70" s="57"/>
      <c r="CP70"/>
      <c r="CQ70"/>
      <c r="CR70"/>
      <c r="CS70"/>
      <c r="CT70"/>
      <c r="CU70"/>
      <c r="CV70"/>
      <c r="CW70"/>
      <c r="CX70"/>
      <c r="CY70"/>
      <c r="CZ70"/>
      <c r="EM70" s="57"/>
      <c r="EN70" s="57"/>
      <c r="EO70" s="57"/>
      <c r="EP70" s="57"/>
      <c r="EQ70" s="57"/>
      <c r="ER70" s="57"/>
      <c r="ES70" s="57"/>
      <c r="ET70" s="57"/>
      <c r="EU70" s="57"/>
      <c r="EV70" s="57"/>
      <c r="EW70" s="57"/>
      <c r="FG70" s="65"/>
      <c r="FH70" s="65"/>
      <c r="FL70" s="57"/>
      <c r="FX70" s="57"/>
      <c r="FY70" s="57"/>
      <c r="FZ70" s="57"/>
      <c r="GA70" s="66"/>
      <c r="GB70" s="66"/>
      <c r="GE70" s="66"/>
      <c r="GG70" s="57"/>
    </row>
    <row r="71" spans="1:189" s="56" customFormat="1" ht="18" customHeight="1">
      <c r="A71" s="56" t="s">
        <v>39</v>
      </c>
      <c r="B71" s="56" t="s">
        <v>1034</v>
      </c>
      <c r="C71" s="57">
        <v>850</v>
      </c>
      <c r="D71" s="57">
        <v>2</v>
      </c>
      <c r="E71" s="56">
        <f t="shared" si="1"/>
        <v>1123.1500000000001</v>
      </c>
      <c r="F71" s="58">
        <v>70.42</v>
      </c>
      <c r="G71" s="58">
        <v>0.24</v>
      </c>
      <c r="H71" s="58">
        <v>13.19</v>
      </c>
      <c r="I71" s="58">
        <v>2.36</v>
      </c>
      <c r="J71" s="58">
        <v>0.04</v>
      </c>
      <c r="K71" s="58">
        <v>0.31</v>
      </c>
      <c r="L71" s="58">
        <v>2.17</v>
      </c>
      <c r="M71" s="58">
        <v>2.83</v>
      </c>
      <c r="N71" s="58">
        <v>3.35</v>
      </c>
      <c r="O71" s="58"/>
      <c r="P71" s="58"/>
      <c r="Q71" s="58">
        <v>5.0900000000000034</v>
      </c>
      <c r="S71" s="58">
        <v>45.68</v>
      </c>
      <c r="T71" s="58">
        <v>1.8</v>
      </c>
      <c r="U71" s="58">
        <v>9.31</v>
      </c>
      <c r="V71" s="58">
        <v>17.54</v>
      </c>
      <c r="W71" s="58">
        <v>0.25</v>
      </c>
      <c r="X71" s="58">
        <v>12.18</v>
      </c>
      <c r="Y71" s="58">
        <v>9.65</v>
      </c>
      <c r="Z71" s="58">
        <v>2.02</v>
      </c>
      <c r="AA71" s="58">
        <v>0.54</v>
      </c>
      <c r="AB71" s="58"/>
      <c r="AD71" s="59"/>
      <c r="AE71" s="60"/>
      <c r="AF71" s="61"/>
      <c r="AG71" s="59"/>
      <c r="AH71" s="59"/>
      <c r="AI71" s="59"/>
      <c r="AJ71" s="60"/>
      <c r="AK71" s="62"/>
      <c r="AL71" s="62"/>
      <c r="AM71" s="62"/>
      <c r="AN71" s="62"/>
      <c r="AO71" s="62"/>
      <c r="AP71" s="62"/>
      <c r="AQ71" s="63"/>
      <c r="AR71" s="62"/>
      <c r="AS71" s="62"/>
      <c r="AT71" s="63"/>
      <c r="AU71" s="59"/>
      <c r="AV71" s="59"/>
      <c r="AW71" s="59"/>
      <c r="AX71" s="59"/>
      <c r="AY71" s="59"/>
      <c r="AZ71" s="59"/>
      <c r="BA71" s="60"/>
      <c r="BB71" s="64"/>
      <c r="BC71" s="64"/>
      <c r="BD71" s="59"/>
      <c r="BE71" s="59"/>
      <c r="BF71" s="59"/>
      <c r="BG71" s="59"/>
      <c r="BH71" s="59"/>
      <c r="BI71" s="59"/>
      <c r="BJ71" s="59"/>
      <c r="BK71" s="59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CA71" s="57"/>
      <c r="CB71" s="57"/>
      <c r="CC71" s="57"/>
      <c r="CD71" s="57"/>
      <c r="CE71" s="57"/>
      <c r="CF71" s="57"/>
      <c r="CG71" s="57"/>
      <c r="CH71" s="57"/>
      <c r="CI71" s="57"/>
      <c r="CJ71" s="57"/>
      <c r="CK71" s="57"/>
      <c r="CL71" s="57"/>
      <c r="CP71"/>
      <c r="CQ71"/>
      <c r="CR71"/>
      <c r="CS71"/>
      <c r="CT71"/>
      <c r="CU71"/>
      <c r="CV71"/>
      <c r="CW71"/>
      <c r="CX71"/>
      <c r="CY71"/>
      <c r="CZ71"/>
      <c r="EM71" s="57"/>
      <c r="EN71" s="57"/>
      <c r="EO71" s="57"/>
      <c r="EP71" s="57"/>
      <c r="EQ71" s="57"/>
      <c r="ER71" s="57"/>
      <c r="ES71" s="57"/>
      <c r="ET71" s="57"/>
      <c r="EU71" s="57"/>
      <c r="EV71" s="57"/>
      <c r="EW71" s="57"/>
      <c r="FG71" s="65"/>
      <c r="FH71" s="65"/>
      <c r="FL71" s="57"/>
      <c r="FX71" s="57"/>
      <c r="FY71" s="57"/>
      <c r="FZ71" s="57"/>
      <c r="GA71" s="66"/>
      <c r="GB71" s="66"/>
      <c r="GE71" s="66"/>
      <c r="GG71" s="57"/>
    </row>
    <row r="72" spans="1:189" s="56" customFormat="1" ht="18" customHeight="1">
      <c r="A72" s="56" t="s">
        <v>39</v>
      </c>
      <c r="B72" s="56" t="s">
        <v>1034</v>
      </c>
      <c r="C72" s="57">
        <v>850</v>
      </c>
      <c r="D72" s="57">
        <v>2</v>
      </c>
      <c r="E72" s="56">
        <f t="shared" si="1"/>
        <v>1123.1500000000001</v>
      </c>
      <c r="F72" s="58">
        <v>66.63</v>
      </c>
      <c r="G72" s="58">
        <v>0.18</v>
      </c>
      <c r="H72" s="58">
        <v>13.49</v>
      </c>
      <c r="I72" s="58">
        <v>1.69</v>
      </c>
      <c r="J72" s="58">
        <v>0.03</v>
      </c>
      <c r="K72" s="58">
        <v>0.26</v>
      </c>
      <c r="L72" s="58">
        <v>2.42</v>
      </c>
      <c r="M72" s="58">
        <v>3.05</v>
      </c>
      <c r="N72" s="58">
        <v>2.79</v>
      </c>
      <c r="O72" s="58"/>
      <c r="P72" s="58"/>
      <c r="Q72" s="58">
        <v>9.4599999999999937</v>
      </c>
      <c r="S72" s="58">
        <v>44.08</v>
      </c>
      <c r="T72" s="58">
        <v>1.98</v>
      </c>
      <c r="U72" s="58">
        <v>9.9600000000000009</v>
      </c>
      <c r="V72" s="58">
        <v>20.350000000000001</v>
      </c>
      <c r="W72" s="58">
        <v>0.14000000000000001</v>
      </c>
      <c r="X72" s="58">
        <v>10.76</v>
      </c>
      <c r="Y72" s="58">
        <v>9.52</v>
      </c>
      <c r="Z72" s="58">
        <v>1.76</v>
      </c>
      <c r="AA72" s="58">
        <v>0.47</v>
      </c>
      <c r="AB72" s="58"/>
      <c r="AD72" s="59"/>
      <c r="AE72" s="60"/>
      <c r="AF72" s="61"/>
      <c r="AG72" s="59"/>
      <c r="AH72" s="59"/>
      <c r="AI72" s="59"/>
      <c r="AJ72" s="60"/>
      <c r="AK72" s="62"/>
      <c r="AL72" s="62"/>
      <c r="AM72" s="62"/>
      <c r="AN72" s="62"/>
      <c r="AO72" s="62"/>
      <c r="AP72" s="62"/>
      <c r="AQ72" s="63"/>
      <c r="AR72" s="62"/>
      <c r="AS72" s="62"/>
      <c r="AT72" s="63"/>
      <c r="AU72" s="59"/>
      <c r="AV72" s="59"/>
      <c r="AW72" s="59"/>
      <c r="AX72" s="59"/>
      <c r="AY72" s="59"/>
      <c r="AZ72" s="59"/>
      <c r="BA72" s="60"/>
      <c r="BB72" s="64"/>
      <c r="BC72" s="64"/>
      <c r="BD72" s="59"/>
      <c r="BE72" s="59"/>
      <c r="BF72" s="59"/>
      <c r="BG72" s="59"/>
      <c r="BH72" s="59"/>
      <c r="BI72" s="59"/>
      <c r="BJ72" s="59"/>
      <c r="BK72" s="59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CA72" s="57"/>
      <c r="CB72" s="57"/>
      <c r="CC72" s="57"/>
      <c r="CD72" s="57"/>
      <c r="CE72" s="57"/>
      <c r="CF72" s="57"/>
      <c r="CG72" s="57"/>
      <c r="CH72" s="57"/>
      <c r="CI72" s="57"/>
      <c r="CJ72" s="57"/>
      <c r="CK72" s="57"/>
      <c r="CL72" s="57"/>
      <c r="CP72"/>
      <c r="CQ72"/>
      <c r="CR72"/>
      <c r="CS72"/>
      <c r="CT72"/>
      <c r="CU72"/>
      <c r="CV72"/>
      <c r="CW72"/>
      <c r="CX72"/>
      <c r="CY72"/>
      <c r="CZ72"/>
      <c r="EM72" s="57"/>
      <c r="EN72" s="57"/>
      <c r="EO72" s="57"/>
      <c r="EP72" s="57"/>
      <c r="EQ72" s="57"/>
      <c r="ER72" s="57"/>
      <c r="ES72" s="57"/>
      <c r="ET72" s="57"/>
      <c r="EU72" s="57"/>
      <c r="EV72" s="57"/>
      <c r="EW72" s="57"/>
      <c r="FG72" s="65"/>
      <c r="FH72" s="65"/>
      <c r="FL72" s="57"/>
      <c r="FX72" s="57"/>
      <c r="FY72" s="57"/>
      <c r="FZ72" s="57"/>
      <c r="GA72" s="66"/>
      <c r="GB72" s="66"/>
      <c r="GE72" s="66"/>
      <c r="GG72" s="57"/>
    </row>
    <row r="73" spans="1:189" s="56" customFormat="1" ht="18" customHeight="1">
      <c r="A73" s="56" t="s">
        <v>39</v>
      </c>
      <c r="B73" s="56" t="s">
        <v>1034</v>
      </c>
      <c r="C73" s="57">
        <v>850</v>
      </c>
      <c r="D73" s="57">
        <v>2</v>
      </c>
      <c r="E73" s="56">
        <f t="shared" si="1"/>
        <v>1123.1500000000001</v>
      </c>
      <c r="F73" s="58">
        <v>65.16</v>
      </c>
      <c r="G73" s="58">
        <v>0.33</v>
      </c>
      <c r="H73" s="58">
        <v>13.44</v>
      </c>
      <c r="I73" s="58">
        <v>1.68</v>
      </c>
      <c r="J73" s="58">
        <v>0.04</v>
      </c>
      <c r="K73" s="58">
        <v>0.4</v>
      </c>
      <c r="L73" s="58">
        <v>2.93</v>
      </c>
      <c r="M73" s="58">
        <v>2.91</v>
      </c>
      <c r="N73" s="58">
        <v>2.95</v>
      </c>
      <c r="O73" s="58"/>
      <c r="P73" s="58"/>
      <c r="Q73" s="58">
        <v>10.159999999999982</v>
      </c>
      <c r="S73" s="58">
        <v>45.34</v>
      </c>
      <c r="T73" s="58">
        <v>2.2999999999999998</v>
      </c>
      <c r="U73" s="58">
        <v>9.34</v>
      </c>
      <c r="V73" s="58">
        <v>15.09</v>
      </c>
      <c r="W73" s="58">
        <v>0.15</v>
      </c>
      <c r="X73" s="58">
        <v>13.04</v>
      </c>
      <c r="Y73" s="58">
        <v>10.6</v>
      </c>
      <c r="Z73" s="58">
        <v>1.77</v>
      </c>
      <c r="AA73" s="58">
        <v>0.5</v>
      </c>
      <c r="AB73" s="58"/>
      <c r="AD73" s="59"/>
      <c r="AE73" s="60"/>
      <c r="AF73" s="61"/>
      <c r="AG73" s="59"/>
      <c r="AH73" s="59"/>
      <c r="AI73" s="59"/>
      <c r="AJ73" s="60"/>
      <c r="AK73" s="62"/>
      <c r="AL73" s="62"/>
      <c r="AM73" s="62"/>
      <c r="AN73" s="62"/>
      <c r="AO73" s="62"/>
      <c r="AP73" s="62"/>
      <c r="AQ73" s="63"/>
      <c r="AR73" s="62"/>
      <c r="AS73" s="62"/>
      <c r="AT73" s="63"/>
      <c r="AU73" s="59"/>
      <c r="AV73" s="59"/>
      <c r="AW73" s="59"/>
      <c r="AX73" s="59"/>
      <c r="AY73" s="59"/>
      <c r="AZ73" s="59"/>
      <c r="BA73" s="60"/>
      <c r="BB73" s="64"/>
      <c r="BC73" s="64"/>
      <c r="BD73" s="59"/>
      <c r="BE73" s="59"/>
      <c r="BF73" s="59"/>
      <c r="BG73" s="59"/>
      <c r="BH73" s="59"/>
      <c r="BI73" s="59"/>
      <c r="BJ73" s="59"/>
      <c r="BK73" s="59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CA73" s="57"/>
      <c r="CB73" s="57"/>
      <c r="CC73" s="57"/>
      <c r="CD73" s="57"/>
      <c r="CE73" s="57"/>
      <c r="CF73" s="57"/>
      <c r="CG73" s="57"/>
      <c r="CH73" s="57"/>
      <c r="CI73" s="57"/>
      <c r="CJ73" s="57"/>
      <c r="CK73" s="57"/>
      <c r="CL73" s="57"/>
      <c r="CP73"/>
      <c r="CQ73"/>
      <c r="CR73"/>
      <c r="CS73"/>
      <c r="CT73"/>
      <c r="CU73"/>
      <c r="CV73"/>
      <c r="CW73"/>
      <c r="CX73"/>
      <c r="CY73"/>
      <c r="CZ73"/>
      <c r="EM73" s="57"/>
      <c r="EN73" s="57"/>
      <c r="EO73" s="57"/>
      <c r="EP73" s="57"/>
      <c r="EQ73" s="57"/>
      <c r="ER73" s="57"/>
      <c r="ES73" s="57"/>
      <c r="ET73" s="57"/>
      <c r="EU73" s="57"/>
      <c r="EV73" s="57"/>
      <c r="EW73" s="57"/>
      <c r="FG73" s="65"/>
      <c r="FH73" s="65"/>
      <c r="FL73" s="57"/>
      <c r="FX73" s="57"/>
      <c r="FY73" s="57"/>
      <c r="FZ73" s="57"/>
      <c r="GA73" s="66"/>
      <c r="GB73" s="66"/>
      <c r="GE73" s="66"/>
      <c r="GG73" s="57"/>
    </row>
    <row r="74" spans="1:189" s="56" customFormat="1" ht="18" customHeight="1">
      <c r="A74" s="56" t="s">
        <v>39</v>
      </c>
      <c r="B74" s="56" t="s">
        <v>1034</v>
      </c>
      <c r="C74" s="57">
        <v>850</v>
      </c>
      <c r="D74" s="57">
        <v>2</v>
      </c>
      <c r="E74" s="56">
        <f t="shared" si="1"/>
        <v>1123.1500000000001</v>
      </c>
      <c r="F74" s="58">
        <v>65.13</v>
      </c>
      <c r="G74" s="58">
        <v>0.32</v>
      </c>
      <c r="H74" s="58">
        <v>13.35</v>
      </c>
      <c r="I74" s="58">
        <v>1.85</v>
      </c>
      <c r="J74" s="58">
        <v>7.0000000000000007E-2</v>
      </c>
      <c r="K74" s="58">
        <v>0.5</v>
      </c>
      <c r="L74" s="58">
        <v>2.61</v>
      </c>
      <c r="M74" s="58">
        <v>3.03</v>
      </c>
      <c r="N74" s="58">
        <v>2.85</v>
      </c>
      <c r="O74" s="58"/>
      <c r="P74" s="58"/>
      <c r="Q74" s="58">
        <v>10.290000000000035</v>
      </c>
      <c r="S74" s="58">
        <v>45.53</v>
      </c>
      <c r="T74" s="58">
        <v>2.2200000000000002</v>
      </c>
      <c r="U74" s="58">
        <v>9.1199999999999992</v>
      </c>
      <c r="V74" s="58">
        <v>14.93</v>
      </c>
      <c r="W74" s="58">
        <v>0.14000000000000001</v>
      </c>
      <c r="X74" s="58">
        <v>13.97</v>
      </c>
      <c r="Y74" s="58">
        <v>10.25</v>
      </c>
      <c r="Z74" s="58">
        <v>1.7</v>
      </c>
      <c r="AA74" s="58">
        <v>0.45</v>
      </c>
      <c r="AB74" s="58"/>
      <c r="AD74" s="59"/>
      <c r="AE74" s="60"/>
      <c r="AF74" s="61"/>
      <c r="AG74" s="59"/>
      <c r="AH74" s="59"/>
      <c r="AI74" s="59"/>
      <c r="AJ74" s="60"/>
      <c r="AK74" s="62"/>
      <c r="AL74" s="62"/>
      <c r="AM74" s="62"/>
      <c r="AN74" s="62"/>
      <c r="AO74" s="62"/>
      <c r="AP74" s="62"/>
      <c r="AQ74" s="63"/>
      <c r="AR74" s="62"/>
      <c r="AS74" s="62"/>
      <c r="AT74" s="63"/>
      <c r="AU74" s="59"/>
      <c r="AV74" s="59"/>
      <c r="AW74" s="59"/>
      <c r="AX74" s="59"/>
      <c r="AY74" s="59"/>
      <c r="AZ74" s="59"/>
      <c r="BA74" s="60"/>
      <c r="BB74" s="64"/>
      <c r="BC74" s="64"/>
      <c r="BD74" s="59"/>
      <c r="BE74" s="59"/>
      <c r="BF74" s="59"/>
      <c r="BG74" s="59"/>
      <c r="BH74" s="59"/>
      <c r="BI74" s="59"/>
      <c r="BJ74" s="59"/>
      <c r="BK74" s="59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CA74" s="57"/>
      <c r="CB74" s="57"/>
      <c r="CC74" s="57"/>
      <c r="CD74" s="57"/>
      <c r="CE74" s="57"/>
      <c r="CF74" s="57"/>
      <c r="CG74" s="57"/>
      <c r="CH74" s="57"/>
      <c r="CI74" s="57"/>
      <c r="CJ74" s="57"/>
      <c r="CK74" s="57"/>
      <c r="CL74" s="57"/>
      <c r="CP74"/>
      <c r="CQ74"/>
      <c r="CR74"/>
      <c r="CS74"/>
      <c r="CT74"/>
      <c r="CU74"/>
      <c r="CV74"/>
      <c r="CW74"/>
      <c r="CX74"/>
      <c r="CY74"/>
      <c r="CZ74"/>
      <c r="EM74" s="57"/>
      <c r="EN74" s="57"/>
      <c r="EO74" s="57"/>
      <c r="EP74" s="57"/>
      <c r="EQ74" s="57"/>
      <c r="ER74" s="57"/>
      <c r="ES74" s="57"/>
      <c r="ET74" s="57"/>
      <c r="EU74" s="57"/>
      <c r="EV74" s="57"/>
      <c r="EW74" s="57"/>
      <c r="FG74" s="65"/>
      <c r="FH74" s="65"/>
      <c r="FL74" s="57"/>
      <c r="FX74" s="57"/>
      <c r="FY74" s="57"/>
      <c r="FZ74" s="57"/>
      <c r="GA74" s="66"/>
      <c r="GB74" s="66"/>
      <c r="GE74" s="66"/>
      <c r="GG74" s="57"/>
    </row>
    <row r="75" spans="1:189" s="56" customFormat="1" ht="18" customHeight="1">
      <c r="A75" s="56" t="s">
        <v>39</v>
      </c>
      <c r="B75" s="56" t="s">
        <v>1034</v>
      </c>
      <c r="C75" s="57">
        <v>850</v>
      </c>
      <c r="D75" s="57">
        <v>2</v>
      </c>
      <c r="E75" s="56">
        <f t="shared" si="1"/>
        <v>1123.1500000000001</v>
      </c>
      <c r="F75" s="58">
        <v>68.92</v>
      </c>
      <c r="G75" s="58">
        <v>0.28999999999999998</v>
      </c>
      <c r="H75" s="58">
        <v>13.82</v>
      </c>
      <c r="I75" s="58">
        <v>2.33</v>
      </c>
      <c r="J75" s="58">
        <v>0.06</v>
      </c>
      <c r="K75" s="58">
        <v>0.43</v>
      </c>
      <c r="L75" s="58">
        <v>2.61</v>
      </c>
      <c r="M75" s="58">
        <v>2.72</v>
      </c>
      <c r="N75" s="58">
        <v>3.24</v>
      </c>
      <c r="O75" s="58"/>
      <c r="P75" s="58"/>
      <c r="Q75" s="58">
        <v>5.5799999999999983</v>
      </c>
      <c r="S75" s="58">
        <v>45.95</v>
      </c>
      <c r="T75" s="58">
        <v>2.2599999999999998</v>
      </c>
      <c r="U75" s="58">
        <v>9.57</v>
      </c>
      <c r="V75" s="58">
        <v>14.68</v>
      </c>
      <c r="W75" s="58">
        <v>0.2</v>
      </c>
      <c r="X75" s="58">
        <v>11.91</v>
      </c>
      <c r="Y75" s="58">
        <v>11.53</v>
      </c>
      <c r="Z75" s="58">
        <v>1.68</v>
      </c>
      <c r="AA75" s="58">
        <v>0.53</v>
      </c>
      <c r="AB75" s="58"/>
      <c r="AD75" s="59"/>
      <c r="AE75" s="60"/>
      <c r="AF75" s="61"/>
      <c r="AG75" s="59"/>
      <c r="AH75" s="59"/>
      <c r="AI75" s="59"/>
      <c r="AJ75" s="60"/>
      <c r="AK75" s="62"/>
      <c r="AL75" s="62"/>
      <c r="AM75" s="62"/>
      <c r="AN75" s="62"/>
      <c r="AO75" s="62"/>
      <c r="AP75" s="62"/>
      <c r="AQ75" s="63"/>
      <c r="AR75" s="62"/>
      <c r="AS75" s="62"/>
      <c r="AT75" s="63"/>
      <c r="AU75" s="59"/>
      <c r="AV75" s="59"/>
      <c r="AW75" s="59"/>
      <c r="AX75" s="59"/>
      <c r="AY75" s="59"/>
      <c r="AZ75" s="59"/>
      <c r="BA75" s="60"/>
      <c r="BB75" s="64"/>
      <c r="BC75" s="64"/>
      <c r="BD75" s="59"/>
      <c r="BE75" s="59"/>
      <c r="BF75" s="59"/>
      <c r="BG75" s="59"/>
      <c r="BH75" s="59"/>
      <c r="BI75" s="59"/>
      <c r="BJ75" s="59"/>
      <c r="BK75" s="59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CA75" s="57"/>
      <c r="CB75" s="57"/>
      <c r="CC75" s="57"/>
      <c r="CD75" s="57"/>
      <c r="CE75" s="57"/>
      <c r="CF75" s="57"/>
      <c r="CG75" s="57"/>
      <c r="CH75" s="57"/>
      <c r="CI75" s="57"/>
      <c r="CJ75" s="57"/>
      <c r="CK75" s="57"/>
      <c r="CL75" s="57"/>
      <c r="CP75"/>
      <c r="CQ75"/>
      <c r="CR75"/>
      <c r="CS75"/>
      <c r="CT75"/>
      <c r="CU75"/>
      <c r="CV75"/>
      <c r="CW75"/>
      <c r="CX75"/>
      <c r="CY75"/>
      <c r="CZ75"/>
      <c r="EM75" s="57"/>
      <c r="EN75" s="57"/>
      <c r="EO75" s="57"/>
      <c r="EP75" s="57"/>
      <c r="EQ75" s="57"/>
      <c r="ER75" s="57"/>
      <c r="ES75" s="57"/>
      <c r="ET75" s="57"/>
      <c r="EU75" s="57"/>
      <c r="EV75" s="57"/>
      <c r="EW75" s="57"/>
      <c r="FG75" s="65"/>
      <c r="FH75" s="65"/>
      <c r="FL75" s="57"/>
      <c r="FX75" s="57"/>
      <c r="FY75" s="57"/>
      <c r="FZ75" s="57"/>
      <c r="GA75" s="66"/>
      <c r="GB75" s="66"/>
      <c r="GE75" s="66"/>
      <c r="GG75" s="57"/>
    </row>
    <row r="76" spans="1:189" s="56" customFormat="1" ht="18" customHeight="1">
      <c r="A76" s="56" t="s">
        <v>39</v>
      </c>
      <c r="B76" s="56" t="s">
        <v>1034</v>
      </c>
      <c r="C76" s="57">
        <v>800</v>
      </c>
      <c r="D76" s="57">
        <v>2</v>
      </c>
      <c r="E76" s="56">
        <f t="shared" si="1"/>
        <v>1073.1500000000001</v>
      </c>
      <c r="F76" s="58">
        <v>71.5</v>
      </c>
      <c r="G76" s="58">
        <v>0.16</v>
      </c>
      <c r="H76" s="58">
        <v>12.43</v>
      </c>
      <c r="I76" s="58">
        <v>1.64</v>
      </c>
      <c r="J76" s="58">
        <v>0.03</v>
      </c>
      <c r="K76" s="58">
        <v>0.2</v>
      </c>
      <c r="L76" s="58">
        <v>1.71</v>
      </c>
      <c r="M76" s="58">
        <v>2.38</v>
      </c>
      <c r="N76" s="58">
        <v>3.61</v>
      </c>
      <c r="O76" s="58"/>
      <c r="P76" s="58"/>
      <c r="Q76" s="58">
        <v>6.3400000000000034</v>
      </c>
      <c r="S76" s="58">
        <v>46.73</v>
      </c>
      <c r="T76" s="58">
        <v>1.57</v>
      </c>
      <c r="U76" s="58">
        <v>9.2200000000000006</v>
      </c>
      <c r="V76" s="58">
        <v>16.86</v>
      </c>
      <c r="W76" s="58">
        <v>0.21</v>
      </c>
      <c r="X76" s="58">
        <v>10.11</v>
      </c>
      <c r="Y76" s="58">
        <v>10.28</v>
      </c>
      <c r="Z76" s="58">
        <v>1.6</v>
      </c>
      <c r="AA76" s="58">
        <v>0.54</v>
      </c>
      <c r="AB76" s="58"/>
      <c r="AD76" s="59"/>
      <c r="AE76" s="60"/>
      <c r="AF76" s="61"/>
      <c r="AG76" s="59"/>
      <c r="AH76" s="59"/>
      <c r="AI76" s="59"/>
      <c r="AJ76" s="60"/>
      <c r="AK76" s="62"/>
      <c r="AL76" s="62"/>
      <c r="AM76" s="62"/>
      <c r="AN76" s="62"/>
      <c r="AO76" s="62"/>
      <c r="AP76" s="62"/>
      <c r="AQ76" s="63"/>
      <c r="AR76" s="62"/>
      <c r="AS76" s="62"/>
      <c r="AT76" s="63"/>
      <c r="AU76" s="59"/>
      <c r="AV76" s="59"/>
      <c r="AW76" s="59"/>
      <c r="AX76" s="59"/>
      <c r="AY76" s="59"/>
      <c r="AZ76" s="59"/>
      <c r="BA76" s="60"/>
      <c r="BB76" s="64"/>
      <c r="BC76" s="64"/>
      <c r="BD76" s="59"/>
      <c r="BE76" s="59"/>
      <c r="BF76" s="59"/>
      <c r="BG76" s="59"/>
      <c r="BH76" s="59"/>
      <c r="BI76" s="59"/>
      <c r="BJ76" s="59"/>
      <c r="BK76" s="59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CA76" s="57"/>
      <c r="CB76" s="57"/>
      <c r="CC76" s="57"/>
      <c r="CD76" s="57"/>
      <c r="CE76" s="57"/>
      <c r="CF76" s="57"/>
      <c r="CG76" s="57"/>
      <c r="CH76" s="57"/>
      <c r="CI76" s="57"/>
      <c r="CJ76" s="57"/>
      <c r="CK76" s="57"/>
      <c r="CL76" s="57"/>
      <c r="CP76"/>
      <c r="CQ76"/>
      <c r="CR76"/>
      <c r="CS76"/>
      <c r="CT76"/>
      <c r="CU76"/>
      <c r="CV76"/>
      <c r="CW76"/>
      <c r="CX76"/>
      <c r="CY76"/>
      <c r="CZ76"/>
      <c r="EM76" s="57"/>
      <c r="EN76" s="57"/>
      <c r="EO76" s="57"/>
      <c r="EP76" s="57"/>
      <c r="EQ76" s="57"/>
      <c r="ER76" s="57"/>
      <c r="ES76" s="57"/>
      <c r="ET76" s="57"/>
      <c r="EU76" s="57"/>
      <c r="EV76" s="57"/>
      <c r="EW76" s="57"/>
      <c r="FG76" s="65"/>
      <c r="FH76" s="65"/>
      <c r="FL76" s="57"/>
      <c r="FX76" s="57"/>
      <c r="FY76" s="57"/>
      <c r="FZ76" s="57"/>
      <c r="GA76" s="66"/>
      <c r="GB76" s="66"/>
      <c r="GE76" s="66"/>
      <c r="GG76" s="57"/>
    </row>
    <row r="77" spans="1:189" s="56" customFormat="1" ht="18" customHeight="1">
      <c r="A77" s="56" t="s">
        <v>39</v>
      </c>
      <c r="B77" s="56" t="s">
        <v>1034</v>
      </c>
      <c r="C77" s="57">
        <v>850</v>
      </c>
      <c r="D77" s="57">
        <v>2</v>
      </c>
      <c r="E77" s="56">
        <f t="shared" si="1"/>
        <v>1123.1500000000001</v>
      </c>
      <c r="F77" s="58">
        <v>67.319999999999993</v>
      </c>
      <c r="G77" s="58">
        <v>0.28000000000000003</v>
      </c>
      <c r="H77" s="58">
        <v>14.33</v>
      </c>
      <c r="I77" s="58">
        <v>2.27</v>
      </c>
      <c r="J77" s="58">
        <v>0.03</v>
      </c>
      <c r="K77" s="58">
        <v>0.4</v>
      </c>
      <c r="L77" s="58">
        <v>2.93</v>
      </c>
      <c r="M77" s="58">
        <v>2.86</v>
      </c>
      <c r="N77" s="58">
        <v>2.99</v>
      </c>
      <c r="O77" s="58"/>
      <c r="P77" s="58"/>
      <c r="Q77" s="58">
        <v>6.5900000000000034</v>
      </c>
      <c r="S77" s="58">
        <v>46.8</v>
      </c>
      <c r="T77" s="58">
        <v>2.11</v>
      </c>
      <c r="U77" s="58">
        <v>10.36</v>
      </c>
      <c r="V77" s="58">
        <v>12.5</v>
      </c>
      <c r="W77" s="58">
        <v>0.2</v>
      </c>
      <c r="X77" s="58">
        <v>12.32</v>
      </c>
      <c r="Y77" s="58">
        <v>10.94</v>
      </c>
      <c r="Z77" s="58">
        <v>1.81</v>
      </c>
      <c r="AA77" s="58">
        <v>0.56999999999999995</v>
      </c>
      <c r="AB77" s="58"/>
      <c r="AD77" s="59"/>
      <c r="AE77" s="60"/>
      <c r="AF77" s="61"/>
      <c r="AG77" s="59"/>
      <c r="AH77" s="59"/>
      <c r="AI77" s="59"/>
      <c r="AJ77" s="60"/>
      <c r="AK77" s="62"/>
      <c r="AL77" s="62"/>
      <c r="AM77" s="62"/>
      <c r="AN77" s="62"/>
      <c r="AO77" s="62"/>
      <c r="AP77" s="62"/>
      <c r="AQ77" s="63"/>
      <c r="AR77" s="62"/>
      <c r="AS77" s="62"/>
      <c r="AT77" s="63"/>
      <c r="AU77" s="59"/>
      <c r="AV77" s="59"/>
      <c r="AW77" s="59"/>
      <c r="AX77" s="59"/>
      <c r="AY77" s="59"/>
      <c r="AZ77" s="59"/>
      <c r="BA77" s="60"/>
      <c r="BB77" s="64"/>
      <c r="BC77" s="64"/>
      <c r="BD77" s="59"/>
      <c r="BE77" s="59"/>
      <c r="BF77" s="59"/>
      <c r="BG77" s="59"/>
      <c r="BH77" s="59"/>
      <c r="BI77" s="59"/>
      <c r="BJ77" s="59"/>
      <c r="BK77" s="59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CA77" s="57"/>
      <c r="CB77" s="57"/>
      <c r="CC77" s="57"/>
      <c r="CD77" s="57"/>
      <c r="CE77" s="57"/>
      <c r="CF77" s="57"/>
      <c r="CG77" s="57"/>
      <c r="CH77" s="57"/>
      <c r="CI77" s="57"/>
      <c r="CJ77" s="57"/>
      <c r="CK77" s="57"/>
      <c r="CL77" s="57"/>
      <c r="CP77"/>
      <c r="CQ77"/>
      <c r="CR77"/>
      <c r="CS77"/>
      <c r="CT77"/>
      <c r="CU77"/>
      <c r="CV77"/>
      <c r="CW77"/>
      <c r="CX77"/>
      <c r="CY77"/>
      <c r="CZ77"/>
      <c r="EM77" s="57"/>
      <c r="EN77" s="57"/>
      <c r="EO77" s="57"/>
      <c r="EP77" s="57"/>
      <c r="EQ77" s="57"/>
      <c r="ER77" s="57"/>
      <c r="ES77" s="57"/>
      <c r="ET77" s="57"/>
      <c r="EU77" s="57"/>
      <c r="EV77" s="57"/>
      <c r="EW77" s="57"/>
      <c r="FG77" s="65"/>
      <c r="FH77" s="65"/>
      <c r="FL77" s="57"/>
      <c r="FX77" s="57"/>
      <c r="FY77" s="57"/>
      <c r="FZ77" s="57"/>
      <c r="GA77" s="66"/>
      <c r="GB77" s="66"/>
      <c r="GE77" s="66"/>
      <c r="GG77" s="57"/>
    </row>
    <row r="78" spans="1:189" s="56" customFormat="1" ht="18" customHeight="1">
      <c r="A78" s="56" t="s">
        <v>39</v>
      </c>
      <c r="B78" s="56" t="s">
        <v>1034</v>
      </c>
      <c r="C78" s="57">
        <v>850</v>
      </c>
      <c r="D78" s="57">
        <v>2</v>
      </c>
      <c r="E78" s="56">
        <f t="shared" si="1"/>
        <v>1123.1500000000001</v>
      </c>
      <c r="F78" s="58">
        <v>68.709999999999994</v>
      </c>
      <c r="G78" s="58">
        <v>0.32</v>
      </c>
      <c r="H78" s="58">
        <v>13.99</v>
      </c>
      <c r="I78" s="58">
        <v>2.8</v>
      </c>
      <c r="J78" s="58">
        <v>0.08</v>
      </c>
      <c r="K78" s="58">
        <v>0.48</v>
      </c>
      <c r="L78" s="58">
        <v>2.79</v>
      </c>
      <c r="M78" s="58">
        <v>3.07</v>
      </c>
      <c r="N78" s="58">
        <v>3.13</v>
      </c>
      <c r="O78" s="58"/>
      <c r="P78" s="58"/>
      <c r="Q78" s="58">
        <v>4.6300000000000239</v>
      </c>
      <c r="S78" s="58">
        <v>44.73</v>
      </c>
      <c r="T78" s="58">
        <v>1.49</v>
      </c>
      <c r="U78" s="58">
        <v>10.4</v>
      </c>
      <c r="V78" s="58">
        <v>16.91</v>
      </c>
      <c r="W78" s="58">
        <v>0.16</v>
      </c>
      <c r="X78" s="58">
        <v>11.92</v>
      </c>
      <c r="Y78" s="58">
        <v>10.08</v>
      </c>
      <c r="Z78" s="58">
        <v>1.7</v>
      </c>
      <c r="AA78" s="58">
        <v>0.55000000000000004</v>
      </c>
      <c r="AB78" s="58"/>
      <c r="AD78" s="59"/>
      <c r="AE78" s="60"/>
      <c r="AF78" s="61"/>
      <c r="AG78" s="59"/>
      <c r="AH78" s="59"/>
      <c r="AI78" s="59"/>
      <c r="AJ78" s="60"/>
      <c r="AK78" s="62"/>
      <c r="AL78" s="62"/>
      <c r="AM78" s="62"/>
      <c r="AN78" s="62"/>
      <c r="AO78" s="62"/>
      <c r="AP78" s="62"/>
      <c r="AQ78" s="63"/>
      <c r="AR78" s="62"/>
      <c r="AS78" s="62"/>
      <c r="AT78" s="63"/>
      <c r="AU78" s="59"/>
      <c r="AV78" s="59"/>
      <c r="AW78" s="59"/>
      <c r="AX78" s="59"/>
      <c r="AY78" s="59"/>
      <c r="AZ78" s="59"/>
      <c r="BA78" s="60"/>
      <c r="BB78" s="64"/>
      <c r="BC78" s="64"/>
      <c r="BD78" s="59"/>
      <c r="BE78" s="59"/>
      <c r="BF78" s="59"/>
      <c r="BG78" s="59"/>
      <c r="BH78" s="59"/>
      <c r="BI78" s="59"/>
      <c r="BJ78" s="59"/>
      <c r="BK78" s="59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CA78" s="57"/>
      <c r="CB78" s="57"/>
      <c r="CC78" s="57"/>
      <c r="CD78" s="57"/>
      <c r="CE78" s="57"/>
      <c r="CF78" s="57"/>
      <c r="CG78" s="57"/>
      <c r="CH78" s="57"/>
      <c r="CI78" s="57"/>
      <c r="CJ78" s="57"/>
      <c r="CK78" s="57"/>
      <c r="CL78" s="57"/>
      <c r="CP78"/>
      <c r="CQ78"/>
      <c r="CR78"/>
      <c r="CS78"/>
      <c r="CT78"/>
      <c r="CU78"/>
      <c r="CV78"/>
      <c r="CW78"/>
      <c r="CX78"/>
      <c r="CY78"/>
      <c r="CZ78"/>
      <c r="EM78" s="57"/>
      <c r="EN78" s="57"/>
      <c r="EO78" s="57"/>
      <c r="EP78" s="57"/>
      <c r="EQ78" s="57"/>
      <c r="ER78" s="57"/>
      <c r="ES78" s="57"/>
      <c r="ET78" s="57"/>
      <c r="EU78" s="57"/>
      <c r="EV78" s="57"/>
      <c r="EW78" s="57"/>
      <c r="FG78" s="65"/>
      <c r="FH78" s="65"/>
      <c r="FL78" s="57"/>
      <c r="FX78" s="57"/>
      <c r="FY78" s="57"/>
      <c r="FZ78" s="57"/>
      <c r="GA78" s="66"/>
      <c r="GB78" s="66"/>
      <c r="GE78" s="66"/>
      <c r="GG78" s="57"/>
    </row>
    <row r="79" spans="1:189" s="56" customFormat="1" ht="18" customHeight="1">
      <c r="A79" s="56" t="s">
        <v>39</v>
      </c>
      <c r="B79" s="56" t="s">
        <v>1034</v>
      </c>
      <c r="C79" s="57">
        <v>850</v>
      </c>
      <c r="D79" s="57">
        <v>2</v>
      </c>
      <c r="E79" s="56">
        <f t="shared" si="1"/>
        <v>1123.1500000000001</v>
      </c>
      <c r="F79" s="58">
        <v>66.69</v>
      </c>
      <c r="G79" s="58">
        <v>0.36</v>
      </c>
      <c r="H79" s="58">
        <v>14.02</v>
      </c>
      <c r="I79" s="58">
        <v>2.54</v>
      </c>
      <c r="J79" s="58">
        <v>0.11</v>
      </c>
      <c r="K79" s="58">
        <v>0.53</v>
      </c>
      <c r="L79" s="58">
        <v>3.12</v>
      </c>
      <c r="M79" s="58">
        <v>2.62</v>
      </c>
      <c r="N79" s="58">
        <v>2.72</v>
      </c>
      <c r="O79" s="58"/>
      <c r="P79" s="58"/>
      <c r="Q79" s="58">
        <v>7.289999999999992</v>
      </c>
      <c r="S79" s="58">
        <v>47.73</v>
      </c>
      <c r="T79" s="58">
        <v>1.77</v>
      </c>
      <c r="U79" s="58">
        <v>9.31</v>
      </c>
      <c r="V79" s="58">
        <v>13.34</v>
      </c>
      <c r="W79" s="58">
        <v>0.38</v>
      </c>
      <c r="X79" s="58">
        <v>12.6</v>
      </c>
      <c r="Y79" s="58">
        <v>10.72</v>
      </c>
      <c r="Z79" s="58">
        <v>1.35</v>
      </c>
      <c r="AA79" s="58">
        <v>0.51</v>
      </c>
      <c r="AB79" s="58"/>
      <c r="AD79" s="59"/>
      <c r="AE79" s="60"/>
      <c r="AF79" s="61"/>
      <c r="AG79" s="59"/>
      <c r="AH79" s="59"/>
      <c r="AI79" s="59"/>
      <c r="AJ79" s="60"/>
      <c r="AK79" s="62"/>
      <c r="AL79" s="62"/>
      <c r="AM79" s="62"/>
      <c r="AN79" s="62"/>
      <c r="AO79" s="62"/>
      <c r="AP79" s="62"/>
      <c r="AQ79" s="63"/>
      <c r="AR79" s="62"/>
      <c r="AS79" s="62"/>
      <c r="AT79" s="63"/>
      <c r="AU79" s="59"/>
      <c r="AV79" s="59"/>
      <c r="AW79" s="59"/>
      <c r="AX79" s="59"/>
      <c r="AY79" s="59"/>
      <c r="AZ79" s="59"/>
      <c r="BA79" s="60"/>
      <c r="BB79" s="64"/>
      <c r="BC79" s="64"/>
      <c r="BD79" s="59"/>
      <c r="BE79" s="59"/>
      <c r="BF79" s="59"/>
      <c r="BG79" s="59"/>
      <c r="BH79" s="59"/>
      <c r="BI79" s="59"/>
      <c r="BJ79" s="59"/>
      <c r="BK79" s="59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CA79" s="57"/>
      <c r="CB79" s="57"/>
      <c r="CC79" s="57"/>
      <c r="CD79" s="57"/>
      <c r="CE79" s="57"/>
      <c r="CF79" s="57"/>
      <c r="CG79" s="57"/>
      <c r="CH79" s="57"/>
      <c r="CI79" s="57"/>
      <c r="CJ79" s="57"/>
      <c r="CK79" s="57"/>
      <c r="CL79" s="57"/>
      <c r="CP79"/>
      <c r="CQ79"/>
      <c r="CR79"/>
      <c r="CS79"/>
      <c r="CT79"/>
      <c r="CU79"/>
      <c r="CV79"/>
      <c r="CW79"/>
      <c r="CX79"/>
      <c r="CY79"/>
      <c r="CZ79"/>
      <c r="EM79" s="57"/>
      <c r="EN79" s="57"/>
      <c r="EO79" s="57"/>
      <c r="EP79" s="57"/>
      <c r="EQ79" s="57"/>
      <c r="ER79" s="57"/>
      <c r="ES79" s="57"/>
      <c r="ET79" s="57"/>
      <c r="EU79" s="57"/>
      <c r="EV79" s="57"/>
      <c r="EW79" s="57"/>
      <c r="FG79" s="65"/>
      <c r="FH79" s="65"/>
      <c r="FL79" s="57"/>
      <c r="FX79" s="57"/>
      <c r="FY79" s="57"/>
      <c r="FZ79" s="57"/>
      <c r="GA79" s="66"/>
      <c r="GB79" s="66"/>
      <c r="GE79" s="66"/>
      <c r="GG79" s="57"/>
    </row>
    <row r="80" spans="1:189" s="56" customFormat="1" ht="18" customHeight="1">
      <c r="A80" s="56" t="s">
        <v>39</v>
      </c>
      <c r="B80" s="56" t="s">
        <v>1034</v>
      </c>
      <c r="C80" s="57">
        <v>850</v>
      </c>
      <c r="D80" s="57">
        <v>2</v>
      </c>
      <c r="E80" s="56">
        <f t="shared" si="1"/>
        <v>1123.1500000000001</v>
      </c>
      <c r="F80" s="58">
        <v>66.09</v>
      </c>
      <c r="G80" s="58">
        <v>0.4</v>
      </c>
      <c r="H80" s="58">
        <v>14.03</v>
      </c>
      <c r="I80" s="58">
        <v>2.78</v>
      </c>
      <c r="J80" s="58">
        <v>0.12</v>
      </c>
      <c r="K80" s="58">
        <v>0.69</v>
      </c>
      <c r="L80" s="58">
        <v>3.37</v>
      </c>
      <c r="M80" s="58">
        <v>2.66</v>
      </c>
      <c r="N80" s="58">
        <v>2.61</v>
      </c>
      <c r="O80" s="58"/>
      <c r="P80" s="58"/>
      <c r="Q80" s="58">
        <v>7.2499999999999858</v>
      </c>
      <c r="S80" s="58">
        <v>46.56</v>
      </c>
      <c r="T80" s="58">
        <v>1.84</v>
      </c>
      <c r="U80" s="58">
        <v>8.34</v>
      </c>
      <c r="V80" s="58">
        <v>13.25</v>
      </c>
      <c r="W80" s="58">
        <v>0.35</v>
      </c>
      <c r="X80" s="58">
        <v>14.63</v>
      </c>
      <c r="Y80" s="58">
        <v>10.81</v>
      </c>
      <c r="Z80" s="58">
        <v>1.28</v>
      </c>
      <c r="AA80" s="58">
        <v>0.34</v>
      </c>
      <c r="AB80" s="58"/>
      <c r="AD80" s="59"/>
      <c r="AE80" s="60"/>
      <c r="AF80" s="61"/>
      <c r="AG80" s="59"/>
      <c r="AH80" s="59"/>
      <c r="AI80" s="59"/>
      <c r="AJ80" s="60"/>
      <c r="AK80" s="62"/>
      <c r="AL80" s="62"/>
      <c r="AM80" s="62"/>
      <c r="AN80" s="62"/>
      <c r="AO80" s="62"/>
      <c r="AP80" s="62"/>
      <c r="AQ80" s="63"/>
      <c r="AR80" s="62"/>
      <c r="AS80" s="62"/>
      <c r="AT80" s="63"/>
      <c r="AU80" s="59"/>
      <c r="AV80" s="59"/>
      <c r="AW80" s="59"/>
      <c r="AX80" s="59"/>
      <c r="AY80" s="59"/>
      <c r="AZ80" s="59"/>
      <c r="BA80" s="60"/>
      <c r="BB80" s="64"/>
      <c r="BC80" s="64"/>
      <c r="BD80" s="59"/>
      <c r="BE80" s="59"/>
      <c r="BF80" s="59"/>
      <c r="BG80" s="59"/>
      <c r="BH80" s="59"/>
      <c r="BI80" s="59"/>
      <c r="BJ80" s="59"/>
      <c r="BK80" s="59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CA80" s="57"/>
      <c r="CB80" s="57"/>
      <c r="CC80" s="57"/>
      <c r="CD80" s="57"/>
      <c r="CE80" s="57"/>
      <c r="CF80" s="57"/>
      <c r="CG80" s="57"/>
      <c r="CH80" s="57"/>
      <c r="CI80" s="57"/>
      <c r="CJ80" s="57"/>
      <c r="CK80" s="57"/>
      <c r="CL80" s="57"/>
      <c r="CP80"/>
      <c r="CQ80"/>
      <c r="CR80"/>
      <c r="CS80"/>
      <c r="CT80"/>
      <c r="CU80"/>
      <c r="CV80"/>
      <c r="CW80"/>
      <c r="CX80"/>
      <c r="CY80"/>
      <c r="CZ80"/>
      <c r="EM80" s="57"/>
      <c r="EN80" s="57"/>
      <c r="EO80" s="57"/>
      <c r="EP80" s="57"/>
      <c r="EQ80" s="57"/>
      <c r="ER80" s="57"/>
      <c r="ES80" s="57"/>
      <c r="ET80" s="57"/>
      <c r="EU80" s="57"/>
      <c r="EV80" s="57"/>
      <c r="EW80" s="57"/>
      <c r="FG80" s="65"/>
      <c r="FH80" s="65"/>
      <c r="FL80" s="57"/>
      <c r="FX80" s="57"/>
      <c r="FY80" s="57"/>
      <c r="FZ80" s="57"/>
      <c r="GA80" s="66"/>
      <c r="GB80" s="66"/>
      <c r="GE80" s="66"/>
      <c r="GG80" s="57"/>
    </row>
    <row r="81" spans="1:189" s="56" customFormat="1" ht="18" customHeight="1">
      <c r="A81" s="56" t="s">
        <v>39</v>
      </c>
      <c r="B81" s="56" t="s">
        <v>1034</v>
      </c>
      <c r="C81" s="57">
        <v>850</v>
      </c>
      <c r="D81" s="57">
        <v>2</v>
      </c>
      <c r="E81" s="56">
        <f t="shared" si="1"/>
        <v>1123.1500000000001</v>
      </c>
      <c r="F81" s="58">
        <v>66.010000000000005</v>
      </c>
      <c r="G81" s="58">
        <v>0.45</v>
      </c>
      <c r="H81" s="58">
        <v>14.07</v>
      </c>
      <c r="I81" s="58">
        <v>2.72</v>
      </c>
      <c r="J81" s="58">
        <v>0.105</v>
      </c>
      <c r="K81" s="58">
        <v>0.79</v>
      </c>
      <c r="L81" s="58">
        <v>3.64</v>
      </c>
      <c r="M81" s="58">
        <v>2.59</v>
      </c>
      <c r="N81" s="58">
        <v>2.5499999999999998</v>
      </c>
      <c r="O81" s="58"/>
      <c r="P81" s="58"/>
      <c r="Q81" s="58">
        <v>7.0749999999999886</v>
      </c>
      <c r="S81" s="58">
        <v>46.37</v>
      </c>
      <c r="T81" s="58">
        <v>1.73</v>
      </c>
      <c r="U81" s="58">
        <v>8.82</v>
      </c>
      <c r="V81" s="58">
        <v>13.25</v>
      </c>
      <c r="W81" s="58">
        <v>0.35</v>
      </c>
      <c r="X81" s="58">
        <v>14.57</v>
      </c>
      <c r="Y81" s="58">
        <v>10.58</v>
      </c>
      <c r="Z81" s="58">
        <v>1.1599999999999999</v>
      </c>
      <c r="AA81" s="58">
        <v>0.32</v>
      </c>
      <c r="AB81" s="58"/>
      <c r="AD81" s="59"/>
      <c r="AE81" s="60"/>
      <c r="AF81" s="61"/>
      <c r="AG81" s="59"/>
      <c r="AH81" s="59"/>
      <c r="AI81" s="59"/>
      <c r="AJ81" s="60"/>
      <c r="AK81" s="62"/>
      <c r="AL81" s="62"/>
      <c r="AM81" s="62"/>
      <c r="AN81" s="62"/>
      <c r="AO81" s="62"/>
      <c r="AP81" s="62"/>
      <c r="AQ81" s="63"/>
      <c r="AR81" s="62"/>
      <c r="AS81" s="62"/>
      <c r="AT81" s="63"/>
      <c r="AU81" s="59"/>
      <c r="AV81" s="59"/>
      <c r="AW81" s="59"/>
      <c r="AX81" s="59"/>
      <c r="AY81" s="59"/>
      <c r="AZ81" s="59"/>
      <c r="BA81" s="60"/>
      <c r="BB81" s="64"/>
      <c r="BC81" s="64"/>
      <c r="BD81" s="59"/>
      <c r="BE81" s="59"/>
      <c r="BF81" s="59"/>
      <c r="BG81" s="59"/>
      <c r="BH81" s="59"/>
      <c r="BI81" s="59"/>
      <c r="BJ81" s="59"/>
      <c r="BK81" s="59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CA81" s="57"/>
      <c r="CB81" s="57"/>
      <c r="CC81" s="57"/>
      <c r="CD81" s="57"/>
      <c r="CE81" s="57"/>
      <c r="CF81" s="57"/>
      <c r="CG81" s="57"/>
      <c r="CH81" s="57"/>
      <c r="CI81" s="57"/>
      <c r="CJ81" s="57"/>
      <c r="CK81" s="57"/>
      <c r="CL81" s="57"/>
      <c r="CP81"/>
      <c r="CQ81"/>
      <c r="CR81"/>
      <c r="CS81"/>
      <c r="CT81"/>
      <c r="CU81"/>
      <c r="CV81"/>
      <c r="CW81"/>
      <c r="CX81"/>
      <c r="CY81"/>
      <c r="CZ81"/>
      <c r="EM81" s="57"/>
      <c r="EN81" s="57"/>
      <c r="EO81" s="57"/>
      <c r="EP81" s="57"/>
      <c r="EQ81" s="57"/>
      <c r="ER81" s="57"/>
      <c r="ES81" s="57"/>
      <c r="ET81" s="57"/>
      <c r="EU81" s="57"/>
      <c r="EV81" s="57"/>
      <c r="EW81" s="57"/>
      <c r="FG81" s="65"/>
      <c r="FH81" s="65"/>
      <c r="FL81" s="57"/>
      <c r="FX81" s="57"/>
      <c r="FY81" s="57"/>
      <c r="FZ81" s="57"/>
      <c r="GA81" s="66"/>
      <c r="GB81" s="66"/>
      <c r="GE81" s="66"/>
      <c r="GG81" s="57"/>
    </row>
    <row r="82" spans="1:189" s="56" customFormat="1" ht="18" customHeight="1">
      <c r="A82" s="56" t="s">
        <v>1048</v>
      </c>
      <c r="B82" s="56" t="s">
        <v>1034</v>
      </c>
      <c r="C82" s="57">
        <v>940</v>
      </c>
      <c r="D82" s="57">
        <v>2</v>
      </c>
      <c r="E82" s="56">
        <f t="shared" si="1"/>
        <v>1213.1500000000001</v>
      </c>
      <c r="F82" s="58">
        <v>79.489999999999995</v>
      </c>
      <c r="G82" s="58">
        <v>1.03</v>
      </c>
      <c r="H82" s="58">
        <v>12.01</v>
      </c>
      <c r="I82" s="58">
        <v>2.96</v>
      </c>
      <c r="J82" s="58"/>
      <c r="K82" s="58">
        <v>0.77</v>
      </c>
      <c r="L82" s="58">
        <v>1.03</v>
      </c>
      <c r="M82" s="58">
        <v>1.46</v>
      </c>
      <c r="N82" s="58">
        <v>1.2</v>
      </c>
      <c r="O82" s="58"/>
      <c r="P82" s="58">
        <v>0.31</v>
      </c>
      <c r="Q82" s="58">
        <v>1.56</v>
      </c>
      <c r="S82" s="58">
        <v>43.27</v>
      </c>
      <c r="T82" s="58">
        <v>2.0699999999999998</v>
      </c>
      <c r="U82" s="58">
        <v>11.82</v>
      </c>
      <c r="V82" s="58">
        <v>9.76</v>
      </c>
      <c r="W82" s="58">
        <v>0.09</v>
      </c>
      <c r="X82" s="58">
        <v>16.170000000000002</v>
      </c>
      <c r="Y82" s="58">
        <v>11.88</v>
      </c>
      <c r="Z82" s="58">
        <v>2.56</v>
      </c>
      <c r="AA82" s="58">
        <v>0.2</v>
      </c>
      <c r="AB82" s="58"/>
      <c r="AD82" s="59"/>
      <c r="AE82" s="60"/>
      <c r="AF82" s="61"/>
      <c r="AG82" s="59"/>
      <c r="AH82" s="59"/>
      <c r="AI82" s="59"/>
      <c r="AJ82" s="60"/>
      <c r="AK82" s="62"/>
      <c r="AL82" s="62"/>
      <c r="AM82" s="62"/>
      <c r="AN82" s="62"/>
      <c r="AO82" s="62"/>
      <c r="AP82" s="62"/>
      <c r="AQ82" s="63"/>
      <c r="AR82" s="62"/>
      <c r="AS82" s="62"/>
      <c r="AT82" s="63"/>
      <c r="AU82" s="59"/>
      <c r="AV82" s="59"/>
      <c r="AW82" s="59"/>
      <c r="AX82" s="59"/>
      <c r="AY82" s="59"/>
      <c r="AZ82" s="59"/>
      <c r="BA82" s="60"/>
      <c r="BB82" s="64"/>
      <c r="BC82" s="64"/>
      <c r="BD82" s="59"/>
      <c r="BE82" s="59"/>
      <c r="BF82" s="59"/>
      <c r="BG82" s="59"/>
      <c r="BH82" s="59"/>
      <c r="BI82" s="59"/>
      <c r="BJ82" s="59"/>
      <c r="BK82" s="59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CA82" s="57"/>
      <c r="CB82" s="57"/>
      <c r="CC82" s="57"/>
      <c r="CD82" s="57"/>
      <c r="CE82" s="57"/>
      <c r="CF82" s="57"/>
      <c r="CG82" s="57"/>
      <c r="CH82" s="57"/>
      <c r="CI82" s="57"/>
      <c r="CJ82" s="57"/>
      <c r="CK82" s="57"/>
      <c r="CL82" s="57"/>
      <c r="CP82"/>
      <c r="CQ82"/>
      <c r="CR82"/>
      <c r="CS82"/>
      <c r="CT82"/>
      <c r="CU82"/>
      <c r="CV82"/>
      <c r="CW82"/>
      <c r="CX82"/>
      <c r="CY82"/>
      <c r="CZ82"/>
      <c r="EM82" s="57"/>
      <c r="EN82" s="57"/>
      <c r="EO82" s="57"/>
      <c r="EP82" s="57"/>
      <c r="EQ82" s="57"/>
      <c r="ER82" s="57"/>
      <c r="ES82" s="57"/>
      <c r="ET82" s="57"/>
      <c r="EU82" s="57"/>
      <c r="EV82" s="57"/>
      <c r="EW82" s="57"/>
      <c r="FG82" s="65"/>
      <c r="FH82" s="65"/>
      <c r="FL82" s="57"/>
      <c r="FX82" s="57"/>
      <c r="FY82" s="57"/>
      <c r="FZ82" s="57"/>
      <c r="GA82" s="66"/>
      <c r="GB82" s="66"/>
      <c r="GE82" s="66"/>
      <c r="GG82" s="57"/>
    </row>
    <row r="83" spans="1:189" s="56" customFormat="1" ht="18" customHeight="1">
      <c r="A83" s="56" t="s">
        <v>1048</v>
      </c>
      <c r="B83" s="56" t="s">
        <v>1034</v>
      </c>
      <c r="C83" s="57">
        <v>940</v>
      </c>
      <c r="D83" s="57">
        <v>2.0430000000000001</v>
      </c>
      <c r="E83" s="56">
        <f t="shared" si="1"/>
        <v>1213.1500000000001</v>
      </c>
      <c r="F83" s="58">
        <v>61.9</v>
      </c>
      <c r="G83" s="58">
        <v>0.37</v>
      </c>
      <c r="H83" s="58">
        <v>19.64</v>
      </c>
      <c r="I83" s="58">
        <v>4.3600000000000003</v>
      </c>
      <c r="J83" s="58">
        <v>0.1</v>
      </c>
      <c r="K83" s="58">
        <v>2.4300000000000002</v>
      </c>
      <c r="L83" s="58">
        <v>5.23</v>
      </c>
      <c r="M83" s="58">
        <v>5.17</v>
      </c>
      <c r="N83" s="58">
        <v>0.24</v>
      </c>
      <c r="O83" s="58"/>
      <c r="P83" s="58">
        <v>0.56000000000000005</v>
      </c>
      <c r="Q83" s="58">
        <v>5.36</v>
      </c>
      <c r="S83" s="58">
        <v>44.22</v>
      </c>
      <c r="T83" s="58">
        <v>1.99</v>
      </c>
      <c r="U83" s="58">
        <v>11.7</v>
      </c>
      <c r="V83" s="58">
        <v>9.17</v>
      </c>
      <c r="W83" s="58">
        <v>0.16</v>
      </c>
      <c r="X83" s="58">
        <v>16.14</v>
      </c>
      <c r="Y83" s="58">
        <v>11.1</v>
      </c>
      <c r="Z83" s="58">
        <v>2.75</v>
      </c>
      <c r="AA83" s="58">
        <v>0.06</v>
      </c>
      <c r="AB83" s="58"/>
      <c r="AD83" s="59"/>
      <c r="AE83" s="60"/>
      <c r="AF83" s="61"/>
      <c r="AG83" s="59"/>
      <c r="AH83" s="59"/>
      <c r="AI83" s="59"/>
      <c r="AJ83" s="60"/>
      <c r="AK83" s="62"/>
      <c r="AL83" s="62"/>
      <c r="AM83" s="62"/>
      <c r="AN83" s="62"/>
      <c r="AO83" s="62"/>
      <c r="AP83" s="62"/>
      <c r="AQ83" s="63"/>
      <c r="AR83" s="62"/>
      <c r="AS83" s="62"/>
      <c r="AT83" s="63"/>
      <c r="AU83" s="59"/>
      <c r="AV83" s="59"/>
      <c r="AW83" s="59"/>
      <c r="AX83" s="59"/>
      <c r="AY83" s="59"/>
      <c r="AZ83" s="59"/>
      <c r="BA83" s="60"/>
      <c r="BB83" s="64"/>
      <c r="BC83" s="64"/>
      <c r="BD83" s="59"/>
      <c r="BE83" s="59"/>
      <c r="BF83" s="59"/>
      <c r="BG83" s="59"/>
      <c r="BH83" s="59"/>
      <c r="BI83" s="59"/>
      <c r="BJ83" s="59"/>
      <c r="BK83" s="59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CA83" s="57"/>
      <c r="CB83" s="57"/>
      <c r="CC83" s="57"/>
      <c r="CD83" s="57"/>
      <c r="CE83" s="57"/>
      <c r="CF83" s="57"/>
      <c r="CG83" s="57"/>
      <c r="CH83" s="57"/>
      <c r="CI83" s="57"/>
      <c r="CJ83" s="57"/>
      <c r="CK83" s="57"/>
      <c r="CL83" s="57"/>
      <c r="CP83"/>
      <c r="CQ83"/>
      <c r="CR83"/>
      <c r="CS83"/>
      <c r="CT83"/>
      <c r="CU83"/>
      <c r="CV83"/>
      <c r="CW83"/>
      <c r="CX83"/>
      <c r="CY83"/>
      <c r="CZ83"/>
      <c r="EM83" s="57"/>
      <c r="EN83" s="57"/>
      <c r="EO83" s="57"/>
      <c r="EP83" s="57"/>
      <c r="EQ83" s="57"/>
      <c r="ER83" s="57"/>
      <c r="ES83" s="57"/>
      <c r="ET83" s="57"/>
      <c r="EU83" s="57"/>
      <c r="EV83" s="57"/>
      <c r="EW83" s="57"/>
      <c r="FG83" s="65"/>
      <c r="FH83" s="65"/>
      <c r="FL83" s="57"/>
      <c r="FX83" s="57"/>
      <c r="FY83" s="57"/>
      <c r="FZ83" s="57"/>
      <c r="GA83" s="66"/>
      <c r="GB83" s="66"/>
      <c r="GE83" s="66"/>
      <c r="GG83" s="57"/>
    </row>
    <row r="84" spans="1:189" s="56" customFormat="1" ht="18" customHeight="1">
      <c r="A84" s="56" t="s">
        <v>1048</v>
      </c>
      <c r="B84" s="56" t="s">
        <v>1034</v>
      </c>
      <c r="C84" s="57">
        <v>940</v>
      </c>
      <c r="D84" s="57">
        <v>2.0430000000000001</v>
      </c>
      <c r="E84" s="56">
        <f t="shared" si="1"/>
        <v>1213.1500000000001</v>
      </c>
      <c r="F84" s="58">
        <v>61.25</v>
      </c>
      <c r="G84" s="58">
        <v>1.1000000000000001</v>
      </c>
      <c r="H84" s="58">
        <v>18.97</v>
      </c>
      <c r="I84" s="58">
        <v>5.69</v>
      </c>
      <c r="J84" s="58"/>
      <c r="K84" s="58">
        <v>2.5</v>
      </c>
      <c r="L84" s="58">
        <v>5.28</v>
      </c>
      <c r="M84" s="58">
        <v>4.58</v>
      </c>
      <c r="N84" s="58">
        <v>0.18</v>
      </c>
      <c r="O84" s="58"/>
      <c r="P84" s="58">
        <v>0.34</v>
      </c>
      <c r="Q84" s="58">
        <v>5.98</v>
      </c>
      <c r="S84" s="58">
        <v>43.69</v>
      </c>
      <c r="T84" s="58">
        <v>2.69</v>
      </c>
      <c r="U84" s="58">
        <v>11.62</v>
      </c>
      <c r="V84" s="58">
        <v>10.25</v>
      </c>
      <c r="W84" s="58">
        <v>0.13</v>
      </c>
      <c r="X84" s="58">
        <v>15.33</v>
      </c>
      <c r="Y84" s="58">
        <v>11.37</v>
      </c>
      <c r="Z84" s="58">
        <v>2.59</v>
      </c>
      <c r="AA84" s="58">
        <v>0.12</v>
      </c>
      <c r="AB84" s="58"/>
      <c r="AD84" s="59"/>
      <c r="AE84" s="60"/>
      <c r="AF84" s="61"/>
      <c r="AG84" s="59"/>
      <c r="AH84" s="59"/>
      <c r="AI84" s="59"/>
      <c r="AJ84" s="60"/>
      <c r="AK84" s="62"/>
      <c r="AL84" s="62"/>
      <c r="AM84" s="62"/>
      <c r="AN84" s="62"/>
      <c r="AO84" s="62"/>
      <c r="AP84" s="62"/>
      <c r="AQ84" s="63"/>
      <c r="AR84" s="62"/>
      <c r="AS84" s="62"/>
      <c r="AT84" s="63"/>
      <c r="AU84" s="59"/>
      <c r="AV84" s="59"/>
      <c r="AW84" s="59"/>
      <c r="AX84" s="59"/>
      <c r="AY84" s="59"/>
      <c r="AZ84" s="59"/>
      <c r="BA84" s="60"/>
      <c r="BB84" s="64"/>
      <c r="BC84" s="64"/>
      <c r="BD84" s="59"/>
      <c r="BE84" s="59"/>
      <c r="BF84" s="59"/>
      <c r="BG84" s="59"/>
      <c r="BH84" s="59"/>
      <c r="BI84" s="59"/>
      <c r="BJ84" s="59"/>
      <c r="BK84" s="59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CA84" s="57"/>
      <c r="CB84" s="57"/>
      <c r="CC84" s="57"/>
      <c r="CD84" s="57"/>
      <c r="CE84" s="57"/>
      <c r="CF84" s="57"/>
      <c r="CG84" s="57"/>
      <c r="CH84" s="57"/>
      <c r="CI84" s="57"/>
      <c r="CJ84" s="57"/>
      <c r="CK84" s="57"/>
      <c r="CL84" s="57"/>
      <c r="CP84"/>
      <c r="CQ84"/>
      <c r="CR84"/>
      <c r="CS84"/>
      <c r="CT84"/>
      <c r="CU84"/>
      <c r="CV84"/>
      <c r="CW84"/>
      <c r="CX84"/>
      <c r="CY84"/>
      <c r="CZ84"/>
      <c r="EM84" s="57"/>
      <c r="EN84" s="57"/>
      <c r="EO84" s="57"/>
      <c r="EP84" s="57"/>
      <c r="EQ84" s="57"/>
      <c r="ER84" s="57"/>
      <c r="ES84" s="57"/>
      <c r="ET84" s="57"/>
      <c r="EU84" s="57"/>
      <c r="EV84" s="57"/>
      <c r="EW84" s="57"/>
      <c r="FG84" s="65"/>
      <c r="FH84" s="65"/>
      <c r="FL84" s="57"/>
      <c r="FX84" s="57"/>
      <c r="FY84" s="57"/>
      <c r="FZ84" s="57"/>
      <c r="GA84" s="66"/>
      <c r="GB84" s="66"/>
      <c r="GE84" s="66"/>
      <c r="GG84" s="57"/>
    </row>
    <row r="85" spans="1:189" s="56" customFormat="1" ht="18" customHeight="1">
      <c r="A85" s="56" t="s">
        <v>1049</v>
      </c>
      <c r="B85" s="56" t="s">
        <v>1034</v>
      </c>
      <c r="C85" s="57">
        <v>930</v>
      </c>
      <c r="D85" s="57">
        <v>2.08</v>
      </c>
      <c r="E85" s="56">
        <f t="shared" si="1"/>
        <v>1203.1500000000001</v>
      </c>
      <c r="F85" s="58">
        <v>61.1</v>
      </c>
      <c r="G85" s="58">
        <v>0.73</v>
      </c>
      <c r="H85" s="58">
        <v>15.04</v>
      </c>
      <c r="I85" s="58">
        <v>3.8</v>
      </c>
      <c r="J85" s="58">
        <v>0.06</v>
      </c>
      <c r="K85" s="58">
        <v>2.2999999999999998</v>
      </c>
      <c r="L85" s="58">
        <v>5.61</v>
      </c>
      <c r="M85" s="58">
        <v>2.7</v>
      </c>
      <c r="N85" s="58">
        <v>0.68</v>
      </c>
      <c r="O85" s="58">
        <v>0.02</v>
      </c>
      <c r="P85" s="58">
        <v>0.23</v>
      </c>
      <c r="Q85" s="58">
        <f>100-SUM(F85:P85)</f>
        <v>7.7299999999999898</v>
      </c>
      <c r="S85" s="58">
        <v>45.8</v>
      </c>
      <c r="T85" s="58">
        <v>2.6</v>
      </c>
      <c r="U85" s="58">
        <v>9.75</v>
      </c>
      <c r="V85" s="58">
        <v>8.9</v>
      </c>
      <c r="W85" s="58">
        <v>0.11</v>
      </c>
      <c r="X85" s="58">
        <v>16.7</v>
      </c>
      <c r="Y85" s="58">
        <v>10.98</v>
      </c>
      <c r="Z85" s="58">
        <v>2.02</v>
      </c>
      <c r="AA85" s="58">
        <v>0.24</v>
      </c>
      <c r="AB85" s="58"/>
      <c r="AD85" s="59"/>
      <c r="AE85" s="60"/>
      <c r="AF85" s="61"/>
      <c r="AG85" s="59"/>
      <c r="AH85" s="59"/>
      <c r="AI85" s="59"/>
      <c r="AJ85" s="60"/>
      <c r="AK85" s="62"/>
      <c r="AL85" s="62"/>
      <c r="AM85" s="62"/>
      <c r="AN85" s="62"/>
      <c r="AO85" s="62"/>
      <c r="AP85" s="62"/>
      <c r="AQ85" s="63"/>
      <c r="AR85" s="62"/>
      <c r="AS85" s="62"/>
      <c r="AT85" s="63"/>
      <c r="AU85" s="59"/>
      <c r="AV85" s="59"/>
      <c r="AW85" s="59"/>
      <c r="AX85" s="59"/>
      <c r="AY85" s="59"/>
      <c r="AZ85" s="59"/>
      <c r="BA85" s="60"/>
      <c r="BB85" s="64"/>
      <c r="BC85" s="64"/>
      <c r="BD85" s="59"/>
      <c r="BE85" s="59"/>
      <c r="BF85" s="59"/>
      <c r="BG85" s="59"/>
      <c r="BH85" s="59"/>
      <c r="BI85" s="59"/>
      <c r="BJ85" s="59"/>
      <c r="BK85" s="59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CA85" s="57"/>
      <c r="CB85" s="57"/>
      <c r="CC85" s="57"/>
      <c r="CD85" s="57"/>
      <c r="CE85" s="57"/>
      <c r="CF85" s="57"/>
      <c r="CG85" s="57"/>
      <c r="CH85" s="57"/>
      <c r="CI85" s="57"/>
      <c r="CJ85" s="57"/>
      <c r="CK85" s="57"/>
      <c r="CL85" s="57"/>
      <c r="CP85"/>
      <c r="CQ85"/>
      <c r="CR85"/>
      <c r="CS85"/>
      <c r="CT85"/>
      <c r="CU85"/>
      <c r="CV85"/>
      <c r="CW85"/>
      <c r="CX85"/>
      <c r="CY85"/>
      <c r="CZ85"/>
      <c r="EM85" s="57"/>
      <c r="EN85" s="57"/>
      <c r="EO85" s="57"/>
      <c r="EP85" s="57"/>
      <c r="EQ85" s="57"/>
      <c r="ER85" s="57"/>
      <c r="ES85" s="57"/>
      <c r="ET85" s="57"/>
      <c r="EU85" s="57"/>
      <c r="EV85" s="57"/>
      <c r="EW85" s="57"/>
      <c r="FG85" s="65"/>
      <c r="FH85" s="65"/>
      <c r="FL85" s="57"/>
      <c r="FX85" s="57"/>
      <c r="FY85" s="57"/>
      <c r="FZ85" s="57"/>
      <c r="GA85" s="66"/>
      <c r="GB85" s="66"/>
      <c r="GE85" s="66"/>
      <c r="GG85" s="57"/>
    </row>
    <row r="86" spans="1:189" s="56" customFormat="1" ht="18" customHeight="1">
      <c r="A86" s="56" t="s">
        <v>1050</v>
      </c>
      <c r="B86" s="56" t="s">
        <v>1034</v>
      </c>
      <c r="C86" s="57">
        <v>876</v>
      </c>
      <c r="D86" s="57">
        <v>2.13</v>
      </c>
      <c r="E86" s="56">
        <f t="shared" si="1"/>
        <v>1149.1500000000001</v>
      </c>
      <c r="F86" s="58">
        <v>68.191400000000002</v>
      </c>
      <c r="G86" s="58">
        <v>0.30031999999999998</v>
      </c>
      <c r="H86" s="58">
        <v>14.105700000000001</v>
      </c>
      <c r="I86" s="58">
        <v>2.2148599999999998</v>
      </c>
      <c r="J86" s="58">
        <v>0.18770000000000001</v>
      </c>
      <c r="K86" s="58">
        <v>0.30031999999999998</v>
      </c>
      <c r="L86" s="58">
        <v>3.3504499999999999</v>
      </c>
      <c r="M86" s="58">
        <v>3.3786</v>
      </c>
      <c r="N86" s="58">
        <v>1.81131</v>
      </c>
      <c r="O86" s="58"/>
      <c r="P86" s="58"/>
      <c r="Q86" s="58">
        <v>6.15</v>
      </c>
      <c r="S86" s="58">
        <v>47.08</v>
      </c>
      <c r="T86" s="58">
        <v>1.31</v>
      </c>
      <c r="U86" s="58">
        <v>9.24</v>
      </c>
      <c r="V86" s="58">
        <v>13.9</v>
      </c>
      <c r="W86" s="58">
        <v>0.45</v>
      </c>
      <c r="X86" s="58">
        <v>13.22</v>
      </c>
      <c r="Y86" s="58">
        <v>10.130000000000001</v>
      </c>
      <c r="Z86" s="58">
        <v>1.75</v>
      </c>
      <c r="AA86" s="58">
        <v>0.22</v>
      </c>
      <c r="AB86" s="58"/>
      <c r="AD86" s="59"/>
      <c r="AE86" s="60"/>
      <c r="AF86" s="61"/>
      <c r="AG86" s="59"/>
      <c r="AH86" s="59"/>
      <c r="AI86" s="59"/>
      <c r="AJ86" s="60"/>
      <c r="AK86" s="62"/>
      <c r="AL86" s="62"/>
      <c r="AM86" s="62"/>
      <c r="AN86" s="62"/>
      <c r="AO86" s="62"/>
      <c r="AP86" s="62"/>
      <c r="AQ86" s="63"/>
      <c r="AR86" s="62"/>
      <c r="AS86" s="62"/>
      <c r="AT86" s="63"/>
      <c r="AU86" s="59"/>
      <c r="AV86" s="59"/>
      <c r="AW86" s="59"/>
      <c r="AX86" s="59"/>
      <c r="AY86" s="59"/>
      <c r="AZ86" s="59"/>
      <c r="BA86" s="60"/>
      <c r="BB86" s="64"/>
      <c r="BC86" s="64"/>
      <c r="BD86" s="59"/>
      <c r="BE86" s="59"/>
      <c r="BF86" s="59"/>
      <c r="BG86" s="59"/>
      <c r="BH86" s="59"/>
      <c r="BI86" s="59"/>
      <c r="BJ86" s="59"/>
      <c r="BK86" s="59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CA86" s="57"/>
      <c r="CB86" s="57"/>
      <c r="CC86" s="57"/>
      <c r="CD86" s="57"/>
      <c r="CE86" s="57"/>
      <c r="CF86" s="57"/>
      <c r="CG86" s="57"/>
      <c r="CH86" s="57"/>
      <c r="CI86" s="57"/>
      <c r="CJ86" s="57"/>
      <c r="CK86" s="57"/>
      <c r="CL86" s="57"/>
      <c r="CP86"/>
      <c r="CQ86"/>
      <c r="CR86"/>
      <c r="CS86"/>
      <c r="CT86"/>
      <c r="CU86"/>
      <c r="CV86"/>
      <c r="CW86"/>
      <c r="CX86"/>
      <c r="CY86"/>
      <c r="CZ86"/>
      <c r="EM86" s="57"/>
      <c r="EN86" s="57"/>
      <c r="EO86" s="57"/>
      <c r="EP86" s="57"/>
      <c r="EQ86" s="57"/>
      <c r="ER86" s="57"/>
      <c r="ES86" s="57"/>
      <c r="ET86" s="57"/>
      <c r="EU86" s="57"/>
      <c r="EV86" s="57"/>
      <c r="EW86" s="57"/>
      <c r="FG86" s="65"/>
      <c r="FH86" s="65"/>
      <c r="FL86" s="57"/>
      <c r="FX86" s="57"/>
      <c r="FY86" s="57"/>
      <c r="FZ86" s="57"/>
      <c r="GA86" s="66"/>
      <c r="GB86" s="66"/>
      <c r="GE86" s="66"/>
      <c r="GG86" s="57"/>
    </row>
    <row r="87" spans="1:189" s="56" customFormat="1" ht="18" customHeight="1">
      <c r="A87" s="56" t="s">
        <v>1051</v>
      </c>
      <c r="B87" s="56" t="s">
        <v>1034</v>
      </c>
      <c r="C87" s="57">
        <v>776</v>
      </c>
      <c r="D87" s="57">
        <v>2.2000000000000002</v>
      </c>
      <c r="E87" s="56">
        <f t="shared" si="1"/>
        <v>1049.1500000000001</v>
      </c>
      <c r="F87" s="58">
        <v>70.467399999999998</v>
      </c>
      <c r="G87" s="58">
        <v>0.24206</v>
      </c>
      <c r="H87" s="58">
        <v>13.071199999999999</v>
      </c>
      <c r="I87" s="58">
        <v>1.1823699999999999</v>
      </c>
      <c r="J87" s="58"/>
      <c r="K87" s="58">
        <v>0.36309000000000002</v>
      </c>
      <c r="L87" s="58">
        <v>1.78752</v>
      </c>
      <c r="M87" s="58">
        <v>3.2864300000000002</v>
      </c>
      <c r="N87" s="58">
        <v>2.6067999999999998</v>
      </c>
      <c r="O87" s="58"/>
      <c r="P87" s="58"/>
      <c r="Q87" s="58">
        <v>6.9</v>
      </c>
      <c r="S87" s="58">
        <v>48</v>
      </c>
      <c r="T87" s="58">
        <v>1.2</v>
      </c>
      <c r="U87" s="58">
        <v>8.6</v>
      </c>
      <c r="V87" s="58">
        <v>12.5</v>
      </c>
      <c r="W87" s="58"/>
      <c r="X87" s="58">
        <v>13.9</v>
      </c>
      <c r="Y87" s="58">
        <v>9.6</v>
      </c>
      <c r="Z87" s="58">
        <v>1.4</v>
      </c>
      <c r="AA87" s="58">
        <v>0.3</v>
      </c>
      <c r="AB87" s="58"/>
      <c r="AD87" s="59"/>
      <c r="AE87" s="60"/>
      <c r="AF87" s="61"/>
      <c r="AG87" s="59"/>
      <c r="AH87" s="59"/>
      <c r="AI87" s="59"/>
      <c r="AJ87" s="60"/>
      <c r="AK87" s="62"/>
      <c r="AL87" s="62"/>
      <c r="AM87" s="62"/>
      <c r="AN87" s="62"/>
      <c r="AO87" s="62"/>
      <c r="AP87" s="62"/>
      <c r="AQ87" s="63"/>
      <c r="AR87" s="62"/>
      <c r="AS87" s="62"/>
      <c r="AT87" s="63"/>
      <c r="AU87" s="59"/>
      <c r="AV87" s="59"/>
      <c r="AW87" s="59"/>
      <c r="AX87" s="59"/>
      <c r="AY87" s="59"/>
      <c r="AZ87" s="59"/>
      <c r="BA87" s="60"/>
      <c r="BB87" s="64"/>
      <c r="BC87" s="64"/>
      <c r="BD87" s="59"/>
      <c r="BE87" s="59"/>
      <c r="BF87" s="59"/>
      <c r="BG87" s="59"/>
      <c r="BH87" s="59"/>
      <c r="BI87" s="59"/>
      <c r="BJ87" s="59"/>
      <c r="BK87" s="59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P87"/>
      <c r="CQ87"/>
      <c r="CR87"/>
      <c r="CS87"/>
      <c r="CT87"/>
      <c r="CU87"/>
      <c r="CV87"/>
      <c r="CW87"/>
      <c r="CX87"/>
      <c r="CY87"/>
      <c r="CZ8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FG87" s="65"/>
      <c r="FH87" s="65"/>
      <c r="FL87" s="57"/>
      <c r="FX87" s="57"/>
      <c r="FY87" s="57"/>
      <c r="FZ87" s="57"/>
      <c r="GA87" s="66"/>
      <c r="GB87" s="66"/>
      <c r="GE87" s="66"/>
      <c r="GG87" s="57"/>
    </row>
    <row r="88" spans="1:189" s="56" customFormat="1" ht="18" customHeight="1">
      <c r="A88" s="56" t="s">
        <v>1051</v>
      </c>
      <c r="B88" s="56" t="s">
        <v>1034</v>
      </c>
      <c r="C88" s="57">
        <v>899</v>
      </c>
      <c r="D88" s="57">
        <v>2.2000000000000002</v>
      </c>
      <c r="E88" s="56">
        <f t="shared" si="1"/>
        <v>1172.1500000000001</v>
      </c>
      <c r="F88" s="58">
        <v>63.354500000000002</v>
      </c>
      <c r="G88" s="58">
        <v>0.34447</v>
      </c>
      <c r="H88" s="58">
        <v>15.538399999999999</v>
      </c>
      <c r="I88" s="58">
        <v>3.10954</v>
      </c>
      <c r="J88" s="58"/>
      <c r="K88" s="58">
        <v>1.0054799999999999</v>
      </c>
      <c r="L88" s="58">
        <v>3.68676</v>
      </c>
      <c r="M88" s="58">
        <v>4.2919099999999997</v>
      </c>
      <c r="N88" s="58">
        <v>1.69442</v>
      </c>
      <c r="O88" s="58"/>
      <c r="P88" s="58"/>
      <c r="Q88" s="58">
        <v>6.9</v>
      </c>
      <c r="S88" s="58">
        <v>45.6</v>
      </c>
      <c r="T88" s="58">
        <v>1.9</v>
      </c>
      <c r="U88" s="58">
        <v>10.6</v>
      </c>
      <c r="V88" s="58">
        <v>12.4</v>
      </c>
      <c r="W88" s="58"/>
      <c r="X88" s="58">
        <v>13.9</v>
      </c>
      <c r="Y88" s="58">
        <v>10.8</v>
      </c>
      <c r="Z88" s="58">
        <v>2.2000000000000002</v>
      </c>
      <c r="AA88" s="58">
        <v>0.4</v>
      </c>
      <c r="AB88" s="58"/>
      <c r="AD88" s="59"/>
      <c r="AE88" s="60"/>
      <c r="AF88" s="61"/>
      <c r="AG88" s="59"/>
      <c r="AH88" s="59"/>
      <c r="AI88" s="59"/>
      <c r="AJ88" s="60"/>
      <c r="AK88" s="62"/>
      <c r="AL88" s="62"/>
      <c r="AM88" s="62"/>
      <c r="AN88" s="62"/>
      <c r="AO88" s="62"/>
      <c r="AP88" s="62"/>
      <c r="AQ88" s="63"/>
      <c r="AR88" s="62"/>
      <c r="AS88" s="62"/>
      <c r="AT88" s="63"/>
      <c r="AU88" s="59"/>
      <c r="AV88" s="59"/>
      <c r="AW88" s="59"/>
      <c r="AX88" s="59"/>
      <c r="AY88" s="59"/>
      <c r="AZ88" s="59"/>
      <c r="BA88" s="60"/>
      <c r="BB88" s="64"/>
      <c r="BC88" s="64"/>
      <c r="BD88" s="59"/>
      <c r="BE88" s="59"/>
      <c r="BF88" s="59"/>
      <c r="BG88" s="59"/>
      <c r="BH88" s="59"/>
      <c r="BI88" s="59"/>
      <c r="BJ88" s="59"/>
      <c r="BK88" s="59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P88"/>
      <c r="CQ88"/>
      <c r="CR88"/>
      <c r="CS88"/>
      <c r="CT88"/>
      <c r="CU88"/>
      <c r="CV88"/>
      <c r="CW88"/>
      <c r="CX88"/>
      <c r="CY88"/>
      <c r="CZ88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FG88" s="65"/>
      <c r="FH88" s="65"/>
      <c r="FL88" s="57"/>
      <c r="FX88" s="57"/>
      <c r="FY88" s="57"/>
      <c r="FZ88" s="57"/>
      <c r="GA88" s="66"/>
      <c r="GB88" s="66"/>
      <c r="GE88" s="66"/>
      <c r="GG88" s="57"/>
    </row>
    <row r="89" spans="1:189" s="56" customFormat="1" ht="18" customHeight="1">
      <c r="A89" s="56" t="s">
        <v>1038</v>
      </c>
      <c r="B89" s="56" t="s">
        <v>1034</v>
      </c>
      <c r="C89" s="57">
        <v>930</v>
      </c>
      <c r="D89" s="57">
        <v>2.2800000000000002</v>
      </c>
      <c r="E89" s="56">
        <f t="shared" si="1"/>
        <v>1203.1500000000001</v>
      </c>
      <c r="F89" s="58">
        <v>60.22</v>
      </c>
      <c r="G89" s="58">
        <v>0.64</v>
      </c>
      <c r="H89" s="58">
        <v>16.440000000000001</v>
      </c>
      <c r="I89" s="58">
        <v>3.423</v>
      </c>
      <c r="J89" s="58">
        <v>0.04</v>
      </c>
      <c r="K89" s="58">
        <v>2.0499999999999998</v>
      </c>
      <c r="L89" s="58">
        <v>4.62</v>
      </c>
      <c r="M89" s="58">
        <v>4.12</v>
      </c>
      <c r="N89" s="58">
        <v>1.79</v>
      </c>
      <c r="O89" s="58">
        <v>0.03</v>
      </c>
      <c r="P89" s="58"/>
      <c r="Q89" s="58">
        <v>5.8</v>
      </c>
      <c r="S89" s="58">
        <v>45.02</v>
      </c>
      <c r="T89" s="58">
        <v>1.98</v>
      </c>
      <c r="U89" s="58">
        <v>9.4</v>
      </c>
      <c r="V89" s="58">
        <v>5.17</v>
      </c>
      <c r="W89" s="58">
        <v>0.1</v>
      </c>
      <c r="X89" s="58">
        <v>17.21</v>
      </c>
      <c r="Y89" s="58">
        <v>11.27</v>
      </c>
      <c r="Z89" s="58">
        <v>2.08</v>
      </c>
      <c r="AA89" s="58">
        <v>0.39</v>
      </c>
      <c r="AB89" s="58">
        <v>0.08</v>
      </c>
      <c r="AD89" s="59"/>
      <c r="AE89" s="60"/>
      <c r="AF89" s="61"/>
      <c r="AG89" s="59"/>
      <c r="AH89" s="59"/>
      <c r="AI89" s="59"/>
      <c r="AJ89" s="60"/>
      <c r="AK89" s="62"/>
      <c r="AL89" s="62"/>
      <c r="AM89" s="62"/>
      <c r="AN89" s="62"/>
      <c r="AO89" s="62"/>
      <c r="AP89" s="62"/>
      <c r="AQ89" s="63"/>
      <c r="AR89" s="62"/>
      <c r="AS89" s="62"/>
      <c r="AT89" s="63"/>
      <c r="AU89" s="59"/>
      <c r="AV89" s="59"/>
      <c r="AW89" s="59"/>
      <c r="AX89" s="59"/>
      <c r="AY89" s="59"/>
      <c r="AZ89" s="59"/>
      <c r="BA89" s="60"/>
      <c r="BB89" s="64"/>
      <c r="BC89" s="64"/>
      <c r="BD89" s="59"/>
      <c r="BE89" s="59"/>
      <c r="BF89" s="59"/>
      <c r="BG89" s="59"/>
      <c r="BH89" s="59"/>
      <c r="BI89" s="59"/>
      <c r="BJ89" s="59"/>
      <c r="BK89" s="59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CA89" s="57"/>
      <c r="CB89" s="57"/>
      <c r="CC89" s="57"/>
      <c r="CD89" s="57"/>
      <c r="CE89" s="57"/>
      <c r="CF89" s="57"/>
      <c r="CG89" s="57"/>
      <c r="CH89" s="57"/>
      <c r="CI89" s="57"/>
      <c r="CJ89" s="57"/>
      <c r="CK89" s="57"/>
      <c r="CL89" s="57"/>
      <c r="CP89"/>
      <c r="CQ89"/>
      <c r="CR89"/>
      <c r="CS89"/>
      <c r="CT89"/>
      <c r="CU89"/>
      <c r="CV89"/>
      <c r="CW89"/>
      <c r="CX89"/>
      <c r="CY89"/>
      <c r="CZ89"/>
      <c r="EM89" s="57"/>
      <c r="EN89" s="57"/>
      <c r="EO89" s="57"/>
      <c r="EP89" s="57"/>
      <c r="EQ89" s="57"/>
      <c r="ER89" s="57"/>
      <c r="ES89" s="57"/>
      <c r="ET89" s="57"/>
      <c r="EU89" s="57"/>
      <c r="EV89" s="57"/>
      <c r="EW89" s="57"/>
      <c r="FG89" s="65"/>
      <c r="FH89" s="65"/>
      <c r="FL89" s="57"/>
      <c r="FX89" s="57"/>
      <c r="FY89" s="57"/>
      <c r="FZ89" s="57"/>
      <c r="GA89" s="66"/>
      <c r="GB89" s="66"/>
      <c r="GE89" s="66"/>
      <c r="GG89" s="57"/>
    </row>
    <row r="90" spans="1:189" s="56" customFormat="1" ht="18" customHeight="1">
      <c r="A90" s="56" t="s">
        <v>1039</v>
      </c>
      <c r="B90" s="56" t="s">
        <v>1034</v>
      </c>
      <c r="C90" s="57">
        <v>850</v>
      </c>
      <c r="D90" s="57">
        <v>2.5</v>
      </c>
      <c r="E90" s="56">
        <f t="shared" si="1"/>
        <v>1123.1500000000001</v>
      </c>
      <c r="F90" s="58">
        <v>68.430000000000007</v>
      </c>
      <c r="G90" s="58">
        <v>0.28000000000000003</v>
      </c>
      <c r="H90" s="58">
        <v>14.08</v>
      </c>
      <c r="I90" s="58">
        <v>2.06</v>
      </c>
      <c r="J90" s="58">
        <v>0.06</v>
      </c>
      <c r="K90" s="58">
        <v>0.52</v>
      </c>
      <c r="L90" s="58">
        <v>2.0699999999999998</v>
      </c>
      <c r="M90" s="58">
        <v>4.5999999999999996</v>
      </c>
      <c r="N90" s="58">
        <v>1.96</v>
      </c>
      <c r="O90" s="58"/>
      <c r="P90" s="58"/>
      <c r="Q90" s="58">
        <v>5.7</v>
      </c>
      <c r="S90" s="58">
        <v>45.56</v>
      </c>
      <c r="T90" s="58">
        <v>1.43</v>
      </c>
      <c r="U90" s="58">
        <v>10.4</v>
      </c>
      <c r="V90" s="58">
        <v>12.27</v>
      </c>
      <c r="W90" s="58">
        <v>0.21</v>
      </c>
      <c r="X90" s="58">
        <v>15.15</v>
      </c>
      <c r="Y90" s="58">
        <v>11.03</v>
      </c>
      <c r="Z90" s="58">
        <v>1.89</v>
      </c>
      <c r="AA90" s="58">
        <v>0.25</v>
      </c>
      <c r="AB90" s="58"/>
      <c r="AD90" s="59"/>
      <c r="AE90" s="60"/>
      <c r="AF90" s="61"/>
      <c r="AG90" s="59"/>
      <c r="AH90" s="59"/>
      <c r="AI90" s="59"/>
      <c r="AJ90" s="60"/>
      <c r="AK90" s="62"/>
      <c r="AL90" s="62"/>
      <c r="AM90" s="62"/>
      <c r="AN90" s="62"/>
      <c r="AO90" s="62"/>
      <c r="AP90" s="62"/>
      <c r="AQ90" s="63"/>
      <c r="AR90" s="62"/>
      <c r="AS90" s="62"/>
      <c r="AT90" s="63"/>
      <c r="AU90" s="59"/>
      <c r="AV90" s="59"/>
      <c r="AW90" s="59"/>
      <c r="AX90" s="59"/>
      <c r="AY90" s="59"/>
      <c r="AZ90" s="59"/>
      <c r="BA90" s="60"/>
      <c r="BB90" s="64"/>
      <c r="BC90" s="64"/>
      <c r="BD90" s="59"/>
      <c r="BE90" s="59"/>
      <c r="BF90" s="59"/>
      <c r="BG90" s="59"/>
      <c r="BH90" s="59"/>
      <c r="BI90" s="59"/>
      <c r="BJ90" s="59"/>
      <c r="BK90" s="59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CA90" s="57"/>
      <c r="CB90" s="57"/>
      <c r="CC90" s="57"/>
      <c r="CD90" s="57"/>
      <c r="CE90" s="57"/>
      <c r="CF90" s="57"/>
      <c r="CG90" s="57"/>
      <c r="CH90" s="57"/>
      <c r="CI90" s="57"/>
      <c r="CJ90" s="57"/>
      <c r="CK90" s="57"/>
      <c r="CL90" s="57"/>
      <c r="CP90"/>
      <c r="CQ90"/>
      <c r="CR90"/>
      <c r="CS90"/>
      <c r="CT90"/>
      <c r="CU90"/>
      <c r="CV90"/>
      <c r="CW90"/>
      <c r="CX90"/>
      <c r="CY90"/>
      <c r="CZ90"/>
      <c r="EM90" s="57"/>
      <c r="EN90" s="57"/>
      <c r="EO90" s="57"/>
      <c r="EP90" s="57"/>
      <c r="EQ90" s="57"/>
      <c r="ER90" s="57"/>
      <c r="ES90" s="57"/>
      <c r="ET90" s="57"/>
      <c r="EU90" s="57"/>
      <c r="EV90" s="57"/>
      <c r="EW90" s="57"/>
      <c r="FG90" s="65"/>
      <c r="FH90" s="65"/>
      <c r="FL90" s="57"/>
      <c r="FX90" s="57"/>
      <c r="FY90" s="57"/>
      <c r="FZ90" s="57"/>
      <c r="GA90" s="66"/>
      <c r="GB90" s="66"/>
      <c r="GE90" s="66"/>
      <c r="GG90" s="57"/>
    </row>
    <row r="91" spans="1:189" s="56" customFormat="1" ht="18" customHeight="1">
      <c r="A91" s="56" t="s">
        <v>1039</v>
      </c>
      <c r="B91" s="56" t="s">
        <v>1034</v>
      </c>
      <c r="C91" s="57">
        <v>850</v>
      </c>
      <c r="D91" s="57">
        <v>2.5</v>
      </c>
      <c r="E91" s="56">
        <f t="shared" si="1"/>
        <v>1123.1500000000001</v>
      </c>
      <c r="F91" s="58">
        <v>70.41</v>
      </c>
      <c r="G91" s="58">
        <v>0.27</v>
      </c>
      <c r="H91" s="58">
        <v>13.41</v>
      </c>
      <c r="I91" s="58">
        <v>1.6</v>
      </c>
      <c r="J91" s="58">
        <v>0.05</v>
      </c>
      <c r="K91" s="58">
        <v>0.41</v>
      </c>
      <c r="L91" s="58">
        <v>1.68</v>
      </c>
      <c r="M91" s="58">
        <v>4.9400000000000004</v>
      </c>
      <c r="N91" s="58">
        <v>2.17</v>
      </c>
      <c r="O91" s="58"/>
      <c r="P91" s="58"/>
      <c r="Q91" s="58">
        <v>4.7</v>
      </c>
      <c r="S91" s="58">
        <v>45.28</v>
      </c>
      <c r="T91" s="58">
        <v>1.65</v>
      </c>
      <c r="U91" s="58">
        <v>9.58</v>
      </c>
      <c r="V91" s="58">
        <v>13.6</v>
      </c>
      <c r="W91" s="58">
        <v>0.27</v>
      </c>
      <c r="X91" s="58">
        <v>14.49</v>
      </c>
      <c r="Y91" s="58">
        <v>10.81</v>
      </c>
      <c r="Z91" s="58">
        <v>1.86</v>
      </c>
      <c r="AA91" s="58">
        <v>0.25</v>
      </c>
      <c r="AB91" s="58"/>
      <c r="AD91" s="59"/>
      <c r="AE91" s="60"/>
      <c r="AF91" s="61"/>
      <c r="AG91" s="59"/>
      <c r="AH91" s="59"/>
      <c r="AI91" s="59"/>
      <c r="AJ91" s="60"/>
      <c r="AK91" s="62"/>
      <c r="AL91" s="62"/>
      <c r="AM91" s="62"/>
      <c r="AN91" s="62"/>
      <c r="AO91" s="62"/>
      <c r="AP91" s="62"/>
      <c r="AQ91" s="63"/>
      <c r="AR91" s="62"/>
      <c r="AS91" s="62"/>
      <c r="AT91" s="63"/>
      <c r="AU91" s="59"/>
      <c r="AV91" s="59"/>
      <c r="AW91" s="59"/>
      <c r="AX91" s="59"/>
      <c r="AY91" s="59"/>
      <c r="AZ91" s="59"/>
      <c r="BA91" s="60"/>
      <c r="BB91" s="64"/>
      <c r="BC91" s="64"/>
      <c r="BD91" s="59"/>
      <c r="BE91" s="59"/>
      <c r="BF91" s="59"/>
      <c r="BG91" s="59"/>
      <c r="BH91" s="59"/>
      <c r="BI91" s="59"/>
      <c r="BJ91" s="59"/>
      <c r="BK91" s="59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P91"/>
      <c r="CQ91"/>
      <c r="CR91"/>
      <c r="CS91"/>
      <c r="CT91"/>
      <c r="CU91"/>
      <c r="CV91"/>
      <c r="CW91"/>
      <c r="CX91"/>
      <c r="CY91"/>
      <c r="CZ91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FG91" s="65"/>
      <c r="FH91" s="65"/>
      <c r="FL91" s="57"/>
      <c r="FX91" s="57"/>
      <c r="FY91" s="57"/>
      <c r="FZ91" s="57"/>
      <c r="GA91" s="66"/>
      <c r="GB91" s="66"/>
      <c r="GE91" s="66"/>
      <c r="GG91" s="57"/>
    </row>
    <row r="92" spans="1:189" s="56" customFormat="1" ht="18" customHeight="1">
      <c r="A92" s="56" t="s">
        <v>1039</v>
      </c>
      <c r="B92" s="56" t="s">
        <v>1034</v>
      </c>
      <c r="C92" s="57">
        <v>850</v>
      </c>
      <c r="D92" s="57">
        <v>2.5</v>
      </c>
      <c r="E92" s="56">
        <f t="shared" si="1"/>
        <v>1123.1500000000001</v>
      </c>
      <c r="F92" s="58">
        <v>70.83</v>
      </c>
      <c r="G92" s="58">
        <v>0.31</v>
      </c>
      <c r="H92" s="58">
        <v>13.12</v>
      </c>
      <c r="I92" s="58">
        <v>1.75</v>
      </c>
      <c r="J92" s="58">
        <v>0.06</v>
      </c>
      <c r="K92" s="58">
        <v>0.42</v>
      </c>
      <c r="L92" s="58">
        <v>1.65</v>
      </c>
      <c r="M92" s="58">
        <v>4.49</v>
      </c>
      <c r="N92" s="58">
        <v>2.12</v>
      </c>
      <c r="O92" s="58"/>
      <c r="P92" s="58"/>
      <c r="Q92" s="58">
        <v>5.2499999999999858</v>
      </c>
      <c r="S92" s="58">
        <v>45.43</v>
      </c>
      <c r="T92" s="58">
        <v>1.72</v>
      </c>
      <c r="U92" s="58">
        <v>9.2899999999999991</v>
      </c>
      <c r="V92" s="58">
        <v>15.99</v>
      </c>
      <c r="W92" s="58">
        <v>0.19</v>
      </c>
      <c r="X92" s="58">
        <v>12.86</v>
      </c>
      <c r="Y92" s="58">
        <v>10.66</v>
      </c>
      <c r="Z92" s="58">
        <v>1.87</v>
      </c>
      <c r="AA92" s="58">
        <v>0.34</v>
      </c>
      <c r="AB92" s="58"/>
      <c r="AD92" s="59"/>
      <c r="AE92" s="60"/>
      <c r="AF92" s="61"/>
      <c r="AG92" s="59"/>
      <c r="AH92" s="59"/>
      <c r="AI92" s="59"/>
      <c r="AJ92" s="60"/>
      <c r="AK92" s="62"/>
      <c r="AL92" s="62"/>
      <c r="AM92" s="62"/>
      <c r="AN92" s="62"/>
      <c r="AO92" s="62"/>
      <c r="AP92" s="62"/>
      <c r="AQ92" s="63"/>
      <c r="AR92" s="62"/>
      <c r="AS92" s="62"/>
      <c r="AT92" s="63"/>
      <c r="AU92" s="59"/>
      <c r="AV92" s="59"/>
      <c r="AW92" s="59"/>
      <c r="AX92" s="59"/>
      <c r="AY92" s="59"/>
      <c r="AZ92" s="59"/>
      <c r="BA92" s="60"/>
      <c r="BB92" s="64"/>
      <c r="BC92" s="64"/>
      <c r="BD92" s="59"/>
      <c r="BE92" s="59"/>
      <c r="BF92" s="59"/>
      <c r="BG92" s="59"/>
      <c r="BH92" s="59"/>
      <c r="BI92" s="59"/>
      <c r="BJ92" s="59"/>
      <c r="BK92" s="59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CA92" s="57"/>
      <c r="CB92" s="57"/>
      <c r="CC92" s="57"/>
      <c r="CD92" s="57"/>
      <c r="CE92" s="57"/>
      <c r="CF92" s="57"/>
      <c r="CG92" s="57"/>
      <c r="CH92" s="57"/>
      <c r="CI92" s="57"/>
      <c r="CJ92" s="57"/>
      <c r="CK92" s="57"/>
      <c r="CL92" s="57"/>
      <c r="CP92"/>
      <c r="CQ92"/>
      <c r="CR92"/>
      <c r="CS92"/>
      <c r="CT92"/>
      <c r="CU92"/>
      <c r="CV92"/>
      <c r="CW92"/>
      <c r="CX92"/>
      <c r="CY92"/>
      <c r="CZ92"/>
      <c r="EM92" s="57"/>
      <c r="EN92" s="57"/>
      <c r="EO92" s="57"/>
      <c r="EP92" s="57"/>
      <c r="EQ92" s="57"/>
      <c r="ER92" s="57"/>
      <c r="ES92" s="57"/>
      <c r="ET92" s="57"/>
      <c r="EU92" s="57"/>
      <c r="EV92" s="57"/>
      <c r="EW92" s="57"/>
      <c r="FG92" s="65"/>
      <c r="FH92" s="65"/>
      <c r="FL92" s="57"/>
      <c r="FX92" s="57"/>
      <c r="FY92" s="57"/>
      <c r="FZ92" s="57"/>
      <c r="GA92" s="66"/>
      <c r="GB92" s="66"/>
      <c r="GE92" s="66"/>
      <c r="GG92" s="57"/>
    </row>
    <row r="93" spans="1:189" s="56" customFormat="1" ht="18" customHeight="1">
      <c r="A93" s="56" t="s">
        <v>1038</v>
      </c>
      <c r="B93" s="56" t="s">
        <v>1034</v>
      </c>
      <c r="C93" s="57">
        <v>950</v>
      </c>
      <c r="D93" s="57">
        <v>2.9659999999999997</v>
      </c>
      <c r="E93" s="56">
        <f t="shared" si="1"/>
        <v>1223.1500000000001</v>
      </c>
      <c r="F93" s="58">
        <v>60.46</v>
      </c>
      <c r="G93" s="58">
        <v>0.45</v>
      </c>
      <c r="H93" s="58">
        <v>16.29</v>
      </c>
      <c r="I93" s="58">
        <v>3.2570000000000001</v>
      </c>
      <c r="J93" s="58">
        <v>0.05</v>
      </c>
      <c r="K93" s="58">
        <v>1.94</v>
      </c>
      <c r="L93" s="58">
        <v>4.42</v>
      </c>
      <c r="M93" s="58">
        <v>4.0199999999999996</v>
      </c>
      <c r="N93" s="58">
        <v>1.8</v>
      </c>
      <c r="O93" s="58">
        <v>0.04</v>
      </c>
      <c r="P93" s="58"/>
      <c r="Q93" s="58">
        <v>6.69</v>
      </c>
      <c r="S93" s="58">
        <v>46.46</v>
      </c>
      <c r="T93" s="58">
        <v>1.74</v>
      </c>
      <c r="U93" s="58">
        <v>9</v>
      </c>
      <c r="V93" s="58">
        <v>5.59</v>
      </c>
      <c r="W93" s="58">
        <v>0.09</v>
      </c>
      <c r="X93" s="58">
        <v>18.190000000000001</v>
      </c>
      <c r="Y93" s="58">
        <v>9.9700000000000006</v>
      </c>
      <c r="Z93" s="58">
        <v>1.95</v>
      </c>
      <c r="AA93" s="58">
        <v>0.33</v>
      </c>
      <c r="AB93" s="58">
        <v>0.27</v>
      </c>
      <c r="AD93" s="59"/>
      <c r="AE93" s="60"/>
      <c r="AF93" s="61"/>
      <c r="AG93" s="59"/>
      <c r="AH93" s="59"/>
      <c r="AI93" s="59"/>
      <c r="AJ93" s="60"/>
      <c r="AK93" s="62"/>
      <c r="AL93" s="62"/>
      <c r="AM93" s="62"/>
      <c r="AN93" s="62"/>
      <c r="AO93" s="62"/>
      <c r="AP93" s="62"/>
      <c r="AQ93" s="63"/>
      <c r="AR93" s="62"/>
      <c r="AS93" s="62"/>
      <c r="AT93" s="63"/>
      <c r="AU93" s="59"/>
      <c r="AV93" s="59"/>
      <c r="AW93" s="59"/>
      <c r="AX93" s="59"/>
      <c r="AY93" s="59"/>
      <c r="AZ93" s="59"/>
      <c r="BA93" s="60"/>
      <c r="BB93" s="64"/>
      <c r="BC93" s="64"/>
      <c r="BD93" s="59"/>
      <c r="BE93" s="59"/>
      <c r="BF93" s="59"/>
      <c r="BG93" s="59"/>
      <c r="BH93" s="59"/>
      <c r="BI93" s="59"/>
      <c r="BJ93" s="59"/>
      <c r="BK93" s="59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CA93" s="57"/>
      <c r="CB93" s="57"/>
      <c r="CC93" s="57"/>
      <c r="CD93" s="57"/>
      <c r="CE93" s="57"/>
      <c r="CF93" s="57"/>
      <c r="CG93" s="57"/>
      <c r="CH93" s="57"/>
      <c r="CI93" s="57"/>
      <c r="CJ93" s="57"/>
      <c r="CK93" s="57"/>
      <c r="CL93" s="57"/>
      <c r="CP93"/>
      <c r="CQ93"/>
      <c r="CR93"/>
      <c r="CS93"/>
      <c r="CT93"/>
      <c r="CU93"/>
      <c r="CV93"/>
      <c r="CW93"/>
      <c r="CX93"/>
      <c r="CY93"/>
      <c r="CZ93"/>
      <c r="EM93" s="57"/>
      <c r="EN93" s="57"/>
      <c r="EO93" s="57"/>
      <c r="EP93" s="57"/>
      <c r="EQ93" s="57"/>
      <c r="ER93" s="57"/>
      <c r="ES93" s="57"/>
      <c r="ET93" s="57"/>
      <c r="EU93" s="57"/>
      <c r="EV93" s="57"/>
      <c r="EW93" s="57"/>
      <c r="FG93" s="65"/>
      <c r="FH93" s="65"/>
      <c r="FL93" s="57"/>
      <c r="FX93" s="57"/>
      <c r="FY93" s="57"/>
      <c r="FZ93" s="57"/>
      <c r="GA93" s="66"/>
      <c r="GB93" s="66"/>
      <c r="GE93" s="66"/>
      <c r="GG93" s="57"/>
    </row>
    <row r="94" spans="1:189" s="56" customFormat="1" ht="18" customHeight="1">
      <c r="A94" s="56" t="s">
        <v>1052</v>
      </c>
      <c r="B94" s="56" t="s">
        <v>1034</v>
      </c>
      <c r="C94" s="57">
        <v>760</v>
      </c>
      <c r="D94" s="57">
        <v>3</v>
      </c>
      <c r="E94" s="56">
        <f t="shared" si="1"/>
        <v>1033.1500000000001</v>
      </c>
      <c r="F94" s="58">
        <v>59.1</v>
      </c>
      <c r="G94" s="58">
        <v>0.25</v>
      </c>
      <c r="H94" s="58">
        <v>22.73</v>
      </c>
      <c r="I94" s="58">
        <v>1.76</v>
      </c>
      <c r="J94" s="58">
        <v>0.34</v>
      </c>
      <c r="K94" s="58">
        <v>0.11</v>
      </c>
      <c r="L94" s="58">
        <v>0.74</v>
      </c>
      <c r="M94" s="58">
        <v>9.0500000000000007</v>
      </c>
      <c r="N94" s="58">
        <v>5.9</v>
      </c>
      <c r="O94" s="58"/>
      <c r="P94" s="58"/>
      <c r="Q94" s="58">
        <v>1.9999999999996021E-2</v>
      </c>
      <c r="S94" s="58">
        <v>39.1</v>
      </c>
      <c r="T94" s="58">
        <v>2.85</v>
      </c>
      <c r="U94" s="58">
        <v>10.31</v>
      </c>
      <c r="V94" s="58">
        <v>21.09</v>
      </c>
      <c r="W94" s="58">
        <v>2.81</v>
      </c>
      <c r="X94" s="58">
        <v>5.18</v>
      </c>
      <c r="Y94" s="58">
        <v>10.45</v>
      </c>
      <c r="Z94" s="58">
        <v>2.93</v>
      </c>
      <c r="AA94" s="58">
        <v>1.75</v>
      </c>
      <c r="AB94" s="58"/>
      <c r="AD94" s="59"/>
      <c r="AE94" s="60"/>
      <c r="AF94" s="61"/>
      <c r="AG94" s="59"/>
      <c r="AH94" s="59"/>
      <c r="AI94" s="59"/>
      <c r="AJ94" s="60"/>
      <c r="AK94" s="62"/>
      <c r="AL94" s="62"/>
      <c r="AM94" s="62"/>
      <c r="AN94" s="62"/>
      <c r="AO94" s="62"/>
      <c r="AP94" s="62"/>
      <c r="AQ94" s="63"/>
      <c r="AR94" s="62"/>
      <c r="AS94" s="62"/>
      <c r="AT94" s="63"/>
      <c r="AU94" s="59"/>
      <c r="AV94" s="59"/>
      <c r="AW94" s="59"/>
      <c r="AX94" s="59"/>
      <c r="AY94" s="59"/>
      <c r="AZ94" s="59"/>
      <c r="BA94" s="60"/>
      <c r="BB94" s="64"/>
      <c r="BC94" s="64"/>
      <c r="BD94" s="59"/>
      <c r="BE94" s="59"/>
      <c r="BF94" s="59"/>
      <c r="BG94" s="59"/>
      <c r="BH94" s="59"/>
      <c r="BI94" s="59"/>
      <c r="BJ94" s="59"/>
      <c r="BK94" s="59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CA94" s="57"/>
      <c r="CB94" s="57"/>
      <c r="CC94" s="57"/>
      <c r="CD94" s="57"/>
      <c r="CE94" s="57"/>
      <c r="CF94" s="57"/>
      <c r="CG94" s="57"/>
      <c r="CH94" s="57"/>
      <c r="CI94" s="57"/>
      <c r="CJ94" s="57"/>
      <c r="CK94" s="57"/>
      <c r="CL94" s="57"/>
      <c r="CP94"/>
      <c r="CQ94"/>
      <c r="CR94"/>
      <c r="CS94"/>
      <c r="CT94"/>
      <c r="CU94"/>
      <c r="CV94"/>
      <c r="CW94"/>
      <c r="CX94"/>
      <c r="CY94"/>
      <c r="CZ94"/>
      <c r="EM94" s="57"/>
      <c r="EN94" s="57"/>
      <c r="EO94" s="57"/>
      <c r="EP94" s="57"/>
      <c r="EQ94" s="57"/>
      <c r="ER94" s="57"/>
      <c r="ES94" s="57"/>
      <c r="ET94" s="57"/>
      <c r="EU94" s="57"/>
      <c r="EV94" s="57"/>
      <c r="EW94" s="57"/>
      <c r="FG94" s="65"/>
      <c r="FH94" s="65"/>
      <c r="FL94" s="57"/>
      <c r="FX94" s="57"/>
      <c r="FY94" s="57"/>
      <c r="FZ94" s="57"/>
      <c r="GA94" s="66"/>
      <c r="GB94" s="66"/>
      <c r="GE94" s="66"/>
      <c r="GG94" s="57"/>
    </row>
    <row r="95" spans="1:189" s="56" customFormat="1" ht="18" customHeight="1">
      <c r="A95" s="56" t="s">
        <v>1053</v>
      </c>
      <c r="B95" s="56" t="s">
        <v>1034</v>
      </c>
      <c r="C95" s="57">
        <v>900</v>
      </c>
      <c r="D95" s="57">
        <v>3</v>
      </c>
      <c r="E95" s="56">
        <f t="shared" si="1"/>
        <v>1173.1500000000001</v>
      </c>
      <c r="F95" s="58">
        <v>67.930000000000007</v>
      </c>
      <c r="G95" s="58">
        <v>0.38</v>
      </c>
      <c r="H95" s="58">
        <v>17.760000000000002</v>
      </c>
      <c r="I95" s="58">
        <v>2.2999999999999998</v>
      </c>
      <c r="J95" s="58">
        <v>0.04</v>
      </c>
      <c r="K95" s="58">
        <v>0.8</v>
      </c>
      <c r="L95" s="58">
        <v>4.6500000000000004</v>
      </c>
      <c r="M95" s="58">
        <v>5.05</v>
      </c>
      <c r="N95" s="58">
        <v>1.19</v>
      </c>
      <c r="O95" s="58"/>
      <c r="P95" s="58"/>
      <c r="Q95" s="58">
        <f>IF(100-SUM(F95:P95)&lt;0,0,100-SUM(F95:P95))</f>
        <v>0</v>
      </c>
      <c r="S95" s="58">
        <v>46.72</v>
      </c>
      <c r="T95" s="58">
        <v>1.68</v>
      </c>
      <c r="U95" s="58">
        <v>10.52</v>
      </c>
      <c r="V95" s="58">
        <v>9.32</v>
      </c>
      <c r="W95" s="58">
        <v>0.1</v>
      </c>
      <c r="X95" s="58">
        <v>16.239999999999998</v>
      </c>
      <c r="Y95" s="58">
        <v>11.19</v>
      </c>
      <c r="Z95" s="58">
        <v>1.82</v>
      </c>
      <c r="AA95" s="58">
        <v>0.19</v>
      </c>
      <c r="AB95" s="58">
        <v>0.03</v>
      </c>
      <c r="AD95" s="59"/>
      <c r="AE95" s="60"/>
      <c r="AF95" s="61"/>
      <c r="AG95" s="59"/>
      <c r="AH95" s="59"/>
      <c r="AI95" s="59"/>
      <c r="AJ95" s="60"/>
      <c r="AK95" s="62"/>
      <c r="AL95" s="62"/>
      <c r="AM95" s="62"/>
      <c r="AN95" s="62"/>
      <c r="AO95" s="62"/>
      <c r="AP95" s="62"/>
      <c r="AQ95" s="63"/>
      <c r="AR95" s="62"/>
      <c r="AS95" s="62"/>
      <c r="AT95" s="63"/>
      <c r="AU95" s="59"/>
      <c r="AV95" s="59"/>
      <c r="AW95" s="59"/>
      <c r="AX95" s="59"/>
      <c r="AY95" s="59"/>
      <c r="AZ95" s="59"/>
      <c r="BA95" s="60"/>
      <c r="BB95" s="64"/>
      <c r="BC95" s="64"/>
      <c r="BD95" s="59"/>
      <c r="BE95" s="59"/>
      <c r="BF95" s="59"/>
      <c r="BG95" s="59"/>
      <c r="BH95" s="59"/>
      <c r="BI95" s="59"/>
      <c r="BJ95" s="59"/>
      <c r="BK95" s="59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CA95" s="57"/>
      <c r="CB95" s="57"/>
      <c r="CC95" s="57"/>
      <c r="CD95" s="57"/>
      <c r="CE95" s="57"/>
      <c r="CF95" s="57"/>
      <c r="CG95" s="57"/>
      <c r="CH95" s="57"/>
      <c r="CI95" s="57"/>
      <c r="CJ95" s="57"/>
      <c r="CK95" s="57"/>
      <c r="CL95" s="57"/>
      <c r="CP95"/>
      <c r="CQ95"/>
      <c r="CR95"/>
      <c r="CS95"/>
      <c r="CT95"/>
      <c r="CU95"/>
      <c r="CV95"/>
      <c r="CW95"/>
      <c r="CX95"/>
      <c r="CY95"/>
      <c r="CZ95"/>
      <c r="EM95" s="57"/>
      <c r="EN95" s="57"/>
      <c r="EO95" s="57"/>
      <c r="EP95" s="57"/>
      <c r="EQ95" s="57"/>
      <c r="ER95" s="57"/>
      <c r="ES95" s="57"/>
      <c r="ET95" s="57"/>
      <c r="EU95" s="57"/>
      <c r="EV95" s="57"/>
      <c r="EW95" s="57"/>
      <c r="FG95" s="65"/>
      <c r="FH95" s="65"/>
      <c r="FL95" s="57"/>
      <c r="FX95" s="57"/>
      <c r="FY95" s="57"/>
      <c r="FZ95" s="57"/>
      <c r="GA95" s="66"/>
      <c r="GB95" s="66"/>
      <c r="GE95" s="66"/>
      <c r="GG95" s="57"/>
    </row>
    <row r="96" spans="1:189" s="56" customFormat="1" ht="18" customHeight="1">
      <c r="A96" s="56" t="s">
        <v>1053</v>
      </c>
      <c r="B96" s="56" t="s">
        <v>1034</v>
      </c>
      <c r="C96" s="57">
        <v>870</v>
      </c>
      <c r="D96" s="57">
        <v>3</v>
      </c>
      <c r="E96" s="56">
        <f t="shared" si="1"/>
        <v>1143.1500000000001</v>
      </c>
      <c r="F96" s="58">
        <v>68.44</v>
      </c>
      <c r="G96" s="58">
        <v>0.42</v>
      </c>
      <c r="H96" s="58">
        <v>17.84</v>
      </c>
      <c r="I96" s="58">
        <v>1.81</v>
      </c>
      <c r="J96" s="58">
        <v>7.0000000000000007E-2</v>
      </c>
      <c r="K96" s="58">
        <v>0.98</v>
      </c>
      <c r="L96" s="58">
        <v>4.24</v>
      </c>
      <c r="M96" s="58">
        <v>4.68</v>
      </c>
      <c r="N96" s="58">
        <v>1.52</v>
      </c>
      <c r="O96" s="58"/>
      <c r="P96" s="58"/>
      <c r="Q96" s="58">
        <v>1.4210854715202004E-14</v>
      </c>
      <c r="S96" s="58">
        <v>47.31</v>
      </c>
      <c r="T96" s="58">
        <v>1.7</v>
      </c>
      <c r="U96" s="58">
        <v>10.39</v>
      </c>
      <c r="V96" s="58">
        <v>8.35</v>
      </c>
      <c r="W96" s="58">
        <v>0.13</v>
      </c>
      <c r="X96" s="58">
        <v>17.02</v>
      </c>
      <c r="Y96" s="58">
        <v>11.03</v>
      </c>
      <c r="Z96" s="58">
        <v>1.86</v>
      </c>
      <c r="AA96" s="58">
        <v>0.19</v>
      </c>
      <c r="AB96" s="58">
        <v>0.03</v>
      </c>
      <c r="AD96" s="59"/>
      <c r="AE96" s="60"/>
      <c r="AF96" s="61"/>
      <c r="AG96" s="59"/>
      <c r="AH96" s="59"/>
      <c r="AI96" s="59"/>
      <c r="AJ96" s="60"/>
      <c r="AK96" s="62"/>
      <c r="AL96" s="62"/>
      <c r="AM96" s="62"/>
      <c r="AN96" s="62"/>
      <c r="AO96" s="62"/>
      <c r="AP96" s="62"/>
      <c r="AQ96" s="63"/>
      <c r="AR96" s="62"/>
      <c r="AS96" s="62"/>
      <c r="AT96" s="63"/>
      <c r="AU96" s="59"/>
      <c r="AV96" s="59"/>
      <c r="AW96" s="59"/>
      <c r="AX96" s="59"/>
      <c r="AY96" s="59"/>
      <c r="AZ96" s="59"/>
      <c r="BA96" s="60"/>
      <c r="BB96" s="64"/>
      <c r="BC96" s="64"/>
      <c r="BD96" s="59"/>
      <c r="BE96" s="59"/>
      <c r="BF96" s="59"/>
      <c r="BG96" s="59"/>
      <c r="BH96" s="59"/>
      <c r="BI96" s="59"/>
      <c r="BJ96" s="59"/>
      <c r="BK96" s="59"/>
      <c r="BL96" s="57"/>
      <c r="BM96" s="57"/>
      <c r="BN96" s="57"/>
      <c r="BO96" s="57"/>
      <c r="BP96" s="57"/>
      <c r="BQ96" s="57"/>
      <c r="BR96" s="57"/>
      <c r="BS96" s="57"/>
      <c r="BT96" s="57"/>
      <c r="BU96" s="57"/>
      <c r="BV96" s="57"/>
      <c r="BW96" s="57"/>
      <c r="BX96" s="57"/>
      <c r="CA96" s="57"/>
      <c r="CB96" s="57"/>
      <c r="CC96" s="57"/>
      <c r="CD96" s="57"/>
      <c r="CE96" s="57"/>
      <c r="CF96" s="57"/>
      <c r="CG96" s="57"/>
      <c r="CH96" s="57"/>
      <c r="CI96" s="57"/>
      <c r="CJ96" s="57"/>
      <c r="CK96" s="57"/>
      <c r="CL96" s="57"/>
      <c r="CP96"/>
      <c r="CQ96"/>
      <c r="CR96"/>
      <c r="CS96"/>
      <c r="CT96"/>
      <c r="CU96"/>
      <c r="CV96"/>
      <c r="CW96"/>
      <c r="CX96"/>
      <c r="CY96"/>
      <c r="CZ96"/>
      <c r="EM96" s="57"/>
      <c r="EN96" s="57"/>
      <c r="EO96" s="57"/>
      <c r="EP96" s="57"/>
      <c r="EQ96" s="57"/>
      <c r="ER96" s="57"/>
      <c r="ES96" s="57"/>
      <c r="ET96" s="57"/>
      <c r="EU96" s="57"/>
      <c r="EV96" s="57"/>
      <c r="EW96" s="57"/>
      <c r="FG96" s="65"/>
      <c r="FH96" s="65"/>
      <c r="FL96" s="57"/>
      <c r="FX96" s="57"/>
      <c r="FY96" s="57"/>
      <c r="FZ96" s="57"/>
      <c r="GA96" s="66"/>
      <c r="GB96" s="66"/>
      <c r="GE96" s="66"/>
      <c r="GG96" s="57"/>
    </row>
    <row r="97" spans="1:189" s="56" customFormat="1" ht="18" customHeight="1">
      <c r="A97" s="56" t="s">
        <v>1053</v>
      </c>
      <c r="B97" s="56" t="s">
        <v>1034</v>
      </c>
      <c r="C97" s="57">
        <v>750</v>
      </c>
      <c r="D97" s="57">
        <v>3</v>
      </c>
      <c r="E97" s="56">
        <f t="shared" si="1"/>
        <v>1023.15</v>
      </c>
      <c r="F97" s="58">
        <v>69.31</v>
      </c>
      <c r="G97" s="58">
        <v>0.33</v>
      </c>
      <c r="H97" s="58">
        <v>16.97</v>
      </c>
      <c r="I97" s="58">
        <v>2.4700000000000002</v>
      </c>
      <c r="J97" s="58">
        <v>7.0000000000000007E-2</v>
      </c>
      <c r="K97" s="58">
        <v>0.83</v>
      </c>
      <c r="L97" s="58">
        <v>3.55</v>
      </c>
      <c r="M97" s="58">
        <v>4</v>
      </c>
      <c r="N97" s="58">
        <v>1.47</v>
      </c>
      <c r="O97" s="58"/>
      <c r="P97" s="58"/>
      <c r="Q97" s="58">
        <v>1.0000000000000142</v>
      </c>
      <c r="S97" s="58">
        <v>45.83</v>
      </c>
      <c r="T97" s="58">
        <v>1.78</v>
      </c>
      <c r="U97" s="58">
        <v>10.36</v>
      </c>
      <c r="V97" s="58">
        <v>11.46</v>
      </c>
      <c r="W97" s="58">
        <v>0.14000000000000001</v>
      </c>
      <c r="X97" s="58">
        <v>15.13</v>
      </c>
      <c r="Y97" s="58">
        <v>10.99</v>
      </c>
      <c r="Z97" s="58">
        <v>1.88</v>
      </c>
      <c r="AA97" s="58">
        <v>0.21</v>
      </c>
      <c r="AB97" s="58">
        <v>0.03</v>
      </c>
      <c r="AD97" s="59"/>
      <c r="AE97" s="60"/>
      <c r="AF97" s="61"/>
      <c r="AG97" s="59"/>
      <c r="AH97" s="59"/>
      <c r="AI97" s="59"/>
      <c r="AJ97" s="60"/>
      <c r="AK97" s="62"/>
      <c r="AL97" s="62"/>
      <c r="AM97" s="62"/>
      <c r="AN97" s="62"/>
      <c r="AO97" s="62"/>
      <c r="AP97" s="62"/>
      <c r="AQ97" s="63"/>
      <c r="AR97" s="62"/>
      <c r="AS97" s="62"/>
      <c r="AT97" s="63"/>
      <c r="AU97" s="59"/>
      <c r="AV97" s="59"/>
      <c r="AW97" s="59"/>
      <c r="AX97" s="59"/>
      <c r="AY97" s="59"/>
      <c r="AZ97" s="59"/>
      <c r="BA97" s="60"/>
      <c r="BB97" s="64"/>
      <c r="BC97" s="64"/>
      <c r="BD97" s="59"/>
      <c r="BE97" s="59"/>
      <c r="BF97" s="59"/>
      <c r="BG97" s="59"/>
      <c r="BH97" s="59"/>
      <c r="BI97" s="59"/>
      <c r="BJ97" s="59"/>
      <c r="BK97" s="59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CA97" s="57"/>
      <c r="CB97" s="57"/>
      <c r="CC97" s="57"/>
      <c r="CD97" s="57"/>
      <c r="CE97" s="57"/>
      <c r="CF97" s="57"/>
      <c r="CG97" s="57"/>
      <c r="CH97" s="57"/>
      <c r="CI97" s="57"/>
      <c r="CJ97" s="57"/>
      <c r="CK97" s="57"/>
      <c r="CL97" s="57"/>
      <c r="CP97"/>
      <c r="CQ97"/>
      <c r="CR97"/>
      <c r="CS97"/>
      <c r="CT97"/>
      <c r="CU97"/>
      <c r="CV97"/>
      <c r="CW97"/>
      <c r="CX97"/>
      <c r="CY97"/>
      <c r="CZ97"/>
      <c r="EM97" s="57"/>
      <c r="EN97" s="57"/>
      <c r="EO97" s="57"/>
      <c r="EP97" s="57"/>
      <c r="EQ97" s="57"/>
      <c r="ER97" s="57"/>
      <c r="ES97" s="57"/>
      <c r="ET97" s="57"/>
      <c r="EU97" s="57"/>
      <c r="EV97" s="57"/>
      <c r="EW97" s="57"/>
      <c r="FG97" s="65"/>
      <c r="FH97" s="65"/>
      <c r="FL97" s="57"/>
      <c r="FX97" s="57"/>
      <c r="FY97" s="57"/>
      <c r="FZ97" s="57"/>
      <c r="GA97" s="66"/>
      <c r="GB97" s="66"/>
      <c r="GE97" s="66"/>
      <c r="GG97" s="57"/>
    </row>
    <row r="98" spans="1:189" s="56" customFormat="1" ht="18" customHeight="1">
      <c r="A98" s="56" t="s">
        <v>1054</v>
      </c>
      <c r="B98" s="56" t="s">
        <v>1034</v>
      </c>
      <c r="C98" s="57">
        <v>900</v>
      </c>
      <c r="D98" s="57">
        <v>3</v>
      </c>
      <c r="E98" s="56">
        <f t="shared" si="1"/>
        <v>1173.1500000000001</v>
      </c>
      <c r="F98" s="58">
        <v>75.7</v>
      </c>
      <c r="G98" s="58">
        <v>0.36</v>
      </c>
      <c r="H98" s="58">
        <v>12.6</v>
      </c>
      <c r="I98" s="58">
        <v>2.02</v>
      </c>
      <c r="J98" s="58">
        <v>0.18</v>
      </c>
      <c r="K98" s="58">
        <v>0.48</v>
      </c>
      <c r="L98" s="58">
        <v>2.98</v>
      </c>
      <c r="M98" s="58">
        <v>2.6</v>
      </c>
      <c r="N98" s="58">
        <v>2.76</v>
      </c>
      <c r="O98" s="58"/>
      <c r="P98" s="58"/>
      <c r="Q98" s="58">
        <v>5.5</v>
      </c>
      <c r="S98" s="58">
        <v>46.1</v>
      </c>
      <c r="T98" s="58">
        <v>2.0299999999999998</v>
      </c>
      <c r="U98" s="58">
        <v>8.31</v>
      </c>
      <c r="V98" s="58">
        <v>14</v>
      </c>
      <c r="W98" s="58">
        <v>0.49</v>
      </c>
      <c r="X98" s="58">
        <v>13.7</v>
      </c>
      <c r="Y98" s="58">
        <v>11.4</v>
      </c>
      <c r="Z98" s="58">
        <v>1.71</v>
      </c>
      <c r="AA98" s="58">
        <v>0.72</v>
      </c>
      <c r="AB98" s="58"/>
      <c r="AD98" s="59"/>
      <c r="AE98" s="60"/>
      <c r="AF98" s="61"/>
      <c r="AG98" s="59"/>
      <c r="AH98" s="59"/>
      <c r="AI98" s="59"/>
      <c r="AJ98" s="60"/>
      <c r="AK98" s="62"/>
      <c r="AL98" s="62"/>
      <c r="AM98" s="62"/>
      <c r="AN98" s="62"/>
      <c r="AO98" s="62"/>
      <c r="AP98" s="62"/>
      <c r="AQ98" s="63"/>
      <c r="AR98" s="62"/>
      <c r="AS98" s="62"/>
      <c r="AT98" s="63"/>
      <c r="AU98" s="59"/>
      <c r="AV98" s="59"/>
      <c r="AW98" s="59"/>
      <c r="AX98" s="59"/>
      <c r="AY98" s="59"/>
      <c r="AZ98" s="59"/>
      <c r="BA98" s="60"/>
      <c r="BB98" s="64"/>
      <c r="BC98" s="64"/>
      <c r="BD98" s="59"/>
      <c r="BE98" s="59"/>
      <c r="BF98" s="59"/>
      <c r="BG98" s="59"/>
      <c r="BH98" s="59"/>
      <c r="BI98" s="59"/>
      <c r="BJ98" s="59"/>
      <c r="BK98" s="59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CA98" s="57"/>
      <c r="CB98" s="57"/>
      <c r="CC98" s="57"/>
      <c r="CD98" s="57"/>
      <c r="CE98" s="57"/>
      <c r="CF98" s="57"/>
      <c r="CG98" s="57"/>
      <c r="CH98" s="57"/>
      <c r="CI98" s="57"/>
      <c r="CJ98" s="57"/>
      <c r="CK98" s="57"/>
      <c r="CL98" s="57"/>
      <c r="CP98"/>
      <c r="CQ98"/>
      <c r="CR98"/>
      <c r="CS98"/>
      <c r="CT98"/>
      <c r="CU98"/>
      <c r="CV98"/>
      <c r="CW98"/>
      <c r="CX98"/>
      <c r="CY98"/>
      <c r="CZ98"/>
      <c r="EM98" s="57"/>
      <c r="EN98" s="57"/>
      <c r="EO98" s="57"/>
      <c r="EP98" s="57"/>
      <c r="EQ98" s="57"/>
      <c r="ER98" s="57"/>
      <c r="ES98" s="57"/>
      <c r="ET98" s="57"/>
      <c r="EU98" s="57"/>
      <c r="EV98" s="57"/>
      <c r="EW98" s="57"/>
      <c r="FG98" s="65"/>
      <c r="FH98" s="65"/>
      <c r="FL98" s="57"/>
      <c r="FX98" s="57"/>
      <c r="FY98" s="57"/>
      <c r="FZ98" s="57"/>
      <c r="GA98" s="66"/>
      <c r="GB98" s="66"/>
      <c r="GE98" s="66"/>
      <c r="GG98" s="57"/>
    </row>
    <row r="99" spans="1:189" s="56" customFormat="1" ht="18" customHeight="1">
      <c r="A99" s="56" t="s">
        <v>1054</v>
      </c>
      <c r="B99" s="56" t="s">
        <v>1034</v>
      </c>
      <c r="C99" s="57">
        <v>875</v>
      </c>
      <c r="D99" s="57">
        <v>3</v>
      </c>
      <c r="E99" s="56">
        <f t="shared" si="1"/>
        <v>1148.1500000000001</v>
      </c>
      <c r="F99" s="58">
        <v>74.7</v>
      </c>
      <c r="G99" s="58">
        <v>0.31</v>
      </c>
      <c r="H99" s="58">
        <v>14.9</v>
      </c>
      <c r="I99" s="58">
        <v>1.86</v>
      </c>
      <c r="J99" s="58">
        <v>0.05</v>
      </c>
      <c r="K99" s="58">
        <v>0.41</v>
      </c>
      <c r="L99" s="58">
        <v>2.97</v>
      </c>
      <c r="M99" s="58">
        <v>2.37</v>
      </c>
      <c r="N99" s="58">
        <v>2.2999999999999998</v>
      </c>
      <c r="O99" s="58"/>
      <c r="P99" s="58"/>
      <c r="Q99" s="58">
        <v>2.4</v>
      </c>
      <c r="S99" s="58">
        <v>45.1</v>
      </c>
      <c r="T99" s="58">
        <v>1.78</v>
      </c>
      <c r="U99" s="58">
        <v>8.2799999999999994</v>
      </c>
      <c r="V99" s="58">
        <v>15.7</v>
      </c>
      <c r="W99" s="58">
        <v>0.53</v>
      </c>
      <c r="X99" s="58">
        <v>11.4</v>
      </c>
      <c r="Y99" s="58">
        <v>11.5</v>
      </c>
      <c r="Z99" s="58">
        <v>1.28</v>
      </c>
      <c r="AA99" s="58">
        <v>0.74</v>
      </c>
      <c r="AB99" s="58"/>
      <c r="AD99" s="59"/>
      <c r="AE99" s="60"/>
      <c r="AF99" s="61"/>
      <c r="AG99" s="59"/>
      <c r="AH99" s="59"/>
      <c r="AI99" s="59"/>
      <c r="AJ99" s="60"/>
      <c r="AK99" s="62"/>
      <c r="AL99" s="62"/>
      <c r="AM99" s="62"/>
      <c r="AN99" s="62"/>
      <c r="AO99" s="62"/>
      <c r="AP99" s="62"/>
      <c r="AQ99" s="63"/>
      <c r="AR99" s="62"/>
      <c r="AS99" s="62"/>
      <c r="AT99" s="63"/>
      <c r="AU99" s="59"/>
      <c r="AV99" s="59"/>
      <c r="AW99" s="59"/>
      <c r="AX99" s="59"/>
      <c r="AY99" s="59"/>
      <c r="AZ99" s="59"/>
      <c r="BA99" s="60"/>
      <c r="BB99" s="64"/>
      <c r="BC99" s="64"/>
      <c r="BD99" s="59"/>
      <c r="BE99" s="59"/>
      <c r="BF99" s="59"/>
      <c r="BG99" s="59"/>
      <c r="BH99" s="59"/>
      <c r="BI99" s="59"/>
      <c r="BJ99" s="59"/>
      <c r="BK99" s="59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CA99" s="57"/>
      <c r="CB99" s="57"/>
      <c r="CC99" s="57"/>
      <c r="CD99" s="57"/>
      <c r="CE99" s="57"/>
      <c r="CF99" s="57"/>
      <c r="CG99" s="57"/>
      <c r="CH99" s="57"/>
      <c r="CI99" s="57"/>
      <c r="CJ99" s="57"/>
      <c r="CK99" s="57"/>
      <c r="CL99" s="57"/>
      <c r="CP99"/>
      <c r="CQ99"/>
      <c r="CR99"/>
      <c r="CS99"/>
      <c r="CT99"/>
      <c r="CU99"/>
      <c r="CV99"/>
      <c r="CW99"/>
      <c r="CX99"/>
      <c r="CY99"/>
      <c r="CZ99"/>
      <c r="EM99" s="57"/>
      <c r="EN99" s="57"/>
      <c r="EO99" s="57"/>
      <c r="EP99" s="57"/>
      <c r="EQ99" s="57"/>
      <c r="ER99" s="57"/>
      <c r="ES99" s="57"/>
      <c r="ET99" s="57"/>
      <c r="EU99" s="57"/>
      <c r="EV99" s="57"/>
      <c r="EW99" s="57"/>
      <c r="FG99" s="65"/>
      <c r="FH99" s="65"/>
      <c r="FL99" s="57"/>
      <c r="FX99" s="57"/>
      <c r="FY99" s="57"/>
      <c r="FZ99" s="57"/>
      <c r="GA99" s="66"/>
      <c r="GB99" s="66"/>
      <c r="GE99" s="66"/>
      <c r="GG99" s="57"/>
    </row>
    <row r="100" spans="1:189" s="56" customFormat="1" ht="18" customHeight="1">
      <c r="A100" s="56" t="s">
        <v>39</v>
      </c>
      <c r="B100" s="56" t="s">
        <v>1034</v>
      </c>
      <c r="C100" s="57">
        <v>850</v>
      </c>
      <c r="D100" s="57">
        <v>3</v>
      </c>
      <c r="E100" s="56">
        <f t="shared" si="1"/>
        <v>1123.1500000000001</v>
      </c>
      <c r="F100" s="58">
        <v>65.91</v>
      </c>
      <c r="G100" s="58">
        <v>0.33</v>
      </c>
      <c r="H100" s="58">
        <v>15.49</v>
      </c>
      <c r="I100" s="58">
        <v>1.81</v>
      </c>
      <c r="J100" s="58">
        <v>7.0000000000000007E-2</v>
      </c>
      <c r="K100" s="58">
        <v>0.23</v>
      </c>
      <c r="L100" s="58">
        <v>3.34</v>
      </c>
      <c r="M100" s="58">
        <v>2.69</v>
      </c>
      <c r="N100" s="58">
        <v>2.35</v>
      </c>
      <c r="O100" s="58"/>
      <c r="P100" s="58"/>
      <c r="Q100" s="58">
        <v>7.7800000000000153</v>
      </c>
      <c r="S100" s="58">
        <v>45.2</v>
      </c>
      <c r="T100" s="58">
        <v>2.2400000000000002</v>
      </c>
      <c r="U100" s="58">
        <v>10.84</v>
      </c>
      <c r="V100" s="58">
        <v>13.86</v>
      </c>
      <c r="W100" s="58">
        <v>0.22</v>
      </c>
      <c r="X100" s="58">
        <v>12.9</v>
      </c>
      <c r="Y100" s="58">
        <v>11.14</v>
      </c>
      <c r="Z100" s="58">
        <v>1.8</v>
      </c>
      <c r="AA100" s="58">
        <v>0.61</v>
      </c>
      <c r="AB100" s="58"/>
      <c r="AD100" s="59"/>
      <c r="AE100" s="60"/>
      <c r="AF100" s="61"/>
      <c r="AG100" s="59"/>
      <c r="AH100" s="59"/>
      <c r="AI100" s="59"/>
      <c r="AJ100" s="60"/>
      <c r="AK100" s="62"/>
      <c r="AL100" s="62"/>
      <c r="AM100" s="62"/>
      <c r="AN100" s="62"/>
      <c r="AO100" s="62"/>
      <c r="AP100" s="62"/>
      <c r="AQ100" s="63"/>
      <c r="AR100" s="62"/>
      <c r="AS100" s="62"/>
      <c r="AT100" s="63"/>
      <c r="AU100" s="59"/>
      <c r="AV100" s="59"/>
      <c r="AW100" s="59"/>
      <c r="AX100" s="59"/>
      <c r="AY100" s="59"/>
      <c r="AZ100" s="59"/>
      <c r="BA100" s="60"/>
      <c r="BB100" s="64"/>
      <c r="BC100" s="64"/>
      <c r="BD100" s="59"/>
      <c r="BE100" s="59"/>
      <c r="BF100" s="59"/>
      <c r="BG100" s="59"/>
      <c r="BH100" s="59"/>
      <c r="BI100" s="59"/>
      <c r="BJ100" s="59"/>
      <c r="BK100" s="59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CA100" s="57"/>
      <c r="CB100" s="57"/>
      <c r="CC100" s="57"/>
      <c r="CD100" s="57"/>
      <c r="CE100" s="57"/>
      <c r="CF100" s="57"/>
      <c r="CG100" s="57"/>
      <c r="CH100" s="57"/>
      <c r="CI100" s="57"/>
      <c r="CJ100" s="57"/>
      <c r="CK100" s="57"/>
      <c r="CL100" s="57"/>
      <c r="CP100"/>
      <c r="CQ100"/>
      <c r="CR100"/>
      <c r="CS100"/>
      <c r="CT100"/>
      <c r="CU100"/>
      <c r="CV100"/>
      <c r="CW100"/>
      <c r="CX100"/>
      <c r="CY100"/>
      <c r="CZ100"/>
      <c r="EM100" s="57"/>
      <c r="EN100" s="57"/>
      <c r="EO100" s="57"/>
      <c r="EP100" s="57"/>
      <c r="EQ100" s="57"/>
      <c r="ER100" s="57"/>
      <c r="ES100" s="57"/>
      <c r="ET100" s="57"/>
      <c r="EU100" s="57"/>
      <c r="EV100" s="57"/>
      <c r="EW100" s="57"/>
      <c r="FG100" s="65"/>
      <c r="FH100" s="65"/>
      <c r="FL100" s="57"/>
      <c r="FX100" s="57"/>
      <c r="FY100" s="57"/>
      <c r="FZ100" s="57"/>
      <c r="GA100" s="66"/>
      <c r="GB100" s="66"/>
      <c r="GE100" s="66"/>
      <c r="GG100" s="57"/>
    </row>
    <row r="101" spans="1:189" s="56" customFormat="1" ht="18" customHeight="1">
      <c r="A101" s="56" t="s">
        <v>39</v>
      </c>
      <c r="B101" s="56" t="s">
        <v>1034</v>
      </c>
      <c r="C101" s="57">
        <v>850</v>
      </c>
      <c r="D101" s="57">
        <v>3</v>
      </c>
      <c r="E101" s="56">
        <f t="shared" si="1"/>
        <v>1123.1500000000001</v>
      </c>
      <c r="F101" s="58">
        <v>65.61</v>
      </c>
      <c r="G101" s="58">
        <v>0.36</v>
      </c>
      <c r="H101" s="58">
        <v>15.33</v>
      </c>
      <c r="I101" s="58">
        <v>2.69</v>
      </c>
      <c r="J101" s="58">
        <v>0.09</v>
      </c>
      <c r="K101" s="58">
        <v>0.59</v>
      </c>
      <c r="L101" s="58">
        <v>3.55</v>
      </c>
      <c r="M101" s="58">
        <v>3.09</v>
      </c>
      <c r="N101" s="58">
        <v>2.67</v>
      </c>
      <c r="O101" s="58"/>
      <c r="P101" s="58"/>
      <c r="Q101" s="58">
        <v>6.019999999999996</v>
      </c>
      <c r="S101" s="58">
        <v>45.48</v>
      </c>
      <c r="T101" s="58">
        <v>1.74</v>
      </c>
      <c r="U101" s="58">
        <v>10.56</v>
      </c>
      <c r="V101" s="58">
        <v>12.58</v>
      </c>
      <c r="W101" s="58">
        <v>0.22</v>
      </c>
      <c r="X101" s="58">
        <v>13.54</v>
      </c>
      <c r="Y101" s="58">
        <v>11.06</v>
      </c>
      <c r="Z101" s="58">
        <v>1.72</v>
      </c>
      <c r="AA101" s="58">
        <v>0.53</v>
      </c>
      <c r="AB101" s="58"/>
      <c r="AD101" s="59"/>
      <c r="AE101" s="60"/>
      <c r="AF101" s="61"/>
      <c r="AG101" s="59"/>
      <c r="AH101" s="59"/>
      <c r="AI101" s="59"/>
      <c r="AJ101" s="60"/>
      <c r="AK101" s="62"/>
      <c r="AL101" s="62"/>
      <c r="AM101" s="62"/>
      <c r="AN101" s="62"/>
      <c r="AO101" s="62"/>
      <c r="AP101" s="62"/>
      <c r="AQ101" s="63"/>
      <c r="AR101" s="62"/>
      <c r="AS101" s="62"/>
      <c r="AT101" s="63"/>
      <c r="AU101" s="59"/>
      <c r="AV101" s="59"/>
      <c r="AW101" s="59"/>
      <c r="AX101" s="59"/>
      <c r="AY101" s="59"/>
      <c r="AZ101" s="59"/>
      <c r="BA101" s="60"/>
      <c r="BB101" s="64"/>
      <c r="BC101" s="64"/>
      <c r="BD101" s="59"/>
      <c r="BE101" s="59"/>
      <c r="BF101" s="59"/>
      <c r="BG101" s="59"/>
      <c r="BH101" s="59"/>
      <c r="BI101" s="59"/>
      <c r="BJ101" s="59"/>
      <c r="BK101" s="59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CA101" s="57"/>
      <c r="CB101" s="57"/>
      <c r="CC101" s="57"/>
      <c r="CD101" s="57"/>
      <c r="CE101" s="57"/>
      <c r="CF101" s="57"/>
      <c r="CG101" s="57"/>
      <c r="CH101" s="57"/>
      <c r="CI101" s="57"/>
      <c r="CJ101" s="57"/>
      <c r="CK101" s="57"/>
      <c r="CL101" s="57"/>
      <c r="CP101"/>
      <c r="CQ101"/>
      <c r="CR101"/>
      <c r="CS101"/>
      <c r="CT101"/>
      <c r="CU101"/>
      <c r="CV101"/>
      <c r="CW101"/>
      <c r="CX101"/>
      <c r="CY101"/>
      <c r="CZ101"/>
      <c r="EM101" s="57"/>
      <c r="EN101" s="57"/>
      <c r="EO101" s="57"/>
      <c r="EP101" s="57"/>
      <c r="EQ101" s="57"/>
      <c r="ER101" s="57"/>
      <c r="ES101" s="57"/>
      <c r="ET101" s="57"/>
      <c r="EU101" s="57"/>
      <c r="EV101" s="57"/>
      <c r="EW101" s="57"/>
      <c r="FG101" s="65"/>
      <c r="FH101" s="65"/>
      <c r="FL101" s="57"/>
      <c r="FX101" s="57"/>
      <c r="FY101" s="57"/>
      <c r="FZ101" s="57"/>
      <c r="GA101" s="66"/>
      <c r="GB101" s="66"/>
      <c r="GE101" s="66"/>
      <c r="GG101" s="57"/>
    </row>
    <row r="102" spans="1:189" s="56" customFormat="1" ht="18" customHeight="1">
      <c r="A102" s="56" t="s">
        <v>39</v>
      </c>
      <c r="B102" s="56" t="s">
        <v>1034</v>
      </c>
      <c r="C102" s="57">
        <v>850</v>
      </c>
      <c r="D102" s="57">
        <v>3</v>
      </c>
      <c r="E102" s="56">
        <f t="shared" si="1"/>
        <v>1123.1500000000001</v>
      </c>
      <c r="F102" s="58">
        <v>66.5</v>
      </c>
      <c r="G102" s="58">
        <v>0.32</v>
      </c>
      <c r="H102" s="58">
        <v>14.97</v>
      </c>
      <c r="I102" s="58">
        <v>2.59</v>
      </c>
      <c r="J102" s="58">
        <v>0.06</v>
      </c>
      <c r="K102" s="58">
        <v>0.59</v>
      </c>
      <c r="L102" s="58">
        <v>3.11</v>
      </c>
      <c r="M102" s="58">
        <v>3.13</v>
      </c>
      <c r="N102" s="58">
        <v>2.76</v>
      </c>
      <c r="O102" s="58"/>
      <c r="P102" s="58"/>
      <c r="Q102" s="58">
        <v>5.9699999999999989</v>
      </c>
      <c r="S102" s="58">
        <v>47.85</v>
      </c>
      <c r="T102" s="58">
        <v>1.1000000000000001</v>
      </c>
      <c r="U102" s="58">
        <v>8.26</v>
      </c>
      <c r="V102" s="58">
        <v>14.07</v>
      </c>
      <c r="W102" s="58">
        <v>0.46</v>
      </c>
      <c r="X102" s="58">
        <v>13.99</v>
      </c>
      <c r="Y102" s="58">
        <v>11.07</v>
      </c>
      <c r="Z102" s="58">
        <v>1.34</v>
      </c>
      <c r="AA102" s="58">
        <v>0.53</v>
      </c>
      <c r="AB102" s="58"/>
      <c r="AD102" s="59"/>
      <c r="AE102" s="60"/>
      <c r="AF102" s="61"/>
      <c r="AG102" s="59"/>
      <c r="AH102" s="59"/>
      <c r="AI102" s="59"/>
      <c r="AJ102" s="60"/>
      <c r="AK102" s="62"/>
      <c r="AL102" s="62"/>
      <c r="AM102" s="62"/>
      <c r="AN102" s="62"/>
      <c r="AO102" s="62"/>
      <c r="AP102" s="62"/>
      <c r="AQ102" s="63"/>
      <c r="AR102" s="62"/>
      <c r="AS102" s="62"/>
      <c r="AT102" s="63"/>
      <c r="AU102" s="59"/>
      <c r="AV102" s="59"/>
      <c r="AW102" s="59"/>
      <c r="AX102" s="59"/>
      <c r="AY102" s="59"/>
      <c r="AZ102" s="59"/>
      <c r="BA102" s="60"/>
      <c r="BB102" s="64"/>
      <c r="BC102" s="64"/>
      <c r="BD102" s="59"/>
      <c r="BE102" s="59"/>
      <c r="BF102" s="59"/>
      <c r="BG102" s="59"/>
      <c r="BH102" s="59"/>
      <c r="BI102" s="59"/>
      <c r="BJ102" s="59"/>
      <c r="BK102" s="59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CA102" s="57"/>
      <c r="CB102" s="57"/>
      <c r="CC102" s="57"/>
      <c r="CD102" s="57"/>
      <c r="CE102" s="57"/>
      <c r="CF102" s="57"/>
      <c r="CG102" s="57"/>
      <c r="CH102" s="57"/>
      <c r="CI102" s="57"/>
      <c r="CJ102" s="57"/>
      <c r="CK102" s="57"/>
      <c r="CL102" s="57"/>
      <c r="CP102"/>
      <c r="CQ102"/>
      <c r="CR102"/>
      <c r="CS102"/>
      <c r="CT102"/>
      <c r="CU102"/>
      <c r="CV102"/>
      <c r="CW102"/>
      <c r="CX102"/>
      <c r="CY102"/>
      <c r="CZ102"/>
      <c r="EM102" s="57"/>
      <c r="EN102" s="57"/>
      <c r="EO102" s="57"/>
      <c r="EP102" s="57"/>
      <c r="EQ102" s="57"/>
      <c r="ER102" s="57"/>
      <c r="ES102" s="57"/>
      <c r="ET102" s="57"/>
      <c r="EU102" s="57"/>
      <c r="EV102" s="57"/>
      <c r="EW102" s="57"/>
      <c r="FG102" s="65"/>
      <c r="FH102" s="65"/>
      <c r="FL102" s="57"/>
      <c r="FX102" s="57"/>
      <c r="FY102" s="57"/>
      <c r="FZ102" s="57"/>
      <c r="GA102" s="66"/>
      <c r="GB102" s="66"/>
      <c r="GE102" s="66"/>
      <c r="GG102" s="57"/>
    </row>
    <row r="103" spans="1:189" s="56" customFormat="1" ht="18" customHeight="1">
      <c r="A103" s="56" t="s">
        <v>39</v>
      </c>
      <c r="B103" s="56" t="s">
        <v>1034</v>
      </c>
      <c r="C103" s="57">
        <v>850</v>
      </c>
      <c r="D103" s="57">
        <v>3</v>
      </c>
      <c r="E103" s="56">
        <f t="shared" si="1"/>
        <v>1123.1500000000001</v>
      </c>
      <c r="F103" s="58">
        <v>67.19</v>
      </c>
      <c r="G103" s="58">
        <v>0.27</v>
      </c>
      <c r="H103" s="58">
        <v>14.19</v>
      </c>
      <c r="I103" s="58">
        <v>2.2000000000000002</v>
      </c>
      <c r="J103" s="58">
        <v>0.09</v>
      </c>
      <c r="K103" s="58">
        <v>0.38</v>
      </c>
      <c r="L103" s="58">
        <v>3.08</v>
      </c>
      <c r="M103" s="58">
        <v>2.85</v>
      </c>
      <c r="N103" s="58">
        <v>2.83</v>
      </c>
      <c r="O103" s="58"/>
      <c r="P103" s="58"/>
      <c r="Q103" s="58">
        <v>6.9200000000000159</v>
      </c>
      <c r="S103" s="58">
        <v>45.96</v>
      </c>
      <c r="T103" s="58">
        <v>2.31</v>
      </c>
      <c r="U103" s="58">
        <v>10.43</v>
      </c>
      <c r="V103" s="58">
        <v>13.82</v>
      </c>
      <c r="W103" s="58">
        <v>0.23</v>
      </c>
      <c r="X103" s="58">
        <v>13.17</v>
      </c>
      <c r="Y103" s="58">
        <v>10.33</v>
      </c>
      <c r="Z103" s="58">
        <v>1.75</v>
      </c>
      <c r="AA103" s="58">
        <v>0.55000000000000004</v>
      </c>
      <c r="AB103" s="58"/>
      <c r="AD103" s="59"/>
      <c r="AE103" s="60"/>
      <c r="AF103" s="61"/>
      <c r="AG103" s="59"/>
      <c r="AH103" s="59"/>
      <c r="AI103" s="59"/>
      <c r="AJ103" s="60"/>
      <c r="AK103" s="62"/>
      <c r="AL103" s="62"/>
      <c r="AM103" s="62"/>
      <c r="AN103" s="62"/>
      <c r="AO103" s="62"/>
      <c r="AP103" s="62"/>
      <c r="AQ103" s="63"/>
      <c r="AR103" s="62"/>
      <c r="AS103" s="62"/>
      <c r="AT103" s="63"/>
      <c r="AU103" s="59"/>
      <c r="AV103" s="59"/>
      <c r="AW103" s="59"/>
      <c r="AX103" s="59"/>
      <c r="AY103" s="59"/>
      <c r="AZ103" s="59"/>
      <c r="BA103" s="60"/>
      <c r="BB103" s="64"/>
      <c r="BC103" s="64"/>
      <c r="BD103" s="59"/>
      <c r="BE103" s="59"/>
      <c r="BF103" s="59"/>
      <c r="BG103" s="59"/>
      <c r="BH103" s="59"/>
      <c r="BI103" s="59"/>
      <c r="BJ103" s="59"/>
      <c r="BK103" s="59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CA103" s="57"/>
      <c r="CB103" s="57"/>
      <c r="CC103" s="57"/>
      <c r="CD103" s="57"/>
      <c r="CE103" s="57"/>
      <c r="CF103" s="57"/>
      <c r="CG103" s="57"/>
      <c r="CH103" s="57"/>
      <c r="CI103" s="57"/>
      <c r="CJ103" s="57"/>
      <c r="CK103" s="57"/>
      <c r="CL103" s="57"/>
      <c r="CP103"/>
      <c r="CQ103"/>
      <c r="CR103"/>
      <c r="CS103"/>
      <c r="CT103"/>
      <c r="CU103"/>
      <c r="CV103"/>
      <c r="CW103"/>
      <c r="CX103"/>
      <c r="CY103"/>
      <c r="CZ103"/>
      <c r="EM103" s="57"/>
      <c r="EN103" s="57"/>
      <c r="EO103" s="57"/>
      <c r="EP103" s="57"/>
      <c r="EQ103" s="57"/>
      <c r="ER103" s="57"/>
      <c r="ES103" s="57"/>
      <c r="ET103" s="57"/>
      <c r="EU103" s="57"/>
      <c r="EV103" s="57"/>
      <c r="EW103" s="57"/>
      <c r="FG103" s="65"/>
      <c r="FH103" s="65"/>
      <c r="FL103" s="57"/>
      <c r="FX103" s="57"/>
      <c r="FY103" s="57"/>
      <c r="FZ103" s="57"/>
      <c r="GA103" s="66"/>
      <c r="GB103" s="66"/>
      <c r="GE103" s="66"/>
      <c r="GG103" s="57"/>
    </row>
    <row r="104" spans="1:189" s="56" customFormat="1" ht="18" customHeight="1">
      <c r="A104" s="56" t="s">
        <v>39</v>
      </c>
      <c r="B104" s="56" t="s">
        <v>1034</v>
      </c>
      <c r="C104" s="57">
        <v>800</v>
      </c>
      <c r="D104" s="57">
        <v>3</v>
      </c>
      <c r="E104" s="56">
        <f t="shared" si="1"/>
        <v>1073.1500000000001</v>
      </c>
      <c r="F104" s="58">
        <v>72.739999999999995</v>
      </c>
      <c r="G104" s="58">
        <v>0.15</v>
      </c>
      <c r="H104" s="58">
        <v>12.39</v>
      </c>
      <c r="I104" s="58">
        <v>1.75</v>
      </c>
      <c r="J104" s="58">
        <v>0.04</v>
      </c>
      <c r="K104" s="58">
        <v>0.19</v>
      </c>
      <c r="L104" s="58">
        <v>1.72</v>
      </c>
      <c r="M104" s="58">
        <v>2.63</v>
      </c>
      <c r="N104" s="58">
        <v>3.99</v>
      </c>
      <c r="O104" s="58"/>
      <c r="P104" s="58"/>
      <c r="Q104" s="58">
        <v>4.4000000000000057</v>
      </c>
      <c r="S104" s="58">
        <v>47.44</v>
      </c>
      <c r="T104" s="58">
        <v>1.48</v>
      </c>
      <c r="U104" s="58">
        <v>7.93</v>
      </c>
      <c r="V104" s="58">
        <v>20.97</v>
      </c>
      <c r="W104" s="58">
        <v>0.28999999999999998</v>
      </c>
      <c r="X104" s="58">
        <v>10.67</v>
      </c>
      <c r="Y104" s="58">
        <v>8.7780000000000005</v>
      </c>
      <c r="Z104" s="58">
        <v>1.34</v>
      </c>
      <c r="AA104" s="58">
        <v>0.52</v>
      </c>
      <c r="AB104" s="58"/>
      <c r="AD104" s="59"/>
      <c r="AE104" s="60"/>
      <c r="AF104" s="61"/>
      <c r="AG104" s="59"/>
      <c r="AH104" s="59"/>
      <c r="AI104" s="59"/>
      <c r="AJ104" s="60"/>
      <c r="AK104" s="62"/>
      <c r="AL104" s="62"/>
      <c r="AM104" s="62"/>
      <c r="AN104" s="62"/>
      <c r="AO104" s="62"/>
      <c r="AP104" s="62"/>
      <c r="AQ104" s="63"/>
      <c r="AR104" s="62"/>
      <c r="AS104" s="62"/>
      <c r="AT104" s="63"/>
      <c r="AU104" s="59"/>
      <c r="AV104" s="59"/>
      <c r="AW104" s="59"/>
      <c r="AX104" s="59"/>
      <c r="AY104" s="59"/>
      <c r="AZ104" s="59"/>
      <c r="BA104" s="60"/>
      <c r="BB104" s="64"/>
      <c r="BC104" s="64"/>
      <c r="BD104" s="59"/>
      <c r="BE104" s="59"/>
      <c r="BF104" s="59"/>
      <c r="BG104" s="59"/>
      <c r="BH104" s="59"/>
      <c r="BI104" s="59"/>
      <c r="BJ104" s="59"/>
      <c r="BK104" s="59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CA104" s="57"/>
      <c r="CB104" s="57"/>
      <c r="CC104" s="57"/>
      <c r="CD104" s="57"/>
      <c r="CE104" s="57"/>
      <c r="CF104" s="57"/>
      <c r="CG104" s="57"/>
      <c r="CH104" s="57"/>
      <c r="CI104" s="57"/>
      <c r="CJ104" s="57"/>
      <c r="CK104" s="57"/>
      <c r="CL104" s="57"/>
      <c r="CP104"/>
      <c r="CQ104"/>
      <c r="CR104"/>
      <c r="CS104"/>
      <c r="CT104"/>
      <c r="CU104"/>
      <c r="CV104"/>
      <c r="CW104"/>
      <c r="CX104"/>
      <c r="CY104"/>
      <c r="CZ104"/>
      <c r="EM104" s="57"/>
      <c r="EN104" s="57"/>
      <c r="EO104" s="57"/>
      <c r="EP104" s="57"/>
      <c r="EQ104" s="57"/>
      <c r="ER104" s="57"/>
      <c r="ES104" s="57"/>
      <c r="ET104" s="57"/>
      <c r="EU104" s="57"/>
      <c r="EV104" s="57"/>
      <c r="EW104" s="57"/>
      <c r="FG104" s="65"/>
      <c r="FH104" s="65"/>
      <c r="FL104" s="57"/>
      <c r="FX104" s="57"/>
      <c r="FY104" s="57"/>
      <c r="FZ104" s="57"/>
      <c r="GA104" s="66"/>
      <c r="GB104" s="66"/>
      <c r="GE104" s="66"/>
      <c r="GG104" s="57"/>
    </row>
    <row r="105" spans="1:189" s="56" customFormat="1" ht="18" customHeight="1">
      <c r="A105" s="56" t="s">
        <v>39</v>
      </c>
      <c r="B105" s="56" t="s">
        <v>1034</v>
      </c>
      <c r="C105" s="57">
        <v>850</v>
      </c>
      <c r="D105" s="57">
        <v>3</v>
      </c>
      <c r="E105" s="56">
        <f t="shared" si="1"/>
        <v>1123.1500000000001</v>
      </c>
      <c r="F105" s="58">
        <v>65.11</v>
      </c>
      <c r="G105" s="58">
        <v>0.19</v>
      </c>
      <c r="H105" s="58">
        <v>13.73</v>
      </c>
      <c r="I105" s="58">
        <v>1.95</v>
      </c>
      <c r="J105" s="58">
        <v>0.03</v>
      </c>
      <c r="K105" s="58">
        <v>0.33</v>
      </c>
      <c r="L105" s="58">
        <v>2.71</v>
      </c>
      <c r="M105" s="58">
        <v>3.1</v>
      </c>
      <c r="N105" s="58">
        <v>2.6</v>
      </c>
      <c r="O105" s="58"/>
      <c r="P105" s="58"/>
      <c r="Q105" s="58">
        <v>10.250000000000014</v>
      </c>
      <c r="S105" s="58">
        <v>43.97</v>
      </c>
      <c r="T105" s="58">
        <v>1.86</v>
      </c>
      <c r="U105" s="58">
        <v>10.199999999999999</v>
      </c>
      <c r="V105" s="58">
        <v>19.62</v>
      </c>
      <c r="W105" s="58">
        <v>0.14000000000000001</v>
      </c>
      <c r="X105" s="58">
        <v>11.36</v>
      </c>
      <c r="Y105" s="58">
        <v>9.64</v>
      </c>
      <c r="Z105" s="58">
        <v>1.83</v>
      </c>
      <c r="AA105" s="58">
        <v>0.45</v>
      </c>
      <c r="AB105" s="58"/>
      <c r="AD105" s="59"/>
      <c r="AE105" s="60"/>
      <c r="AF105" s="61"/>
      <c r="AG105" s="59"/>
      <c r="AH105" s="59"/>
      <c r="AI105" s="59"/>
      <c r="AJ105" s="60"/>
      <c r="AK105" s="62"/>
      <c r="AL105" s="62"/>
      <c r="AM105" s="62"/>
      <c r="AN105" s="62"/>
      <c r="AO105" s="62"/>
      <c r="AP105" s="62"/>
      <c r="AQ105" s="63"/>
      <c r="AR105" s="62"/>
      <c r="AS105" s="62"/>
      <c r="AT105" s="63"/>
      <c r="AU105" s="59"/>
      <c r="AV105" s="59"/>
      <c r="AW105" s="59"/>
      <c r="AX105" s="59"/>
      <c r="AY105" s="59"/>
      <c r="AZ105" s="59"/>
      <c r="BA105" s="60"/>
      <c r="BB105" s="64"/>
      <c r="BC105" s="64"/>
      <c r="BD105" s="59"/>
      <c r="BE105" s="59"/>
      <c r="BF105" s="59"/>
      <c r="BG105" s="59"/>
      <c r="BH105" s="59"/>
      <c r="BI105" s="59"/>
      <c r="BJ105" s="59"/>
      <c r="BK105" s="59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CA105" s="57"/>
      <c r="CB105" s="57"/>
      <c r="CC105" s="57"/>
      <c r="CD105" s="57"/>
      <c r="CE105" s="57"/>
      <c r="CF105" s="57"/>
      <c r="CG105" s="57"/>
      <c r="CH105" s="57"/>
      <c r="CI105" s="57"/>
      <c r="CJ105" s="57"/>
      <c r="CK105" s="57"/>
      <c r="CL105" s="57"/>
      <c r="CP105"/>
      <c r="CQ105"/>
      <c r="CR105"/>
      <c r="CS105"/>
      <c r="CT105"/>
      <c r="CU105"/>
      <c r="CV105"/>
      <c r="CW105"/>
      <c r="CX105"/>
      <c r="CY105"/>
      <c r="CZ105"/>
      <c r="EM105" s="57"/>
      <c r="EN105" s="57"/>
      <c r="EO105" s="57"/>
      <c r="EP105" s="57"/>
      <c r="EQ105" s="57"/>
      <c r="ER105" s="57"/>
      <c r="ES105" s="57"/>
      <c r="ET105" s="57"/>
      <c r="EU105" s="57"/>
      <c r="EV105" s="57"/>
      <c r="EW105" s="57"/>
      <c r="FG105" s="65"/>
      <c r="FH105" s="65"/>
      <c r="FL105" s="57"/>
      <c r="FX105" s="57"/>
      <c r="FY105" s="57"/>
      <c r="FZ105" s="57"/>
      <c r="GA105" s="66"/>
      <c r="GB105" s="66"/>
      <c r="GE105" s="66"/>
      <c r="GG105" s="57"/>
    </row>
    <row r="106" spans="1:189" s="56" customFormat="1" ht="18" customHeight="1">
      <c r="A106" s="56" t="s">
        <v>39</v>
      </c>
      <c r="B106" s="56" t="s">
        <v>1034</v>
      </c>
      <c r="C106" s="57">
        <v>800</v>
      </c>
      <c r="D106" s="57">
        <v>3</v>
      </c>
      <c r="E106" s="56">
        <f t="shared" si="1"/>
        <v>1073.1500000000001</v>
      </c>
      <c r="F106" s="58">
        <v>70.069999999999993</v>
      </c>
      <c r="G106" s="58">
        <v>0.14000000000000001</v>
      </c>
      <c r="H106" s="58">
        <v>13.09</v>
      </c>
      <c r="I106" s="58">
        <v>2.02</v>
      </c>
      <c r="J106" s="58">
        <v>0.06</v>
      </c>
      <c r="K106" s="58">
        <v>0.26</v>
      </c>
      <c r="L106" s="58">
        <v>1.88</v>
      </c>
      <c r="M106" s="58">
        <v>2.6</v>
      </c>
      <c r="N106" s="58">
        <v>3.54</v>
      </c>
      <c r="O106" s="58"/>
      <c r="P106" s="58"/>
      <c r="Q106" s="58">
        <v>6.3400000000000034</v>
      </c>
      <c r="S106" s="58">
        <v>45.16</v>
      </c>
      <c r="T106" s="58">
        <v>2.04</v>
      </c>
      <c r="U106" s="58">
        <v>9.26</v>
      </c>
      <c r="V106" s="58">
        <v>19.52</v>
      </c>
      <c r="W106" s="58">
        <v>0.22</v>
      </c>
      <c r="X106" s="58">
        <v>9.83</v>
      </c>
      <c r="Y106" s="58">
        <v>9.7100000000000009</v>
      </c>
      <c r="Z106" s="58">
        <v>1.54</v>
      </c>
      <c r="AA106" s="58">
        <v>0.63</v>
      </c>
      <c r="AB106" s="58"/>
      <c r="AD106" s="59"/>
      <c r="AE106" s="60"/>
      <c r="AF106" s="61"/>
      <c r="AG106" s="59"/>
      <c r="AH106" s="59"/>
      <c r="AI106" s="59"/>
      <c r="AJ106" s="60"/>
      <c r="AK106" s="62"/>
      <c r="AL106" s="62"/>
      <c r="AM106" s="62"/>
      <c r="AN106" s="62"/>
      <c r="AO106" s="62"/>
      <c r="AP106" s="62"/>
      <c r="AQ106" s="63"/>
      <c r="AR106" s="62"/>
      <c r="AS106" s="62"/>
      <c r="AT106" s="63"/>
      <c r="AU106" s="59"/>
      <c r="AV106" s="59"/>
      <c r="AW106" s="59"/>
      <c r="AX106" s="59"/>
      <c r="AY106" s="59"/>
      <c r="AZ106" s="59"/>
      <c r="BA106" s="60"/>
      <c r="BB106" s="64"/>
      <c r="BC106" s="64"/>
      <c r="BD106" s="59"/>
      <c r="BE106" s="59"/>
      <c r="BF106" s="59"/>
      <c r="BG106" s="59"/>
      <c r="BH106" s="59"/>
      <c r="BI106" s="59"/>
      <c r="BJ106" s="59"/>
      <c r="BK106" s="59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CA106" s="57"/>
      <c r="CB106" s="57"/>
      <c r="CC106" s="57"/>
      <c r="CD106" s="57"/>
      <c r="CE106" s="57"/>
      <c r="CF106" s="57"/>
      <c r="CG106" s="57"/>
      <c r="CH106" s="57"/>
      <c r="CI106" s="57"/>
      <c r="CJ106" s="57"/>
      <c r="CK106" s="57"/>
      <c r="CL106" s="57"/>
      <c r="CP106"/>
      <c r="CQ106"/>
      <c r="CR106"/>
      <c r="CS106"/>
      <c r="CT106"/>
      <c r="CU106"/>
      <c r="CV106"/>
      <c r="CW106"/>
      <c r="CX106"/>
      <c r="CY106"/>
      <c r="CZ106"/>
      <c r="EM106" s="57"/>
      <c r="EN106" s="57"/>
      <c r="EO106" s="57"/>
      <c r="EP106" s="57"/>
      <c r="EQ106" s="57"/>
      <c r="ER106" s="57"/>
      <c r="ES106" s="57"/>
      <c r="ET106" s="57"/>
      <c r="EU106" s="57"/>
      <c r="EV106" s="57"/>
      <c r="EW106" s="57"/>
      <c r="FG106" s="65"/>
      <c r="FH106" s="65"/>
      <c r="FL106" s="57"/>
      <c r="FX106" s="57"/>
      <c r="FY106" s="57"/>
      <c r="FZ106" s="57"/>
      <c r="GA106" s="66"/>
      <c r="GB106" s="66"/>
      <c r="GE106" s="66"/>
      <c r="GG106" s="57"/>
    </row>
    <row r="107" spans="1:189" s="56" customFormat="1" ht="18" customHeight="1">
      <c r="A107" s="56" t="s">
        <v>39</v>
      </c>
      <c r="B107" s="56" t="s">
        <v>1034</v>
      </c>
      <c r="C107" s="57">
        <v>800</v>
      </c>
      <c r="D107" s="57">
        <v>3</v>
      </c>
      <c r="E107" s="56">
        <f t="shared" si="1"/>
        <v>1073.1500000000001</v>
      </c>
      <c r="F107" s="58">
        <v>68.48</v>
      </c>
      <c r="G107" s="58">
        <v>0.28999999999999998</v>
      </c>
      <c r="H107" s="58">
        <v>13.21</v>
      </c>
      <c r="I107" s="58">
        <v>2.38</v>
      </c>
      <c r="J107" s="58">
        <v>0.08</v>
      </c>
      <c r="K107" s="58">
        <v>0.45</v>
      </c>
      <c r="L107" s="58">
        <v>2.33</v>
      </c>
      <c r="M107" s="58">
        <v>2.52</v>
      </c>
      <c r="N107" s="58">
        <v>3.3</v>
      </c>
      <c r="O107" s="58"/>
      <c r="P107" s="58"/>
      <c r="Q107" s="58">
        <v>6.9599999999999937</v>
      </c>
      <c r="S107" s="58">
        <v>46.14</v>
      </c>
      <c r="T107" s="58">
        <v>1.63</v>
      </c>
      <c r="U107" s="58">
        <v>9.6300000000000008</v>
      </c>
      <c r="V107" s="58">
        <v>17.57</v>
      </c>
      <c r="W107" s="58">
        <v>0.31</v>
      </c>
      <c r="X107" s="58">
        <v>10.94</v>
      </c>
      <c r="Y107" s="58">
        <v>9.86</v>
      </c>
      <c r="Z107" s="58">
        <v>1.57</v>
      </c>
      <c r="AA107" s="58">
        <v>0.55000000000000004</v>
      </c>
      <c r="AB107" s="58"/>
      <c r="AD107" s="59"/>
      <c r="AE107" s="60"/>
      <c r="AF107" s="61"/>
      <c r="AG107" s="59"/>
      <c r="AH107" s="59"/>
      <c r="AI107" s="59"/>
      <c r="AJ107" s="60"/>
      <c r="AK107" s="62"/>
      <c r="AL107" s="62"/>
      <c r="AM107" s="62"/>
      <c r="AN107" s="62"/>
      <c r="AO107" s="62"/>
      <c r="AP107" s="62"/>
      <c r="AQ107" s="63"/>
      <c r="AR107" s="62"/>
      <c r="AS107" s="62"/>
      <c r="AT107" s="63"/>
      <c r="AU107" s="59"/>
      <c r="AV107" s="59"/>
      <c r="AW107" s="59"/>
      <c r="AX107" s="59"/>
      <c r="AY107" s="59"/>
      <c r="AZ107" s="59"/>
      <c r="BA107" s="60"/>
      <c r="BB107" s="64"/>
      <c r="BC107" s="64"/>
      <c r="BD107" s="59"/>
      <c r="BE107" s="59"/>
      <c r="BF107" s="59"/>
      <c r="BG107" s="59"/>
      <c r="BH107" s="59"/>
      <c r="BI107" s="59"/>
      <c r="BJ107" s="59"/>
      <c r="BK107" s="59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CA107" s="57"/>
      <c r="CB107" s="57"/>
      <c r="CC107" s="57"/>
      <c r="CD107" s="57"/>
      <c r="CE107" s="57"/>
      <c r="CF107" s="57"/>
      <c r="CG107" s="57"/>
      <c r="CH107" s="57"/>
      <c r="CI107" s="57"/>
      <c r="CJ107" s="57"/>
      <c r="CK107" s="57"/>
      <c r="CL107" s="57"/>
      <c r="CP107"/>
      <c r="CQ107"/>
      <c r="CR107"/>
      <c r="CS107"/>
      <c r="CT107"/>
      <c r="CU107"/>
      <c r="CV107"/>
      <c r="CW107"/>
      <c r="CX107"/>
      <c r="CY107"/>
      <c r="CZ107"/>
      <c r="EM107" s="57"/>
      <c r="EN107" s="57"/>
      <c r="EO107" s="57"/>
      <c r="EP107" s="57"/>
      <c r="EQ107" s="57"/>
      <c r="ER107" s="57"/>
      <c r="ES107" s="57"/>
      <c r="ET107" s="57"/>
      <c r="EU107" s="57"/>
      <c r="EV107" s="57"/>
      <c r="EW107" s="57"/>
      <c r="FG107" s="65"/>
      <c r="FH107" s="65"/>
      <c r="FL107" s="57"/>
      <c r="FX107" s="57"/>
      <c r="FY107" s="57"/>
      <c r="FZ107" s="57"/>
      <c r="GA107" s="66"/>
      <c r="GB107" s="66"/>
      <c r="GE107" s="66"/>
      <c r="GG107" s="57"/>
    </row>
    <row r="108" spans="1:189" s="56" customFormat="1" ht="18" customHeight="1">
      <c r="A108" s="56" t="s">
        <v>39</v>
      </c>
      <c r="B108" s="56" t="s">
        <v>1034</v>
      </c>
      <c r="C108" s="57">
        <v>850</v>
      </c>
      <c r="D108" s="57">
        <v>3</v>
      </c>
      <c r="E108" s="56">
        <f t="shared" si="1"/>
        <v>1123.1500000000001</v>
      </c>
      <c r="F108" s="58">
        <v>65.989999999999995</v>
      </c>
      <c r="G108" s="58">
        <v>0.3</v>
      </c>
      <c r="H108" s="58">
        <v>14.62</v>
      </c>
      <c r="I108" s="58">
        <v>2.91</v>
      </c>
      <c r="J108" s="58">
        <v>0.08</v>
      </c>
      <c r="K108" s="58">
        <v>0.53</v>
      </c>
      <c r="L108" s="58">
        <v>3.21</v>
      </c>
      <c r="M108" s="58">
        <v>2.75</v>
      </c>
      <c r="N108" s="58">
        <v>2.82</v>
      </c>
      <c r="O108" s="58"/>
      <c r="P108" s="58"/>
      <c r="Q108" s="58">
        <v>6.7900000000000205</v>
      </c>
      <c r="S108" s="58">
        <v>44.82</v>
      </c>
      <c r="T108" s="58">
        <v>2.16</v>
      </c>
      <c r="U108" s="58">
        <v>10.46</v>
      </c>
      <c r="V108" s="58">
        <v>15.26</v>
      </c>
      <c r="W108" s="58">
        <v>0.21</v>
      </c>
      <c r="X108" s="58">
        <v>11.78</v>
      </c>
      <c r="Y108" s="58">
        <v>10.88</v>
      </c>
      <c r="Z108" s="58">
        <v>1.75</v>
      </c>
      <c r="AA108" s="58">
        <v>0.65</v>
      </c>
      <c r="AB108" s="58"/>
      <c r="AD108" s="59"/>
      <c r="AE108" s="60"/>
      <c r="AF108" s="61"/>
      <c r="AG108" s="59"/>
      <c r="AH108" s="59"/>
      <c r="AI108" s="59"/>
      <c r="AJ108" s="60"/>
      <c r="AK108" s="62"/>
      <c r="AL108" s="62"/>
      <c r="AM108" s="62"/>
      <c r="AN108" s="62"/>
      <c r="AO108" s="62"/>
      <c r="AP108" s="62"/>
      <c r="AQ108" s="63"/>
      <c r="AR108" s="62"/>
      <c r="AS108" s="62"/>
      <c r="AT108" s="63"/>
      <c r="AU108" s="59"/>
      <c r="AV108" s="59"/>
      <c r="AW108" s="59"/>
      <c r="AX108" s="59"/>
      <c r="AY108" s="59"/>
      <c r="AZ108" s="59"/>
      <c r="BA108" s="60"/>
      <c r="BB108" s="64"/>
      <c r="BC108" s="64"/>
      <c r="BD108" s="59"/>
      <c r="BE108" s="59"/>
      <c r="BF108" s="59"/>
      <c r="BG108" s="59"/>
      <c r="BH108" s="59"/>
      <c r="BI108" s="59"/>
      <c r="BJ108" s="59"/>
      <c r="BK108" s="59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CA108" s="57"/>
      <c r="CB108" s="57"/>
      <c r="CC108" s="57"/>
      <c r="CD108" s="57"/>
      <c r="CE108" s="57"/>
      <c r="CF108" s="57"/>
      <c r="CG108" s="57"/>
      <c r="CH108" s="57"/>
      <c r="CI108" s="57"/>
      <c r="CJ108" s="57"/>
      <c r="CK108" s="57"/>
      <c r="CL108" s="57"/>
      <c r="CP108"/>
      <c r="CQ108"/>
      <c r="CR108"/>
      <c r="CS108"/>
      <c r="CT108"/>
      <c r="CU108"/>
      <c r="CV108"/>
      <c r="CW108"/>
      <c r="CX108"/>
      <c r="CY108"/>
      <c r="CZ108"/>
      <c r="EM108" s="57"/>
      <c r="EN108" s="57"/>
      <c r="EO108" s="57"/>
      <c r="EP108" s="57"/>
      <c r="EQ108" s="57"/>
      <c r="ER108" s="57"/>
      <c r="ES108" s="57"/>
      <c r="ET108" s="57"/>
      <c r="EU108" s="57"/>
      <c r="EV108" s="57"/>
      <c r="EW108" s="57"/>
      <c r="FG108" s="65"/>
      <c r="FH108" s="65"/>
      <c r="FL108" s="57"/>
      <c r="FX108" s="57"/>
      <c r="FY108" s="57"/>
      <c r="FZ108" s="57"/>
      <c r="GA108" s="66"/>
      <c r="GB108" s="66"/>
      <c r="GE108" s="66"/>
      <c r="GG108" s="57"/>
    </row>
    <row r="109" spans="1:189" s="56" customFormat="1" ht="18" customHeight="1">
      <c r="A109" s="56" t="s">
        <v>39</v>
      </c>
      <c r="B109" s="56" t="s">
        <v>1034</v>
      </c>
      <c r="C109" s="57">
        <v>800</v>
      </c>
      <c r="D109" s="57">
        <v>3</v>
      </c>
      <c r="E109" s="56">
        <f t="shared" si="1"/>
        <v>1073.1500000000001</v>
      </c>
      <c r="F109" s="58">
        <v>67.819999999999993</v>
      </c>
      <c r="G109" s="58">
        <v>0.14000000000000001</v>
      </c>
      <c r="H109" s="58">
        <v>13.91</v>
      </c>
      <c r="I109" s="58">
        <v>2.16</v>
      </c>
      <c r="J109" s="58">
        <v>7.0000000000000007E-2</v>
      </c>
      <c r="K109" s="58">
        <v>0.37</v>
      </c>
      <c r="L109" s="58">
        <v>2.85</v>
      </c>
      <c r="M109" s="58">
        <v>2.59</v>
      </c>
      <c r="N109" s="58">
        <v>2.8</v>
      </c>
      <c r="O109" s="58"/>
      <c r="P109" s="58"/>
      <c r="Q109" s="58">
        <v>7.2900000000000205</v>
      </c>
      <c r="S109" s="58">
        <v>46.38</v>
      </c>
      <c r="T109" s="58">
        <v>1.1000000000000001</v>
      </c>
      <c r="U109" s="58">
        <v>9.27</v>
      </c>
      <c r="V109" s="58">
        <v>15.02</v>
      </c>
      <c r="W109" s="58">
        <v>0.23</v>
      </c>
      <c r="X109" s="58">
        <v>12.56</v>
      </c>
      <c r="Y109" s="58">
        <v>11.16</v>
      </c>
      <c r="Z109" s="58">
        <v>1.36</v>
      </c>
      <c r="AA109" s="58">
        <v>0.54</v>
      </c>
      <c r="AB109" s="58"/>
      <c r="AD109" s="59"/>
      <c r="AE109" s="60"/>
      <c r="AF109" s="61"/>
      <c r="AG109" s="59"/>
      <c r="AH109" s="59"/>
      <c r="AI109" s="59"/>
      <c r="AJ109" s="60"/>
      <c r="AK109" s="62"/>
      <c r="AL109" s="62"/>
      <c r="AM109" s="62"/>
      <c r="AN109" s="62"/>
      <c r="AO109" s="62"/>
      <c r="AP109" s="62"/>
      <c r="AQ109" s="63"/>
      <c r="AR109" s="62"/>
      <c r="AS109" s="62"/>
      <c r="AT109" s="63"/>
      <c r="AU109" s="59"/>
      <c r="AV109" s="59"/>
      <c r="AW109" s="59"/>
      <c r="AX109" s="59"/>
      <c r="AY109" s="59"/>
      <c r="AZ109" s="59"/>
      <c r="BA109" s="60"/>
      <c r="BB109" s="64"/>
      <c r="BC109" s="64"/>
      <c r="BD109" s="59"/>
      <c r="BE109" s="59"/>
      <c r="BF109" s="59"/>
      <c r="BG109" s="59"/>
      <c r="BH109" s="59"/>
      <c r="BI109" s="59"/>
      <c r="BJ109" s="59"/>
      <c r="BK109" s="59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CA109" s="57"/>
      <c r="CB109" s="57"/>
      <c r="CC109" s="57"/>
      <c r="CD109" s="57"/>
      <c r="CE109" s="57"/>
      <c r="CF109" s="57"/>
      <c r="CG109" s="57"/>
      <c r="CH109" s="57"/>
      <c r="CI109" s="57"/>
      <c r="CJ109" s="57"/>
      <c r="CK109" s="57"/>
      <c r="CL109" s="57"/>
      <c r="CP109"/>
      <c r="CQ109"/>
      <c r="CR109"/>
      <c r="CS109"/>
      <c r="CT109"/>
      <c r="CU109"/>
      <c r="CV109"/>
      <c r="CW109"/>
      <c r="CX109"/>
      <c r="CY109"/>
      <c r="CZ109"/>
      <c r="EM109" s="57"/>
      <c r="EN109" s="57"/>
      <c r="EO109" s="57"/>
      <c r="EP109" s="57"/>
      <c r="EQ109" s="57"/>
      <c r="ER109" s="57"/>
      <c r="ES109" s="57"/>
      <c r="ET109" s="57"/>
      <c r="EU109" s="57"/>
      <c r="EV109" s="57"/>
      <c r="EW109" s="57"/>
      <c r="FG109" s="65"/>
      <c r="FH109" s="65"/>
      <c r="FL109" s="57"/>
      <c r="FX109" s="57"/>
      <c r="FY109" s="57"/>
      <c r="FZ109" s="57"/>
      <c r="GA109" s="66"/>
      <c r="GB109" s="66"/>
      <c r="GE109" s="66"/>
      <c r="GG109" s="57"/>
    </row>
    <row r="110" spans="1:189" s="56" customFormat="1" ht="18" customHeight="1">
      <c r="A110" s="56" t="s">
        <v>39</v>
      </c>
      <c r="B110" s="56" t="s">
        <v>1034</v>
      </c>
      <c r="C110" s="57">
        <v>850</v>
      </c>
      <c r="D110" s="57">
        <v>3</v>
      </c>
      <c r="E110" s="56">
        <f t="shared" si="1"/>
        <v>1123.1500000000001</v>
      </c>
      <c r="F110" s="58">
        <v>67.37</v>
      </c>
      <c r="G110" s="58">
        <v>0.21</v>
      </c>
      <c r="H110" s="58">
        <v>14.18</v>
      </c>
      <c r="I110" s="58">
        <v>3.15</v>
      </c>
      <c r="J110" s="58">
        <v>0.06</v>
      </c>
      <c r="K110" s="58">
        <v>0.51</v>
      </c>
      <c r="L110" s="58">
        <v>3.15</v>
      </c>
      <c r="M110" s="58">
        <v>2.79</v>
      </c>
      <c r="N110" s="58">
        <v>2.9</v>
      </c>
      <c r="O110" s="58"/>
      <c r="P110" s="58"/>
      <c r="Q110" s="58">
        <v>5.6799999999999784</v>
      </c>
      <c r="S110" s="58">
        <v>45.6</v>
      </c>
      <c r="T110" s="58">
        <v>1.46</v>
      </c>
      <c r="U110" s="58">
        <v>8.66</v>
      </c>
      <c r="V110" s="58">
        <v>16.93</v>
      </c>
      <c r="W110" s="58">
        <v>0.21</v>
      </c>
      <c r="X110" s="58">
        <v>12.46</v>
      </c>
      <c r="Y110" s="58">
        <v>10.9</v>
      </c>
      <c r="Z110" s="58">
        <v>1.41</v>
      </c>
      <c r="AA110" s="58">
        <v>0.44</v>
      </c>
      <c r="AB110" s="58"/>
      <c r="AD110" s="59"/>
      <c r="AE110" s="60"/>
      <c r="AF110" s="61"/>
      <c r="AG110" s="59"/>
      <c r="AH110" s="59"/>
      <c r="AI110" s="59"/>
      <c r="AJ110" s="60"/>
      <c r="AK110" s="62"/>
      <c r="AL110" s="62"/>
      <c r="AM110" s="62"/>
      <c r="AN110" s="62"/>
      <c r="AO110" s="62"/>
      <c r="AP110" s="62"/>
      <c r="AQ110" s="63"/>
      <c r="AR110" s="62"/>
      <c r="AS110" s="62"/>
      <c r="AT110" s="63"/>
      <c r="AU110" s="59"/>
      <c r="AV110" s="59"/>
      <c r="AW110" s="59"/>
      <c r="AX110" s="59"/>
      <c r="AY110" s="59"/>
      <c r="AZ110" s="59"/>
      <c r="BA110" s="60"/>
      <c r="BB110" s="64"/>
      <c r="BC110" s="64"/>
      <c r="BD110" s="59"/>
      <c r="BE110" s="59"/>
      <c r="BF110" s="59"/>
      <c r="BG110" s="59"/>
      <c r="BH110" s="59"/>
      <c r="BI110" s="59"/>
      <c r="BJ110" s="59"/>
      <c r="BK110" s="59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CA110" s="57"/>
      <c r="CB110" s="57"/>
      <c r="CC110" s="57"/>
      <c r="CD110" s="57"/>
      <c r="CE110" s="57"/>
      <c r="CF110" s="57"/>
      <c r="CG110" s="57"/>
      <c r="CH110" s="57"/>
      <c r="CI110" s="57"/>
      <c r="CJ110" s="57"/>
      <c r="CK110" s="57"/>
      <c r="CL110" s="57"/>
      <c r="CP110"/>
      <c r="CQ110"/>
      <c r="CR110"/>
      <c r="CS110"/>
      <c r="CT110"/>
      <c r="CU110"/>
      <c r="CV110"/>
      <c r="CW110"/>
      <c r="CX110"/>
      <c r="CY110"/>
      <c r="CZ110"/>
      <c r="EM110" s="57"/>
      <c r="EN110" s="57"/>
      <c r="EO110" s="57"/>
      <c r="EP110" s="57"/>
      <c r="EQ110" s="57"/>
      <c r="ER110" s="57"/>
      <c r="ES110" s="57"/>
      <c r="ET110" s="57"/>
      <c r="EU110" s="57"/>
      <c r="EV110" s="57"/>
      <c r="EW110" s="57"/>
      <c r="FG110" s="65"/>
      <c r="FH110" s="65"/>
      <c r="FL110" s="57"/>
      <c r="FX110" s="57"/>
      <c r="FY110" s="57"/>
      <c r="FZ110" s="57"/>
      <c r="GA110" s="66"/>
      <c r="GB110" s="66"/>
      <c r="GE110" s="66"/>
      <c r="GG110" s="57"/>
    </row>
    <row r="111" spans="1:189" s="56" customFormat="1" ht="18" customHeight="1">
      <c r="A111" s="56" t="s">
        <v>39</v>
      </c>
      <c r="B111" s="56" t="s">
        <v>1034</v>
      </c>
      <c r="C111" s="57">
        <v>800</v>
      </c>
      <c r="D111" s="57">
        <v>3</v>
      </c>
      <c r="E111" s="56">
        <f t="shared" si="1"/>
        <v>1073.1500000000001</v>
      </c>
      <c r="F111" s="58">
        <v>71.09</v>
      </c>
      <c r="G111" s="58">
        <v>0.16</v>
      </c>
      <c r="H111" s="58">
        <v>12.76</v>
      </c>
      <c r="I111" s="58">
        <v>1.46</v>
      </c>
      <c r="J111" s="58">
        <v>0.04</v>
      </c>
      <c r="K111" s="58">
        <v>0.2</v>
      </c>
      <c r="L111" s="58">
        <v>1.82</v>
      </c>
      <c r="M111" s="58">
        <v>2.41</v>
      </c>
      <c r="N111" s="58">
        <v>3.33</v>
      </c>
      <c r="O111" s="58"/>
      <c r="P111" s="58"/>
      <c r="Q111" s="58">
        <v>6.730000000000004</v>
      </c>
      <c r="S111" s="58">
        <v>47.91</v>
      </c>
      <c r="T111" s="58">
        <v>1.41</v>
      </c>
      <c r="U111" s="58">
        <v>9.59</v>
      </c>
      <c r="V111" s="58">
        <v>15.52</v>
      </c>
      <c r="W111" s="58">
        <v>0.31</v>
      </c>
      <c r="X111" s="58">
        <v>12.12</v>
      </c>
      <c r="Y111" s="58">
        <v>9.6999999999999993</v>
      </c>
      <c r="Z111" s="58">
        <v>1.49</v>
      </c>
      <c r="AA111" s="58">
        <v>0.49</v>
      </c>
      <c r="AB111" s="58"/>
      <c r="AD111" s="59"/>
      <c r="AE111" s="60"/>
      <c r="AF111" s="61"/>
      <c r="AG111" s="59"/>
      <c r="AH111" s="59"/>
      <c r="AI111" s="59"/>
      <c r="AJ111" s="60"/>
      <c r="AK111" s="62"/>
      <c r="AL111" s="62"/>
      <c r="AM111" s="62"/>
      <c r="AN111" s="62"/>
      <c r="AO111" s="62"/>
      <c r="AP111" s="62"/>
      <c r="AQ111" s="63"/>
      <c r="AR111" s="62"/>
      <c r="AS111" s="62"/>
      <c r="AT111" s="63"/>
      <c r="AU111" s="59"/>
      <c r="AV111" s="59"/>
      <c r="AW111" s="59"/>
      <c r="AX111" s="59"/>
      <c r="AY111" s="59"/>
      <c r="AZ111" s="59"/>
      <c r="BA111" s="60"/>
      <c r="BB111" s="64"/>
      <c r="BC111" s="64"/>
      <c r="BD111" s="59"/>
      <c r="BE111" s="59"/>
      <c r="BF111" s="59"/>
      <c r="BG111" s="59"/>
      <c r="BH111" s="59"/>
      <c r="BI111" s="59"/>
      <c r="BJ111" s="59"/>
      <c r="BK111" s="59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CA111" s="57"/>
      <c r="CB111" s="57"/>
      <c r="CC111" s="57"/>
      <c r="CD111" s="57"/>
      <c r="CE111" s="57"/>
      <c r="CF111" s="57"/>
      <c r="CG111" s="57"/>
      <c r="CH111" s="57"/>
      <c r="CI111" s="57"/>
      <c r="CJ111" s="57"/>
      <c r="CK111" s="57"/>
      <c r="CL111" s="57"/>
      <c r="CP111"/>
      <c r="CQ111"/>
      <c r="CR111"/>
      <c r="CS111"/>
      <c r="CT111"/>
      <c r="CU111"/>
      <c r="CV111"/>
      <c r="CW111"/>
      <c r="CX111"/>
      <c r="CY111"/>
      <c r="CZ111"/>
      <c r="EM111" s="57"/>
      <c r="EN111" s="57"/>
      <c r="EO111" s="57"/>
      <c r="EP111" s="57"/>
      <c r="EQ111" s="57"/>
      <c r="ER111" s="57"/>
      <c r="ES111" s="57"/>
      <c r="ET111" s="57"/>
      <c r="EU111" s="57"/>
      <c r="EV111" s="57"/>
      <c r="EW111" s="57"/>
      <c r="FG111" s="65"/>
      <c r="FH111" s="65"/>
      <c r="FL111" s="57"/>
      <c r="FX111" s="57"/>
      <c r="FY111" s="57"/>
      <c r="FZ111" s="57"/>
      <c r="GA111" s="66"/>
      <c r="GB111" s="66"/>
      <c r="GE111" s="66"/>
      <c r="GG111" s="57"/>
    </row>
    <row r="112" spans="1:189" s="56" customFormat="1" ht="18" customHeight="1">
      <c r="A112" s="56" t="s">
        <v>39</v>
      </c>
      <c r="B112" s="56" t="s">
        <v>1034</v>
      </c>
      <c r="C112" s="57">
        <v>850</v>
      </c>
      <c r="D112" s="57">
        <v>3</v>
      </c>
      <c r="E112" s="56">
        <f t="shared" si="1"/>
        <v>1123.1500000000001</v>
      </c>
      <c r="F112" s="58">
        <v>65.23</v>
      </c>
      <c r="G112" s="58">
        <v>0.39</v>
      </c>
      <c r="H112" s="58">
        <v>13.92</v>
      </c>
      <c r="I112" s="58">
        <v>2.59</v>
      </c>
      <c r="J112" s="58">
        <v>9.2999999999999999E-2</v>
      </c>
      <c r="K112" s="58">
        <v>0.65</v>
      </c>
      <c r="L112" s="58">
        <v>3.25</v>
      </c>
      <c r="M112" s="58">
        <v>2.2799999999999998</v>
      </c>
      <c r="N112" s="58">
        <v>2.63</v>
      </c>
      <c r="O112" s="58"/>
      <c r="P112" s="58"/>
      <c r="Q112" s="58">
        <v>8.9669999999999845</v>
      </c>
      <c r="S112" s="58">
        <v>47.43</v>
      </c>
      <c r="T112" s="58">
        <v>1.75</v>
      </c>
      <c r="U112" s="58">
        <v>8.6</v>
      </c>
      <c r="V112" s="58">
        <v>13.81</v>
      </c>
      <c r="W112" s="58">
        <v>0.34</v>
      </c>
      <c r="X112" s="58">
        <v>13.09</v>
      </c>
      <c r="Y112" s="58">
        <v>10.97</v>
      </c>
      <c r="Z112" s="58">
        <v>1.24</v>
      </c>
      <c r="AA112" s="58">
        <v>0.45</v>
      </c>
      <c r="AB112" s="58"/>
      <c r="AD112" s="59"/>
      <c r="AE112" s="60"/>
      <c r="AF112" s="61"/>
      <c r="AG112" s="59"/>
      <c r="AH112" s="59"/>
      <c r="AI112" s="59"/>
      <c r="AJ112" s="60"/>
      <c r="AK112" s="62"/>
      <c r="AL112" s="62"/>
      <c r="AM112" s="62"/>
      <c r="AN112" s="62"/>
      <c r="AO112" s="62"/>
      <c r="AP112" s="62"/>
      <c r="AQ112" s="63"/>
      <c r="AR112" s="62"/>
      <c r="AS112" s="62"/>
      <c r="AT112" s="63"/>
      <c r="AU112" s="59"/>
      <c r="AV112" s="59"/>
      <c r="AW112" s="59"/>
      <c r="AX112" s="59"/>
      <c r="AY112" s="59"/>
      <c r="AZ112" s="59"/>
      <c r="BA112" s="60"/>
      <c r="BB112" s="64"/>
      <c r="BC112" s="64"/>
      <c r="BD112" s="59"/>
      <c r="BE112" s="59"/>
      <c r="BF112" s="59"/>
      <c r="BG112" s="59"/>
      <c r="BH112" s="59"/>
      <c r="BI112" s="59"/>
      <c r="BJ112" s="59"/>
      <c r="BK112" s="59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CA112" s="57"/>
      <c r="CB112" s="57"/>
      <c r="CC112" s="57"/>
      <c r="CD112" s="57"/>
      <c r="CE112" s="57"/>
      <c r="CF112" s="57"/>
      <c r="CG112" s="57"/>
      <c r="CH112" s="57"/>
      <c r="CI112" s="57"/>
      <c r="CJ112" s="57"/>
      <c r="CK112" s="57"/>
      <c r="CL112" s="57"/>
      <c r="CP112"/>
      <c r="CQ112"/>
      <c r="CR112"/>
      <c r="CS112"/>
      <c r="CT112"/>
      <c r="CU112"/>
      <c r="CV112"/>
      <c r="CW112"/>
      <c r="CX112"/>
      <c r="CY112"/>
      <c r="CZ112"/>
      <c r="EM112" s="57"/>
      <c r="EN112" s="57"/>
      <c r="EO112" s="57"/>
      <c r="EP112" s="57"/>
      <c r="EQ112" s="57"/>
      <c r="ER112" s="57"/>
      <c r="ES112" s="57"/>
      <c r="ET112" s="57"/>
      <c r="EU112" s="57"/>
      <c r="EV112" s="57"/>
      <c r="EW112" s="57"/>
      <c r="FG112" s="65"/>
      <c r="FH112" s="65"/>
      <c r="FL112" s="57"/>
      <c r="FX112" s="57"/>
      <c r="FY112" s="57"/>
      <c r="FZ112" s="57"/>
      <c r="GA112" s="66"/>
      <c r="GB112" s="66"/>
      <c r="GE112" s="66"/>
      <c r="GG112" s="57"/>
    </row>
    <row r="113" spans="1:189" s="56" customFormat="1" ht="18" customHeight="1">
      <c r="A113" s="56" t="s">
        <v>39</v>
      </c>
      <c r="B113" s="56" t="s">
        <v>1034</v>
      </c>
      <c r="C113" s="57">
        <v>850</v>
      </c>
      <c r="D113" s="57">
        <v>3</v>
      </c>
      <c r="E113" s="56">
        <f t="shared" si="1"/>
        <v>1123.1500000000001</v>
      </c>
      <c r="F113" s="58">
        <v>65.17</v>
      </c>
      <c r="G113" s="58">
        <v>0.41</v>
      </c>
      <c r="H113" s="58">
        <v>13.84</v>
      </c>
      <c r="I113" s="58">
        <v>2.71</v>
      </c>
      <c r="J113" s="58">
        <v>9.8000000000000004E-2</v>
      </c>
      <c r="K113" s="58">
        <v>0.73</v>
      </c>
      <c r="L113" s="58">
        <v>3.36</v>
      </c>
      <c r="M113" s="58">
        <v>2.37</v>
      </c>
      <c r="N113" s="58">
        <v>2.62</v>
      </c>
      <c r="O113" s="58"/>
      <c r="P113" s="58"/>
      <c r="Q113" s="58">
        <v>8.6919999999999931</v>
      </c>
      <c r="S113" s="58">
        <v>47.1</v>
      </c>
      <c r="T113" s="58">
        <v>1.353</v>
      </c>
      <c r="U113" s="58">
        <v>7.83</v>
      </c>
      <c r="V113" s="58">
        <v>14.07</v>
      </c>
      <c r="W113" s="58">
        <v>0.42</v>
      </c>
      <c r="X113" s="58">
        <v>14.22</v>
      </c>
      <c r="Y113" s="58">
        <v>10.88</v>
      </c>
      <c r="Z113" s="58">
        <v>1.1399999999999999</v>
      </c>
      <c r="AA113" s="58">
        <v>0.32</v>
      </c>
      <c r="AB113" s="58"/>
      <c r="AD113" s="59"/>
      <c r="AE113" s="60"/>
      <c r="AF113" s="61"/>
      <c r="AG113" s="59"/>
      <c r="AH113" s="59"/>
      <c r="AI113" s="59"/>
      <c r="AJ113" s="60"/>
      <c r="AK113" s="62"/>
      <c r="AL113" s="62"/>
      <c r="AM113" s="62"/>
      <c r="AN113" s="62"/>
      <c r="AO113" s="62"/>
      <c r="AP113" s="62"/>
      <c r="AQ113" s="63"/>
      <c r="AR113" s="62"/>
      <c r="AS113" s="62"/>
      <c r="AT113" s="63"/>
      <c r="AU113" s="59"/>
      <c r="AV113" s="59"/>
      <c r="AW113" s="59"/>
      <c r="AX113" s="59"/>
      <c r="AY113" s="59"/>
      <c r="AZ113" s="59"/>
      <c r="BA113" s="60"/>
      <c r="BB113" s="64"/>
      <c r="BC113" s="64"/>
      <c r="BD113" s="59"/>
      <c r="BE113" s="59"/>
      <c r="BF113" s="59"/>
      <c r="BG113" s="59"/>
      <c r="BH113" s="59"/>
      <c r="BI113" s="59"/>
      <c r="BJ113" s="59"/>
      <c r="BK113" s="59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CA113" s="57"/>
      <c r="CB113" s="57"/>
      <c r="CC113" s="57"/>
      <c r="CD113" s="57"/>
      <c r="CE113" s="57"/>
      <c r="CF113" s="57"/>
      <c r="CG113" s="57"/>
      <c r="CH113" s="57"/>
      <c r="CI113" s="57"/>
      <c r="CJ113" s="57"/>
      <c r="CK113" s="57"/>
      <c r="CL113" s="57"/>
      <c r="CP113"/>
      <c r="CQ113"/>
      <c r="CR113"/>
      <c r="CS113"/>
      <c r="CT113"/>
      <c r="CU113"/>
      <c r="CV113"/>
      <c r="CW113"/>
      <c r="CX113"/>
      <c r="CY113"/>
      <c r="CZ113"/>
      <c r="EM113" s="57"/>
      <c r="EN113" s="57"/>
      <c r="EO113" s="57"/>
      <c r="EP113" s="57"/>
      <c r="EQ113" s="57"/>
      <c r="ER113" s="57"/>
      <c r="ES113" s="57"/>
      <c r="ET113" s="57"/>
      <c r="EU113" s="57"/>
      <c r="EV113" s="57"/>
      <c r="EW113" s="57"/>
      <c r="FG113" s="65"/>
      <c r="FH113" s="65"/>
      <c r="FL113" s="57"/>
      <c r="FX113" s="57"/>
      <c r="FY113" s="57"/>
      <c r="FZ113" s="57"/>
      <c r="GA113" s="66"/>
      <c r="GB113" s="66"/>
      <c r="GE113" s="66"/>
      <c r="GG113" s="57"/>
    </row>
    <row r="114" spans="1:189" s="56" customFormat="1" ht="18" customHeight="1">
      <c r="A114" s="56" t="s">
        <v>39</v>
      </c>
      <c r="B114" s="56" t="s">
        <v>1034</v>
      </c>
      <c r="C114" s="57">
        <v>850</v>
      </c>
      <c r="D114" s="57">
        <v>3</v>
      </c>
      <c r="E114" s="56">
        <f t="shared" si="1"/>
        <v>1123.1500000000001</v>
      </c>
      <c r="F114" s="58">
        <v>65.31</v>
      </c>
      <c r="G114" s="58">
        <v>0.4</v>
      </c>
      <c r="H114" s="58">
        <v>13.92</v>
      </c>
      <c r="I114" s="58">
        <v>2.65</v>
      </c>
      <c r="J114" s="58">
        <v>9.4E-2</v>
      </c>
      <c r="K114" s="58">
        <v>0.7</v>
      </c>
      <c r="L114" s="58">
        <v>3.44</v>
      </c>
      <c r="M114" s="58">
        <v>2.4500000000000002</v>
      </c>
      <c r="N114" s="58">
        <v>2.57</v>
      </c>
      <c r="O114" s="58"/>
      <c r="P114" s="58"/>
      <c r="Q114" s="58">
        <v>8.465999999999994</v>
      </c>
      <c r="S114" s="58">
        <v>47.51</v>
      </c>
      <c r="T114" s="58">
        <v>1.67</v>
      </c>
      <c r="U114" s="58">
        <v>7.98</v>
      </c>
      <c r="V114" s="58">
        <v>11.88</v>
      </c>
      <c r="W114" s="58">
        <v>0.34</v>
      </c>
      <c r="X114" s="58">
        <v>16.07</v>
      </c>
      <c r="Y114" s="58">
        <v>10.32</v>
      </c>
      <c r="Z114" s="58">
        <v>1.1000000000000001</v>
      </c>
      <c r="AA114" s="58">
        <v>0.3</v>
      </c>
      <c r="AB114" s="58"/>
      <c r="AD114" s="59"/>
      <c r="AE114" s="60"/>
      <c r="AF114" s="61"/>
      <c r="AG114" s="59"/>
      <c r="AH114" s="59"/>
      <c r="AI114" s="59"/>
      <c r="AJ114" s="60"/>
      <c r="AK114" s="62"/>
      <c r="AL114" s="62"/>
      <c r="AM114" s="62"/>
      <c r="AN114" s="62"/>
      <c r="AO114" s="62"/>
      <c r="AP114" s="62"/>
      <c r="AQ114" s="63"/>
      <c r="AR114" s="62"/>
      <c r="AS114" s="62"/>
      <c r="AT114" s="63"/>
      <c r="AU114" s="59"/>
      <c r="AV114" s="59"/>
      <c r="AW114" s="59"/>
      <c r="AX114" s="59"/>
      <c r="AY114" s="59"/>
      <c r="AZ114" s="59"/>
      <c r="BA114" s="60"/>
      <c r="BB114" s="64"/>
      <c r="BC114" s="64"/>
      <c r="BD114" s="59"/>
      <c r="BE114" s="59"/>
      <c r="BF114" s="59"/>
      <c r="BG114" s="59"/>
      <c r="BH114" s="59"/>
      <c r="BI114" s="59"/>
      <c r="BJ114" s="59"/>
      <c r="BK114" s="59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CA114" s="57"/>
      <c r="CB114" s="57"/>
      <c r="CC114" s="57"/>
      <c r="CD114" s="57"/>
      <c r="CE114" s="57"/>
      <c r="CF114" s="57"/>
      <c r="CG114" s="57"/>
      <c r="CH114" s="57"/>
      <c r="CI114" s="57"/>
      <c r="CJ114" s="57"/>
      <c r="CK114" s="57"/>
      <c r="CL114" s="57"/>
      <c r="CP114"/>
      <c r="CQ114"/>
      <c r="CR114"/>
      <c r="CS114"/>
      <c r="CT114"/>
      <c r="CU114"/>
      <c r="CV114"/>
      <c r="CW114"/>
      <c r="CX114"/>
      <c r="CY114"/>
      <c r="CZ114"/>
      <c r="EM114" s="57"/>
      <c r="EN114" s="57"/>
      <c r="EO114" s="57"/>
      <c r="EP114" s="57"/>
      <c r="EQ114" s="57"/>
      <c r="ER114" s="57"/>
      <c r="ES114" s="57"/>
      <c r="ET114" s="57"/>
      <c r="EU114" s="57"/>
      <c r="EV114" s="57"/>
      <c r="EW114" s="57"/>
      <c r="FG114" s="65"/>
      <c r="FH114" s="65"/>
      <c r="FL114" s="57"/>
      <c r="FX114" s="57"/>
      <c r="FY114" s="57"/>
      <c r="FZ114" s="57"/>
      <c r="GA114" s="66"/>
      <c r="GB114" s="66"/>
      <c r="GE114" s="66"/>
      <c r="GG114" s="57"/>
    </row>
    <row r="115" spans="1:189" s="56" customFormat="1" ht="18" customHeight="1">
      <c r="A115" s="56" t="s">
        <v>1055</v>
      </c>
      <c r="B115" s="56" t="s">
        <v>1034</v>
      </c>
      <c r="C115" s="57">
        <v>949</v>
      </c>
      <c r="D115" s="57">
        <v>3.988</v>
      </c>
      <c r="E115" s="56">
        <f t="shared" si="1"/>
        <v>1222.1500000000001</v>
      </c>
      <c r="F115" s="58">
        <v>61.7</v>
      </c>
      <c r="G115" s="58">
        <v>0.63</v>
      </c>
      <c r="H115" s="58">
        <v>17.600000000000001</v>
      </c>
      <c r="I115" s="58">
        <v>7.3</v>
      </c>
      <c r="J115" s="58">
        <v>0.2</v>
      </c>
      <c r="K115" s="58">
        <v>1.85</v>
      </c>
      <c r="L115" s="58">
        <v>6.4</v>
      </c>
      <c r="M115" s="58">
        <v>3.13</v>
      </c>
      <c r="N115" s="58">
        <v>1.21</v>
      </c>
      <c r="O115" s="58"/>
      <c r="P115" s="58"/>
      <c r="Q115" s="58">
        <v>8.1999999999999993</v>
      </c>
      <c r="S115" s="58">
        <v>41.9</v>
      </c>
      <c r="T115" s="58">
        <v>1.75</v>
      </c>
      <c r="U115" s="58">
        <v>12.9</v>
      </c>
      <c r="V115" s="58">
        <v>12.2</v>
      </c>
      <c r="W115" s="58">
        <v>0.22</v>
      </c>
      <c r="X115" s="58">
        <v>13.4</v>
      </c>
      <c r="Y115" s="58">
        <v>11.5</v>
      </c>
      <c r="Z115" s="58">
        <v>2.15</v>
      </c>
      <c r="AA115" s="58">
        <v>0.33</v>
      </c>
      <c r="AB115" s="58"/>
      <c r="AD115" s="59"/>
      <c r="AE115" s="60"/>
      <c r="AF115" s="61"/>
      <c r="AG115" s="59"/>
      <c r="AH115" s="59"/>
      <c r="AI115" s="59"/>
      <c r="AJ115" s="60"/>
      <c r="AK115" s="62"/>
      <c r="AL115" s="62"/>
      <c r="AM115" s="62"/>
      <c r="AN115" s="62"/>
      <c r="AO115" s="62"/>
      <c r="AP115" s="62"/>
      <c r="AQ115" s="63"/>
      <c r="AR115" s="62"/>
      <c r="AS115" s="62"/>
      <c r="AT115" s="63"/>
      <c r="AU115" s="59"/>
      <c r="AV115" s="59"/>
      <c r="AW115" s="59"/>
      <c r="AX115" s="59"/>
      <c r="AY115" s="59"/>
      <c r="AZ115" s="59"/>
      <c r="BA115" s="60"/>
      <c r="BB115" s="64"/>
      <c r="BC115" s="64"/>
      <c r="BD115" s="59"/>
      <c r="BE115" s="59"/>
      <c r="BF115" s="59"/>
      <c r="BG115" s="59"/>
      <c r="BH115" s="59"/>
      <c r="BI115" s="59"/>
      <c r="BJ115" s="59"/>
      <c r="BK115" s="59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CA115" s="57"/>
      <c r="CB115" s="57"/>
      <c r="CC115" s="57"/>
      <c r="CD115" s="57"/>
      <c r="CE115" s="57"/>
      <c r="CF115" s="57"/>
      <c r="CG115" s="57"/>
      <c r="CH115" s="57"/>
      <c r="CI115" s="57"/>
      <c r="CJ115" s="57"/>
      <c r="CK115" s="57"/>
      <c r="CL115" s="57"/>
      <c r="CP115"/>
      <c r="CQ115"/>
      <c r="CR115"/>
      <c r="CS115"/>
      <c r="CT115"/>
      <c r="CU115"/>
      <c r="CV115"/>
      <c r="CW115"/>
      <c r="CX115"/>
      <c r="CY115"/>
      <c r="CZ115"/>
      <c r="EM115" s="57"/>
      <c r="EN115" s="57"/>
      <c r="EO115" s="57"/>
      <c r="EP115" s="57"/>
      <c r="EQ115" s="57"/>
      <c r="ER115" s="57"/>
      <c r="ES115" s="57"/>
      <c r="ET115" s="57"/>
      <c r="EU115" s="57"/>
      <c r="EV115" s="57"/>
      <c r="EW115" s="57"/>
      <c r="FG115" s="65"/>
      <c r="FH115" s="65"/>
      <c r="FL115" s="57"/>
      <c r="FX115" s="57"/>
      <c r="FY115" s="57"/>
      <c r="FZ115" s="57"/>
      <c r="GA115" s="66"/>
      <c r="GB115" s="66"/>
      <c r="GE115" s="66"/>
      <c r="GG115" s="57"/>
    </row>
    <row r="116" spans="1:189" s="56" customFormat="1" ht="18" customHeight="1">
      <c r="A116" s="56" t="s">
        <v>1055</v>
      </c>
      <c r="B116" s="56" t="s">
        <v>1034</v>
      </c>
      <c r="C116" s="57">
        <v>949</v>
      </c>
      <c r="D116" s="57">
        <v>3.988</v>
      </c>
      <c r="E116" s="56">
        <f t="shared" si="1"/>
        <v>1222.1500000000001</v>
      </c>
      <c r="F116" s="58">
        <v>56.014200000000002</v>
      </c>
      <c r="G116" s="58">
        <v>0.52315999999999996</v>
      </c>
      <c r="H116" s="58">
        <v>15.8752</v>
      </c>
      <c r="I116" s="58">
        <v>6.4222400000000004</v>
      </c>
      <c r="J116" s="58">
        <v>0.1804</v>
      </c>
      <c r="K116" s="58">
        <v>1.4792799999999999</v>
      </c>
      <c r="L116" s="58">
        <v>5.1864999999999997</v>
      </c>
      <c r="M116" s="58">
        <v>3.13896</v>
      </c>
      <c r="N116" s="58">
        <v>1.3800600000000001</v>
      </c>
      <c r="O116" s="58"/>
      <c r="P116" s="58"/>
      <c r="Q116" s="58">
        <v>6.8</v>
      </c>
      <c r="S116" s="58">
        <v>42</v>
      </c>
      <c r="T116" s="58">
        <v>2.65</v>
      </c>
      <c r="U116" s="58">
        <v>12.2</v>
      </c>
      <c r="V116" s="58">
        <v>15</v>
      </c>
      <c r="W116" s="58">
        <v>0.31</v>
      </c>
      <c r="X116" s="58">
        <v>12.2</v>
      </c>
      <c r="Y116" s="58">
        <v>10.7</v>
      </c>
      <c r="Z116" s="58">
        <v>2.31</v>
      </c>
      <c r="AA116" s="58">
        <v>0.37</v>
      </c>
      <c r="AB116" s="58"/>
      <c r="AD116" s="59"/>
      <c r="AE116" s="60"/>
      <c r="AF116" s="61"/>
      <c r="AG116" s="59"/>
      <c r="AH116" s="59"/>
      <c r="AI116" s="59"/>
      <c r="AJ116" s="60"/>
      <c r="AK116" s="62"/>
      <c r="AL116" s="62"/>
      <c r="AM116" s="62"/>
      <c r="AN116" s="62"/>
      <c r="AO116" s="62"/>
      <c r="AP116" s="62"/>
      <c r="AQ116" s="63"/>
      <c r="AR116" s="62"/>
      <c r="AS116" s="62"/>
      <c r="AT116" s="63"/>
      <c r="AU116" s="59"/>
      <c r="AV116" s="59"/>
      <c r="AW116" s="59"/>
      <c r="AX116" s="59"/>
      <c r="AY116" s="59"/>
      <c r="AZ116" s="59"/>
      <c r="BA116" s="60"/>
      <c r="BB116" s="64"/>
      <c r="BC116" s="64"/>
      <c r="BD116" s="59"/>
      <c r="BE116" s="59"/>
      <c r="BF116" s="59"/>
      <c r="BG116" s="59"/>
      <c r="BH116" s="59"/>
      <c r="BI116" s="59"/>
      <c r="BJ116" s="59"/>
      <c r="BK116" s="59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CA116" s="57"/>
      <c r="CB116" s="57"/>
      <c r="CC116" s="57"/>
      <c r="CD116" s="57"/>
      <c r="CE116" s="57"/>
      <c r="CF116" s="57"/>
      <c r="CG116" s="57"/>
      <c r="CH116" s="57"/>
      <c r="CI116" s="57"/>
      <c r="CJ116" s="57"/>
      <c r="CK116" s="57"/>
      <c r="CL116" s="57"/>
      <c r="CP116"/>
      <c r="CQ116"/>
      <c r="CR116"/>
      <c r="CS116"/>
      <c r="CT116"/>
      <c r="CU116"/>
      <c r="CV116"/>
      <c r="CW116"/>
      <c r="CX116"/>
      <c r="CY116"/>
      <c r="CZ116"/>
      <c r="EM116" s="57"/>
      <c r="EN116" s="57"/>
      <c r="EO116" s="57"/>
      <c r="EP116" s="57"/>
      <c r="EQ116" s="57"/>
      <c r="ER116" s="57"/>
      <c r="ES116" s="57"/>
      <c r="ET116" s="57"/>
      <c r="EU116" s="57"/>
      <c r="EV116" s="57"/>
      <c r="EW116" s="57"/>
      <c r="FG116" s="65"/>
      <c r="FH116" s="65"/>
      <c r="FL116" s="57"/>
      <c r="FX116" s="57"/>
      <c r="FY116" s="57"/>
      <c r="FZ116" s="57"/>
      <c r="GA116" s="66"/>
      <c r="GB116" s="66"/>
      <c r="GE116" s="66"/>
      <c r="GG116" s="57"/>
    </row>
    <row r="117" spans="1:189" s="56" customFormat="1" ht="18" customHeight="1">
      <c r="A117" s="56" t="s">
        <v>1056</v>
      </c>
      <c r="B117" s="56" t="s">
        <v>1034</v>
      </c>
      <c r="C117" s="57">
        <v>900</v>
      </c>
      <c r="D117" s="57">
        <v>4</v>
      </c>
      <c r="E117" s="56">
        <f t="shared" si="1"/>
        <v>1173.1500000000001</v>
      </c>
      <c r="F117" s="58">
        <v>62.614899999999999</v>
      </c>
      <c r="G117" s="58">
        <v>0.28213100000000002</v>
      </c>
      <c r="H117" s="58">
        <v>15.8994</v>
      </c>
      <c r="I117" s="58">
        <v>1.31965</v>
      </c>
      <c r="J117" s="58">
        <v>0.10011100000000001</v>
      </c>
      <c r="K117" s="58">
        <v>1.1012200000000001</v>
      </c>
      <c r="L117" s="58">
        <v>4.3047700000000004</v>
      </c>
      <c r="M117" s="58">
        <v>3.8861300000000001</v>
      </c>
      <c r="N117" s="58">
        <v>1.5107699999999999</v>
      </c>
      <c r="O117" s="58"/>
      <c r="P117" s="58"/>
      <c r="Q117" s="58">
        <v>8.99</v>
      </c>
      <c r="S117" s="58">
        <v>44.97</v>
      </c>
      <c r="T117" s="58">
        <v>0.89</v>
      </c>
      <c r="U117" s="58">
        <v>10.59</v>
      </c>
      <c r="V117" s="58">
        <v>7.12</v>
      </c>
      <c r="W117" s="58">
        <v>0.26</v>
      </c>
      <c r="X117" s="58">
        <v>16.54</v>
      </c>
      <c r="Y117" s="58">
        <v>11.78</v>
      </c>
      <c r="Z117" s="58">
        <v>1.93</v>
      </c>
      <c r="AA117" s="58">
        <v>0.37</v>
      </c>
      <c r="AB117" s="58"/>
      <c r="AD117" s="59"/>
      <c r="AE117" s="60"/>
      <c r="AF117" s="61"/>
      <c r="AG117" s="59"/>
      <c r="AH117" s="59"/>
      <c r="AI117" s="59"/>
      <c r="AJ117" s="60"/>
      <c r="AK117" s="62"/>
      <c r="AL117" s="62"/>
      <c r="AM117" s="62"/>
      <c r="AN117" s="62"/>
      <c r="AO117" s="62"/>
      <c r="AP117" s="62"/>
      <c r="AQ117" s="63"/>
      <c r="AR117" s="62"/>
      <c r="AS117" s="62"/>
      <c r="AT117" s="63"/>
      <c r="AU117" s="59"/>
      <c r="AV117" s="59"/>
      <c r="AW117" s="59"/>
      <c r="AX117" s="59"/>
      <c r="AY117" s="59"/>
      <c r="AZ117" s="59"/>
      <c r="BA117" s="60"/>
      <c r="BB117" s="64"/>
      <c r="BC117" s="64"/>
      <c r="BD117" s="59"/>
      <c r="BE117" s="59"/>
      <c r="BF117" s="59"/>
      <c r="BG117" s="59"/>
      <c r="BH117" s="59"/>
      <c r="BI117" s="59"/>
      <c r="BJ117" s="59"/>
      <c r="BK117" s="59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CA117" s="57"/>
      <c r="CB117" s="57"/>
      <c r="CC117" s="57"/>
      <c r="CD117" s="57"/>
      <c r="CE117" s="57"/>
      <c r="CF117" s="57"/>
      <c r="CG117" s="57"/>
      <c r="CH117" s="57"/>
      <c r="CI117" s="57"/>
      <c r="CJ117" s="57"/>
      <c r="CK117" s="57"/>
      <c r="CL117" s="57"/>
      <c r="CP117"/>
      <c r="CQ117"/>
      <c r="CR117"/>
      <c r="CS117"/>
      <c r="CT117"/>
      <c r="CU117"/>
      <c r="CV117"/>
      <c r="CW117"/>
      <c r="CX117"/>
      <c r="CY117"/>
      <c r="CZ117"/>
      <c r="EM117" s="57"/>
      <c r="EN117" s="57"/>
      <c r="EO117" s="57"/>
      <c r="EP117" s="57"/>
      <c r="EQ117" s="57"/>
      <c r="ER117" s="57"/>
      <c r="ES117" s="57"/>
      <c r="ET117" s="57"/>
      <c r="EU117" s="57"/>
      <c r="EV117" s="57"/>
      <c r="EW117" s="57"/>
      <c r="FG117" s="65"/>
      <c r="FH117" s="65"/>
      <c r="FL117" s="57"/>
      <c r="FX117" s="57"/>
      <c r="FY117" s="57"/>
      <c r="FZ117" s="57"/>
      <c r="GA117" s="66"/>
      <c r="GB117" s="66"/>
      <c r="GE117" s="66"/>
      <c r="GG117" s="57"/>
    </row>
    <row r="118" spans="1:189" s="56" customFormat="1" ht="18" customHeight="1">
      <c r="A118" s="56" t="s">
        <v>1056</v>
      </c>
      <c r="B118" s="56" t="s">
        <v>1034</v>
      </c>
      <c r="C118" s="57">
        <v>900</v>
      </c>
      <c r="D118" s="57">
        <v>4</v>
      </c>
      <c r="E118" s="56">
        <f t="shared" si="1"/>
        <v>1173.1500000000001</v>
      </c>
      <c r="F118" s="58">
        <v>69.95</v>
      </c>
      <c r="G118" s="58">
        <v>0.25</v>
      </c>
      <c r="H118" s="58">
        <v>16.96</v>
      </c>
      <c r="I118" s="58">
        <v>1.35</v>
      </c>
      <c r="J118" s="58">
        <v>0.08</v>
      </c>
      <c r="K118" s="58">
        <v>0.95</v>
      </c>
      <c r="L118" s="58">
        <v>4.0599999999999996</v>
      </c>
      <c r="M118" s="58">
        <v>4.58</v>
      </c>
      <c r="N118" s="58">
        <v>1.81</v>
      </c>
      <c r="O118" s="58"/>
      <c r="P118" s="58"/>
      <c r="Q118" s="58">
        <v>8.27</v>
      </c>
      <c r="S118" s="58">
        <v>45.67</v>
      </c>
      <c r="T118" s="58">
        <v>0.99</v>
      </c>
      <c r="U118" s="58">
        <v>11.36</v>
      </c>
      <c r="V118" s="58">
        <v>6.52</v>
      </c>
      <c r="W118" s="58">
        <v>0.21</v>
      </c>
      <c r="X118" s="58">
        <v>15.58</v>
      </c>
      <c r="Y118" s="58">
        <v>11.46</v>
      </c>
      <c r="Z118" s="58">
        <v>1.94</v>
      </c>
      <c r="AA118" s="58">
        <v>0.41</v>
      </c>
      <c r="AB118" s="58"/>
      <c r="AD118" s="59"/>
      <c r="AE118" s="60"/>
      <c r="AF118" s="61"/>
      <c r="AG118" s="59"/>
      <c r="AH118" s="59"/>
      <c r="AI118" s="59"/>
      <c r="AJ118" s="60"/>
      <c r="AK118" s="62"/>
      <c r="AL118" s="62"/>
      <c r="AM118" s="62"/>
      <c r="AN118" s="62"/>
      <c r="AO118" s="62"/>
      <c r="AP118" s="62"/>
      <c r="AQ118" s="63"/>
      <c r="AR118" s="62"/>
      <c r="AS118" s="62"/>
      <c r="AT118" s="63"/>
      <c r="AU118" s="59"/>
      <c r="AV118" s="59"/>
      <c r="AW118" s="59"/>
      <c r="AX118" s="59"/>
      <c r="AY118" s="59"/>
      <c r="AZ118" s="59"/>
      <c r="BA118" s="60"/>
      <c r="BB118" s="64"/>
      <c r="BC118" s="64"/>
      <c r="BD118" s="59"/>
      <c r="BE118" s="59"/>
      <c r="BF118" s="59"/>
      <c r="BG118" s="59"/>
      <c r="BH118" s="59"/>
      <c r="BI118" s="59"/>
      <c r="BJ118" s="59"/>
      <c r="BK118" s="59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CA118" s="57"/>
      <c r="CB118" s="57"/>
      <c r="CC118" s="57"/>
      <c r="CD118" s="57"/>
      <c r="CE118" s="57"/>
      <c r="CF118" s="57"/>
      <c r="CG118" s="57"/>
      <c r="CH118" s="57"/>
      <c r="CI118" s="57"/>
      <c r="CJ118" s="57"/>
      <c r="CK118" s="57"/>
      <c r="CL118" s="57"/>
      <c r="CP118"/>
      <c r="CQ118"/>
      <c r="CR118"/>
      <c r="CS118"/>
      <c r="CT118"/>
      <c r="CU118"/>
      <c r="CV118"/>
      <c r="CW118"/>
      <c r="CX118"/>
      <c r="CY118"/>
      <c r="CZ118"/>
      <c r="EM118" s="57"/>
      <c r="EN118" s="57"/>
      <c r="EO118" s="57"/>
      <c r="EP118" s="57"/>
      <c r="EQ118" s="57"/>
      <c r="ER118" s="57"/>
      <c r="ES118" s="57"/>
      <c r="ET118" s="57"/>
      <c r="EU118" s="57"/>
      <c r="EV118" s="57"/>
      <c r="EW118" s="57"/>
      <c r="FG118" s="65"/>
      <c r="FH118" s="65"/>
      <c r="FL118" s="57"/>
      <c r="FX118" s="57"/>
      <c r="FY118" s="57"/>
      <c r="FZ118" s="57"/>
      <c r="GA118" s="66"/>
      <c r="GB118" s="66"/>
      <c r="GE118" s="66"/>
      <c r="GG118" s="57"/>
    </row>
    <row r="119" spans="1:189" s="56" customFormat="1" ht="18" customHeight="1">
      <c r="A119" s="56" t="s">
        <v>1056</v>
      </c>
      <c r="B119" s="56" t="s">
        <v>1034</v>
      </c>
      <c r="C119" s="57">
        <v>900</v>
      </c>
      <c r="D119" s="57">
        <v>4</v>
      </c>
      <c r="E119" s="56">
        <f t="shared" si="1"/>
        <v>1173.1500000000001</v>
      </c>
      <c r="F119" s="58">
        <v>72.89</v>
      </c>
      <c r="G119" s="58">
        <v>0.28999999999999998</v>
      </c>
      <c r="H119" s="58">
        <v>15.36</v>
      </c>
      <c r="I119" s="58">
        <v>1.21</v>
      </c>
      <c r="J119" s="58">
        <v>0.11</v>
      </c>
      <c r="K119" s="58">
        <v>0.79</v>
      </c>
      <c r="L119" s="58">
        <v>2.9</v>
      </c>
      <c r="M119" s="58">
        <v>4.28</v>
      </c>
      <c r="N119" s="58">
        <v>2.17</v>
      </c>
      <c r="O119" s="58"/>
      <c r="P119" s="58"/>
      <c r="Q119" s="58">
        <v>7.48</v>
      </c>
      <c r="S119" s="58">
        <v>46.62</v>
      </c>
      <c r="T119" s="58">
        <v>1.1499999999999999</v>
      </c>
      <c r="U119" s="58">
        <v>9.76</v>
      </c>
      <c r="V119" s="58">
        <v>7.23</v>
      </c>
      <c r="W119" s="58">
        <v>0.44</v>
      </c>
      <c r="X119" s="58">
        <v>16.739999999999998</v>
      </c>
      <c r="Y119" s="58">
        <v>11.26</v>
      </c>
      <c r="Z119" s="58">
        <v>1.83</v>
      </c>
      <c r="AA119" s="58">
        <v>0.31</v>
      </c>
      <c r="AB119" s="58"/>
      <c r="AD119" s="59"/>
      <c r="AE119" s="60"/>
      <c r="AF119" s="61"/>
      <c r="AG119" s="59"/>
      <c r="AH119" s="59"/>
      <c r="AI119" s="59"/>
      <c r="AJ119" s="60"/>
      <c r="AK119" s="62"/>
      <c r="AL119" s="62"/>
      <c r="AM119" s="62"/>
      <c r="AN119" s="62"/>
      <c r="AO119" s="62"/>
      <c r="AP119" s="62"/>
      <c r="AQ119" s="63"/>
      <c r="AR119" s="62"/>
      <c r="AS119" s="62"/>
      <c r="AT119" s="63"/>
      <c r="AU119" s="59"/>
      <c r="AV119" s="59"/>
      <c r="AW119" s="59"/>
      <c r="AX119" s="59"/>
      <c r="AY119" s="59"/>
      <c r="AZ119" s="59"/>
      <c r="BA119" s="60"/>
      <c r="BB119" s="64"/>
      <c r="BC119" s="64"/>
      <c r="BD119" s="59"/>
      <c r="BE119" s="59"/>
      <c r="BF119" s="59"/>
      <c r="BG119" s="59"/>
      <c r="BH119" s="59"/>
      <c r="BI119" s="59"/>
      <c r="BJ119" s="59"/>
      <c r="BK119" s="59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CA119" s="57"/>
      <c r="CB119" s="57"/>
      <c r="CC119" s="57"/>
      <c r="CD119" s="57"/>
      <c r="CE119" s="57"/>
      <c r="CF119" s="57"/>
      <c r="CG119" s="57"/>
      <c r="CH119" s="57"/>
      <c r="CI119" s="57"/>
      <c r="CJ119" s="57"/>
      <c r="CK119" s="57"/>
      <c r="CL119" s="57"/>
      <c r="CP119"/>
      <c r="CQ119"/>
      <c r="CR119"/>
      <c r="CS119"/>
      <c r="CT119"/>
      <c r="CU119"/>
      <c r="CV119"/>
      <c r="CW119"/>
      <c r="CX119"/>
      <c r="CY119"/>
      <c r="CZ119"/>
      <c r="EM119" s="57"/>
      <c r="EN119" s="57"/>
      <c r="EO119" s="57"/>
      <c r="EP119" s="57"/>
      <c r="EQ119" s="57"/>
      <c r="ER119" s="57"/>
      <c r="ES119" s="57"/>
      <c r="ET119" s="57"/>
      <c r="EU119" s="57"/>
      <c r="EV119" s="57"/>
      <c r="EW119" s="57"/>
      <c r="FG119" s="65"/>
      <c r="FH119" s="65"/>
      <c r="FL119" s="57"/>
      <c r="FX119" s="57"/>
      <c r="FY119" s="57"/>
      <c r="FZ119" s="57"/>
      <c r="GA119" s="66"/>
      <c r="GB119" s="66"/>
      <c r="GE119" s="66"/>
      <c r="GG119" s="57"/>
    </row>
    <row r="120" spans="1:189" s="56" customFormat="1" ht="18" customHeight="1">
      <c r="A120" s="56" t="s">
        <v>1056</v>
      </c>
      <c r="B120" s="56" t="s">
        <v>1034</v>
      </c>
      <c r="C120" s="57">
        <v>900</v>
      </c>
      <c r="D120" s="57">
        <v>4</v>
      </c>
      <c r="E120" s="56">
        <f t="shared" si="1"/>
        <v>1173.1500000000001</v>
      </c>
      <c r="F120" s="58">
        <v>74.52</v>
      </c>
      <c r="G120" s="58">
        <v>0.28000000000000003</v>
      </c>
      <c r="H120" s="58">
        <v>14.39</v>
      </c>
      <c r="I120" s="58">
        <v>0.96</v>
      </c>
      <c r="J120" s="58">
        <v>0.1</v>
      </c>
      <c r="K120" s="58">
        <v>1.08</v>
      </c>
      <c r="L120" s="58">
        <v>2.25</v>
      </c>
      <c r="M120" s="58">
        <v>4.0199999999999996</v>
      </c>
      <c r="N120" s="58">
        <v>2.38</v>
      </c>
      <c r="O120" s="58"/>
      <c r="P120" s="58"/>
      <c r="Q120" s="58">
        <v>6.73</v>
      </c>
      <c r="S120" s="58">
        <v>47.72</v>
      </c>
      <c r="T120" s="58">
        <v>1.22</v>
      </c>
      <c r="U120" s="58">
        <v>9.31</v>
      </c>
      <c r="V120" s="58">
        <v>6.31</v>
      </c>
      <c r="W120" s="58"/>
      <c r="X120" s="58">
        <v>17.61</v>
      </c>
      <c r="Y120" s="58">
        <v>11.4</v>
      </c>
      <c r="Z120" s="58">
        <v>1.72</v>
      </c>
      <c r="AA120" s="58">
        <v>0.34</v>
      </c>
      <c r="AB120" s="58"/>
      <c r="AD120" s="59"/>
      <c r="AE120" s="60"/>
      <c r="AF120" s="61"/>
      <c r="AG120" s="59"/>
      <c r="AH120" s="59"/>
      <c r="AI120" s="59"/>
      <c r="AJ120" s="60"/>
      <c r="AK120" s="62"/>
      <c r="AL120" s="62"/>
      <c r="AM120" s="62"/>
      <c r="AN120" s="62"/>
      <c r="AO120" s="62"/>
      <c r="AP120" s="62"/>
      <c r="AQ120" s="63"/>
      <c r="AR120" s="62"/>
      <c r="AS120" s="62"/>
      <c r="AT120" s="63"/>
      <c r="AU120" s="59"/>
      <c r="AV120" s="59"/>
      <c r="AW120" s="59"/>
      <c r="AX120" s="59"/>
      <c r="AY120" s="59"/>
      <c r="AZ120" s="59"/>
      <c r="BA120" s="60"/>
      <c r="BB120" s="64"/>
      <c r="BC120" s="64"/>
      <c r="BD120" s="59"/>
      <c r="BE120" s="59"/>
      <c r="BF120" s="59"/>
      <c r="BG120" s="59"/>
      <c r="BH120" s="59"/>
      <c r="BI120" s="59"/>
      <c r="BJ120" s="59"/>
      <c r="BK120" s="59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CA120" s="57"/>
      <c r="CB120" s="57"/>
      <c r="CC120" s="57"/>
      <c r="CD120" s="57"/>
      <c r="CE120" s="57"/>
      <c r="CF120" s="57"/>
      <c r="CG120" s="57"/>
      <c r="CH120" s="57"/>
      <c r="CI120" s="57"/>
      <c r="CJ120" s="57"/>
      <c r="CK120" s="57"/>
      <c r="CL120" s="57"/>
      <c r="CP120"/>
      <c r="CQ120"/>
      <c r="CR120"/>
      <c r="CS120"/>
      <c r="CT120"/>
      <c r="CU120"/>
      <c r="CV120"/>
      <c r="CW120"/>
      <c r="CX120"/>
      <c r="CY120"/>
      <c r="CZ120"/>
      <c r="EM120" s="57"/>
      <c r="EN120" s="57"/>
      <c r="EO120" s="57"/>
      <c r="EP120" s="57"/>
      <c r="EQ120" s="57"/>
      <c r="ER120" s="57"/>
      <c r="ES120" s="57"/>
      <c r="ET120" s="57"/>
      <c r="EU120" s="57"/>
      <c r="EV120" s="57"/>
      <c r="EW120" s="57"/>
      <c r="FG120" s="65"/>
      <c r="FH120" s="65"/>
      <c r="FL120" s="57"/>
      <c r="FX120" s="57"/>
      <c r="FY120" s="57"/>
      <c r="FZ120" s="57"/>
      <c r="GA120" s="66"/>
      <c r="GB120" s="66"/>
      <c r="GE120" s="66"/>
      <c r="GG120" s="57"/>
    </row>
    <row r="121" spans="1:189" s="56" customFormat="1" ht="18" customHeight="1">
      <c r="A121" s="56" t="s">
        <v>1056</v>
      </c>
      <c r="B121" s="56" t="s">
        <v>1034</v>
      </c>
      <c r="C121" s="57">
        <v>950</v>
      </c>
      <c r="D121" s="57">
        <v>4</v>
      </c>
      <c r="E121" s="56">
        <f t="shared" si="1"/>
        <v>1223.1500000000001</v>
      </c>
      <c r="F121" s="58">
        <v>67.52</v>
      </c>
      <c r="G121" s="58">
        <v>0.3</v>
      </c>
      <c r="H121" s="58">
        <v>17.260000000000002</v>
      </c>
      <c r="I121" s="58">
        <v>2.4300000000000002</v>
      </c>
      <c r="J121" s="58">
        <v>7.0000000000000007E-2</v>
      </c>
      <c r="K121" s="58">
        <v>1.63</v>
      </c>
      <c r="L121" s="58">
        <v>4.4400000000000004</v>
      </c>
      <c r="M121" s="58">
        <v>4.71</v>
      </c>
      <c r="N121" s="58">
        <v>1.63</v>
      </c>
      <c r="O121" s="58"/>
      <c r="P121" s="58"/>
      <c r="Q121" s="58">
        <v>6.59</v>
      </c>
      <c r="S121" s="58">
        <v>44.13</v>
      </c>
      <c r="T121" s="58">
        <v>1.44</v>
      </c>
      <c r="U121" s="58">
        <v>10.45</v>
      </c>
      <c r="V121" s="58">
        <v>8.39</v>
      </c>
      <c r="W121" s="58">
        <v>0.28999999999999998</v>
      </c>
      <c r="X121" s="58">
        <v>16.32</v>
      </c>
      <c r="Y121" s="58">
        <v>11.44</v>
      </c>
      <c r="Z121" s="58">
        <v>2.11</v>
      </c>
      <c r="AA121" s="58">
        <v>0.32</v>
      </c>
      <c r="AB121" s="58"/>
      <c r="AD121" s="59"/>
      <c r="AE121" s="60"/>
      <c r="AF121" s="61"/>
      <c r="AG121" s="59"/>
      <c r="AH121" s="59"/>
      <c r="AI121" s="59"/>
      <c r="AJ121" s="60"/>
      <c r="AK121" s="62"/>
      <c r="AL121" s="62"/>
      <c r="AM121" s="62"/>
      <c r="AN121" s="62"/>
      <c r="AO121" s="62"/>
      <c r="AP121" s="62"/>
      <c r="AQ121" s="63"/>
      <c r="AR121" s="62"/>
      <c r="AS121" s="62"/>
      <c r="AT121" s="63"/>
      <c r="AU121" s="59"/>
      <c r="AV121" s="59"/>
      <c r="AW121" s="59"/>
      <c r="AX121" s="59"/>
      <c r="AY121" s="59"/>
      <c r="AZ121" s="59"/>
      <c r="BA121" s="60"/>
      <c r="BB121" s="64"/>
      <c r="BC121" s="64"/>
      <c r="BD121" s="59"/>
      <c r="BE121" s="59"/>
      <c r="BF121" s="59"/>
      <c r="BG121" s="59"/>
      <c r="BH121" s="59"/>
      <c r="BI121" s="59"/>
      <c r="BJ121" s="59"/>
      <c r="BK121" s="59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CA121" s="57"/>
      <c r="CB121" s="57"/>
      <c r="CC121" s="57"/>
      <c r="CD121" s="57"/>
      <c r="CE121" s="57"/>
      <c r="CF121" s="57"/>
      <c r="CG121" s="57"/>
      <c r="CH121" s="57"/>
      <c r="CI121" s="57"/>
      <c r="CJ121" s="57"/>
      <c r="CK121" s="57"/>
      <c r="CL121" s="57"/>
      <c r="CP121"/>
      <c r="CQ121"/>
      <c r="CR121"/>
      <c r="CS121"/>
      <c r="CT121"/>
      <c r="CU121"/>
      <c r="CV121"/>
      <c r="CW121"/>
      <c r="CX121"/>
      <c r="CY121"/>
      <c r="CZ121"/>
      <c r="EM121" s="57"/>
      <c r="EN121" s="57"/>
      <c r="EO121" s="57"/>
      <c r="EP121" s="57"/>
      <c r="EQ121" s="57"/>
      <c r="ER121" s="57"/>
      <c r="ES121" s="57"/>
      <c r="ET121" s="57"/>
      <c r="EU121" s="57"/>
      <c r="EV121" s="57"/>
      <c r="EW121" s="57"/>
      <c r="FG121" s="65"/>
      <c r="FH121" s="65"/>
      <c r="FL121" s="57"/>
      <c r="FX121" s="57"/>
      <c r="FY121" s="57"/>
      <c r="FZ121" s="57"/>
      <c r="GA121" s="66"/>
      <c r="GB121" s="66"/>
      <c r="GE121" s="66"/>
      <c r="GG121" s="57"/>
    </row>
    <row r="122" spans="1:189" s="56" customFormat="1" ht="18" customHeight="1">
      <c r="A122" s="56" t="s">
        <v>1055</v>
      </c>
      <c r="B122" s="56" t="s">
        <v>1034</v>
      </c>
      <c r="C122" s="57">
        <v>945</v>
      </c>
      <c r="D122" s="57">
        <v>4.0019999999999998</v>
      </c>
      <c r="E122" s="56">
        <f t="shared" si="1"/>
        <v>1218.1500000000001</v>
      </c>
      <c r="F122" s="58">
        <v>58.695</v>
      </c>
      <c r="G122" s="58">
        <v>0.41860000000000003</v>
      </c>
      <c r="H122" s="58">
        <v>16.38</v>
      </c>
      <c r="I122" s="58">
        <v>4.6501000000000001</v>
      </c>
      <c r="J122" s="58">
        <v>0.1729</v>
      </c>
      <c r="K122" s="58">
        <v>1.3559000000000001</v>
      </c>
      <c r="L122" s="58">
        <v>5.1142000000000003</v>
      </c>
      <c r="M122" s="58">
        <v>2.8847</v>
      </c>
      <c r="N122" s="58">
        <v>1.3376999999999999</v>
      </c>
      <c r="O122" s="58"/>
      <c r="P122" s="58"/>
      <c r="Q122" s="58">
        <v>6.9</v>
      </c>
      <c r="S122" s="58">
        <v>43.8</v>
      </c>
      <c r="T122" s="58">
        <v>1.87</v>
      </c>
      <c r="U122" s="58">
        <v>11.9</v>
      </c>
      <c r="V122" s="58">
        <v>12.2</v>
      </c>
      <c r="W122" s="58">
        <v>0.14000000000000001</v>
      </c>
      <c r="X122" s="58">
        <v>14.1</v>
      </c>
      <c r="Y122" s="58">
        <v>11.2</v>
      </c>
      <c r="Z122" s="58">
        <v>2.17</v>
      </c>
      <c r="AA122" s="58">
        <v>0.33</v>
      </c>
      <c r="AB122" s="58"/>
      <c r="AD122" s="59"/>
      <c r="AE122" s="60"/>
      <c r="AF122" s="61"/>
      <c r="AG122" s="59"/>
      <c r="AH122" s="59"/>
      <c r="AI122" s="59"/>
      <c r="AJ122" s="60"/>
      <c r="AK122" s="62"/>
      <c r="AL122" s="62"/>
      <c r="AM122" s="62"/>
      <c r="AN122" s="62"/>
      <c r="AO122" s="62"/>
      <c r="AP122" s="62"/>
      <c r="AQ122" s="63"/>
      <c r="AR122" s="62"/>
      <c r="AS122" s="62"/>
      <c r="AT122" s="63"/>
      <c r="AU122" s="59"/>
      <c r="AV122" s="59"/>
      <c r="AW122" s="59"/>
      <c r="AX122" s="59"/>
      <c r="AY122" s="59"/>
      <c r="AZ122" s="59"/>
      <c r="BA122" s="60"/>
      <c r="BB122" s="64"/>
      <c r="BC122" s="64"/>
      <c r="BD122" s="59"/>
      <c r="BE122" s="59"/>
      <c r="BF122" s="59"/>
      <c r="BG122" s="59"/>
      <c r="BH122" s="59"/>
      <c r="BI122" s="59"/>
      <c r="BJ122" s="59"/>
      <c r="BK122" s="59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CA122" s="57"/>
      <c r="CB122" s="57"/>
      <c r="CC122" s="57"/>
      <c r="CD122" s="57"/>
      <c r="CE122" s="57"/>
      <c r="CF122" s="57"/>
      <c r="CG122" s="57"/>
      <c r="CH122" s="57"/>
      <c r="CI122" s="57"/>
      <c r="CJ122" s="57"/>
      <c r="CK122" s="57"/>
      <c r="CL122" s="57"/>
      <c r="CP122"/>
      <c r="CQ122"/>
      <c r="CR122"/>
      <c r="CS122"/>
      <c r="CT122"/>
      <c r="CU122"/>
      <c r="CV122"/>
      <c r="CW122"/>
      <c r="CX122"/>
      <c r="CY122"/>
      <c r="CZ122"/>
      <c r="EM122" s="57"/>
      <c r="EN122" s="57"/>
      <c r="EO122" s="57"/>
      <c r="EP122" s="57"/>
      <c r="EQ122" s="57"/>
      <c r="ER122" s="57"/>
      <c r="ES122" s="57"/>
      <c r="ET122" s="57"/>
      <c r="EU122" s="57"/>
      <c r="EV122" s="57"/>
      <c r="EW122" s="57"/>
      <c r="FG122" s="65"/>
      <c r="FH122" s="65"/>
      <c r="FL122" s="57"/>
      <c r="FX122" s="57"/>
      <c r="FY122" s="57"/>
      <c r="FZ122" s="57"/>
      <c r="GA122" s="66"/>
      <c r="GB122" s="66"/>
      <c r="GE122" s="66"/>
      <c r="GG122" s="57"/>
    </row>
    <row r="123" spans="1:189" s="56" customFormat="1" ht="18" customHeight="1">
      <c r="A123" s="56" t="s">
        <v>1055</v>
      </c>
      <c r="B123" s="56" t="s">
        <v>1034</v>
      </c>
      <c r="C123" s="57">
        <v>945</v>
      </c>
      <c r="D123" s="57">
        <v>4.0019999999999998</v>
      </c>
      <c r="E123" s="56">
        <f t="shared" si="1"/>
        <v>1218.1500000000001</v>
      </c>
      <c r="F123" s="58">
        <v>53.706899999999997</v>
      </c>
      <c r="G123" s="58">
        <v>0.48344999999999999</v>
      </c>
      <c r="H123" s="58">
        <v>17.140499999999999</v>
      </c>
      <c r="I123" s="58">
        <v>4.6762800000000002</v>
      </c>
      <c r="J123" s="58">
        <v>0.17580000000000001</v>
      </c>
      <c r="K123" s="58">
        <v>1.50309</v>
      </c>
      <c r="L123" s="58">
        <v>6.6188700000000003</v>
      </c>
      <c r="M123" s="58">
        <v>2.5666799999999999</v>
      </c>
      <c r="N123" s="58">
        <v>0.97568999999999995</v>
      </c>
      <c r="O123" s="58"/>
      <c r="P123" s="58"/>
      <c r="Q123" s="58">
        <v>8.1999999999999993</v>
      </c>
      <c r="S123" s="58">
        <v>42.6</v>
      </c>
      <c r="T123" s="58">
        <v>1.85</v>
      </c>
      <c r="U123" s="58">
        <v>13.2</v>
      </c>
      <c r="V123" s="58">
        <v>12.5</v>
      </c>
      <c r="W123" s="58">
        <v>0.28000000000000003</v>
      </c>
      <c r="X123" s="58">
        <v>13.6</v>
      </c>
      <c r="Y123" s="58">
        <v>11.3</v>
      </c>
      <c r="Z123" s="58">
        <v>2.14</v>
      </c>
      <c r="AA123" s="58">
        <v>0.35</v>
      </c>
      <c r="AB123" s="58"/>
      <c r="AD123" s="59"/>
      <c r="AE123" s="60"/>
      <c r="AF123" s="61"/>
      <c r="AG123" s="59"/>
      <c r="AH123" s="59"/>
      <c r="AI123" s="59"/>
      <c r="AJ123" s="60"/>
      <c r="AK123" s="62"/>
      <c r="AL123" s="62"/>
      <c r="AM123" s="62"/>
      <c r="AN123" s="62"/>
      <c r="AO123" s="62"/>
      <c r="AP123" s="62"/>
      <c r="AQ123" s="63"/>
      <c r="AR123" s="62"/>
      <c r="AS123" s="62"/>
      <c r="AT123" s="63"/>
      <c r="AU123" s="59"/>
      <c r="AV123" s="59"/>
      <c r="AW123" s="59"/>
      <c r="AX123" s="59"/>
      <c r="AY123" s="59"/>
      <c r="AZ123" s="59"/>
      <c r="BA123" s="60"/>
      <c r="BB123" s="64"/>
      <c r="BC123" s="64"/>
      <c r="BD123" s="59"/>
      <c r="BE123" s="59"/>
      <c r="BF123" s="59"/>
      <c r="BG123" s="59"/>
      <c r="BH123" s="59"/>
      <c r="BI123" s="59"/>
      <c r="BJ123" s="59"/>
      <c r="BK123" s="59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CA123" s="57"/>
      <c r="CB123" s="57"/>
      <c r="CC123" s="57"/>
      <c r="CD123" s="57"/>
      <c r="CE123" s="57"/>
      <c r="CF123" s="57"/>
      <c r="CG123" s="57"/>
      <c r="CH123" s="57"/>
      <c r="CI123" s="57"/>
      <c r="CJ123" s="57"/>
      <c r="CK123" s="57"/>
      <c r="CL123" s="57"/>
      <c r="CP123"/>
      <c r="CQ123"/>
      <c r="CR123"/>
      <c r="CS123"/>
      <c r="CT123"/>
      <c r="CU123"/>
      <c r="CV123"/>
      <c r="CW123"/>
      <c r="CX123"/>
      <c r="CY123"/>
      <c r="CZ123"/>
      <c r="EM123" s="57"/>
      <c r="EN123" s="57"/>
      <c r="EO123" s="57"/>
      <c r="EP123" s="57"/>
      <c r="EQ123" s="57"/>
      <c r="ER123" s="57"/>
      <c r="ES123" s="57"/>
      <c r="ET123" s="57"/>
      <c r="EU123" s="57"/>
      <c r="EV123" s="57"/>
      <c r="EW123" s="57"/>
      <c r="FG123" s="65"/>
      <c r="FH123" s="65"/>
      <c r="FL123" s="57"/>
      <c r="FX123" s="57"/>
      <c r="FY123" s="57"/>
      <c r="FZ123" s="57"/>
      <c r="GA123" s="66"/>
      <c r="GB123" s="66"/>
      <c r="GE123" s="66"/>
      <c r="GG123" s="57"/>
    </row>
    <row r="124" spans="1:189" s="56" customFormat="1" ht="18" customHeight="1">
      <c r="A124" s="56" t="s">
        <v>1055</v>
      </c>
      <c r="B124" s="56" t="s">
        <v>1034</v>
      </c>
      <c r="C124" s="57">
        <v>995</v>
      </c>
      <c r="D124" s="57">
        <v>4.048</v>
      </c>
      <c r="E124" s="56">
        <f t="shared" si="1"/>
        <v>1268.1500000000001</v>
      </c>
      <c r="F124" s="58">
        <v>52.063499999999998</v>
      </c>
      <c r="G124" s="58">
        <v>0.7137</v>
      </c>
      <c r="H124" s="58">
        <v>17.293500000000002</v>
      </c>
      <c r="I124" s="58">
        <v>6.9997499999999997</v>
      </c>
      <c r="J124" s="58">
        <v>0.13725000000000001</v>
      </c>
      <c r="K124" s="58">
        <v>3.2025000000000001</v>
      </c>
      <c r="L124" s="58">
        <v>7.5945</v>
      </c>
      <c r="M124" s="58">
        <v>2.9371499999999999</v>
      </c>
      <c r="N124" s="58">
        <v>0.53985000000000005</v>
      </c>
      <c r="O124" s="58"/>
      <c r="P124" s="58"/>
      <c r="Q124" s="58">
        <v>6.4</v>
      </c>
      <c r="S124" s="58">
        <v>43</v>
      </c>
      <c r="T124" s="58">
        <v>2.0099999999999998</v>
      </c>
      <c r="U124" s="58">
        <v>12.9</v>
      </c>
      <c r="V124" s="58">
        <v>11.5</v>
      </c>
      <c r="W124" s="58">
        <v>0.16</v>
      </c>
      <c r="X124" s="58">
        <v>14.8</v>
      </c>
      <c r="Y124" s="58">
        <v>11.2</v>
      </c>
      <c r="Z124" s="58">
        <v>2.2200000000000002</v>
      </c>
      <c r="AA124" s="58">
        <v>0.32</v>
      </c>
      <c r="AB124" s="58"/>
      <c r="AD124" s="59"/>
      <c r="AE124" s="60"/>
      <c r="AF124" s="61"/>
      <c r="AG124" s="59"/>
      <c r="AH124" s="59"/>
      <c r="AI124" s="59"/>
      <c r="AJ124" s="60"/>
      <c r="AK124" s="62"/>
      <c r="AL124" s="62"/>
      <c r="AM124" s="62"/>
      <c r="AN124" s="62"/>
      <c r="AO124" s="62"/>
      <c r="AP124" s="62"/>
      <c r="AQ124" s="63"/>
      <c r="AR124" s="62"/>
      <c r="AS124" s="62"/>
      <c r="AT124" s="63"/>
      <c r="AU124" s="59"/>
      <c r="AV124" s="59"/>
      <c r="AW124" s="59"/>
      <c r="AX124" s="59"/>
      <c r="AY124" s="59"/>
      <c r="AZ124" s="59"/>
      <c r="BA124" s="60"/>
      <c r="BB124" s="64"/>
      <c r="BC124" s="64"/>
      <c r="BD124" s="59"/>
      <c r="BE124" s="59"/>
      <c r="BF124" s="59"/>
      <c r="BG124" s="59"/>
      <c r="BH124" s="59"/>
      <c r="BI124" s="59"/>
      <c r="BJ124" s="59"/>
      <c r="BK124" s="59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CA124" s="57"/>
      <c r="CB124" s="57"/>
      <c r="CC124" s="57"/>
      <c r="CD124" s="57"/>
      <c r="CE124" s="57"/>
      <c r="CF124" s="57"/>
      <c r="CG124" s="57"/>
      <c r="CH124" s="57"/>
      <c r="CI124" s="57"/>
      <c r="CJ124" s="57"/>
      <c r="CK124" s="57"/>
      <c r="CL124" s="57"/>
      <c r="CP124"/>
      <c r="CQ124"/>
      <c r="CR124"/>
      <c r="CS124"/>
      <c r="CT124"/>
      <c r="CU124"/>
      <c r="CV124"/>
      <c r="CW124"/>
      <c r="CX124"/>
      <c r="CY124"/>
      <c r="CZ124"/>
      <c r="EM124" s="57"/>
      <c r="EN124" s="57"/>
      <c r="EO124" s="57"/>
      <c r="EP124" s="57"/>
      <c r="EQ124" s="57"/>
      <c r="ER124" s="57"/>
      <c r="ES124" s="57"/>
      <c r="ET124" s="57"/>
      <c r="EU124" s="57"/>
      <c r="EV124" s="57"/>
      <c r="EW124" s="57"/>
      <c r="FG124" s="65"/>
      <c r="FH124" s="65"/>
      <c r="FL124" s="57"/>
      <c r="FX124" s="57"/>
      <c r="FY124" s="57"/>
      <c r="FZ124" s="57"/>
      <c r="GA124" s="66"/>
      <c r="GB124" s="66"/>
      <c r="GE124" s="66"/>
      <c r="GG124" s="57"/>
    </row>
    <row r="125" spans="1:189" s="56" customFormat="1" ht="18" customHeight="1">
      <c r="A125" s="56" t="s">
        <v>1055</v>
      </c>
      <c r="B125" s="56" t="s">
        <v>1034</v>
      </c>
      <c r="C125" s="57">
        <v>1000</v>
      </c>
      <c r="D125" s="57">
        <v>4.2699999999999996</v>
      </c>
      <c r="E125" s="56">
        <f t="shared" si="1"/>
        <v>1273.1500000000001</v>
      </c>
      <c r="F125" s="58">
        <v>51.380400000000002</v>
      </c>
      <c r="G125" s="58">
        <v>0.77434999999999998</v>
      </c>
      <c r="H125" s="58">
        <v>17.035699999999999</v>
      </c>
      <c r="I125" s="58">
        <v>7.6159600000000003</v>
      </c>
      <c r="J125" s="58">
        <v>3.644E-2</v>
      </c>
      <c r="K125" s="58">
        <v>3.2067199999999998</v>
      </c>
      <c r="L125" s="58">
        <v>6.7778400000000003</v>
      </c>
      <c r="M125" s="58">
        <v>3.4071400000000001</v>
      </c>
      <c r="N125" s="58">
        <v>0.85633999999999999</v>
      </c>
      <c r="O125" s="58"/>
      <c r="P125" s="58"/>
      <c r="Q125" s="58">
        <v>6.8</v>
      </c>
      <c r="S125" s="58">
        <v>42.8</v>
      </c>
      <c r="T125" s="58">
        <v>2.3199999999999998</v>
      </c>
      <c r="U125" s="58">
        <v>13.1</v>
      </c>
      <c r="V125" s="58">
        <v>11.5</v>
      </c>
      <c r="W125" s="58">
        <v>0.18</v>
      </c>
      <c r="X125" s="58">
        <v>13.6</v>
      </c>
      <c r="Y125" s="58">
        <v>10.8</v>
      </c>
      <c r="Z125" s="58">
        <v>2.33</v>
      </c>
      <c r="AA125" s="58">
        <v>0.38</v>
      </c>
      <c r="AB125" s="58"/>
      <c r="AD125" s="59"/>
      <c r="AE125" s="60"/>
      <c r="AF125" s="61"/>
      <c r="AG125" s="59"/>
      <c r="AH125" s="59"/>
      <c r="AI125" s="59"/>
      <c r="AJ125" s="60"/>
      <c r="AK125" s="62"/>
      <c r="AL125" s="62"/>
      <c r="AM125" s="62"/>
      <c r="AN125" s="62"/>
      <c r="AO125" s="62"/>
      <c r="AP125" s="62"/>
      <c r="AQ125" s="63"/>
      <c r="AR125" s="62"/>
      <c r="AS125" s="62"/>
      <c r="AT125" s="63"/>
      <c r="AU125" s="59"/>
      <c r="AV125" s="59"/>
      <c r="AW125" s="59"/>
      <c r="AX125" s="59"/>
      <c r="AY125" s="59"/>
      <c r="AZ125" s="59"/>
      <c r="BA125" s="60"/>
      <c r="BB125" s="64"/>
      <c r="BC125" s="64"/>
      <c r="BD125" s="59"/>
      <c r="BE125" s="59"/>
      <c r="BF125" s="59"/>
      <c r="BG125" s="59"/>
      <c r="BH125" s="59"/>
      <c r="BI125" s="59"/>
      <c r="BJ125" s="59"/>
      <c r="BK125" s="59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CA125" s="57"/>
      <c r="CB125" s="57"/>
      <c r="CC125" s="57"/>
      <c r="CD125" s="57"/>
      <c r="CE125" s="57"/>
      <c r="CF125" s="57"/>
      <c r="CG125" s="57"/>
      <c r="CH125" s="57"/>
      <c r="CI125" s="57"/>
      <c r="CJ125" s="57"/>
      <c r="CK125" s="57"/>
      <c r="CL125" s="57"/>
      <c r="CP125"/>
      <c r="CQ125"/>
      <c r="CR125"/>
      <c r="CS125"/>
      <c r="CT125"/>
      <c r="CU125"/>
      <c r="CV125"/>
      <c r="CW125"/>
      <c r="CX125"/>
      <c r="CY125"/>
      <c r="CZ125"/>
      <c r="EM125" s="57"/>
      <c r="EN125" s="57"/>
      <c r="EO125" s="57"/>
      <c r="EP125" s="57"/>
      <c r="EQ125" s="57"/>
      <c r="ER125" s="57"/>
      <c r="ES125" s="57"/>
      <c r="ET125" s="57"/>
      <c r="EU125" s="57"/>
      <c r="EV125" s="57"/>
      <c r="EW125" s="57"/>
      <c r="FG125" s="65"/>
      <c r="FH125" s="65"/>
      <c r="FL125" s="57"/>
      <c r="FX125" s="57"/>
      <c r="FY125" s="57"/>
      <c r="FZ125" s="57"/>
      <c r="GA125" s="66"/>
      <c r="GB125" s="66"/>
      <c r="GE125" s="66"/>
      <c r="GG125" s="57"/>
    </row>
    <row r="126" spans="1:189" s="56" customFormat="1" ht="18" customHeight="1">
      <c r="A126" s="56" t="s">
        <v>1049</v>
      </c>
      <c r="B126" s="56" t="s">
        <v>1034</v>
      </c>
      <c r="C126" s="57">
        <v>945</v>
      </c>
      <c r="D126" s="57">
        <v>4.8899999999999997</v>
      </c>
      <c r="E126" s="56">
        <f t="shared" si="1"/>
        <v>1218.1500000000001</v>
      </c>
      <c r="F126" s="58">
        <v>58.2</v>
      </c>
      <c r="G126" s="58">
        <v>0.42</v>
      </c>
      <c r="H126" s="58">
        <v>17.850000000000001</v>
      </c>
      <c r="I126" s="58">
        <v>3.7</v>
      </c>
      <c r="J126" s="58">
        <v>0.05</v>
      </c>
      <c r="K126" s="58">
        <v>2.4</v>
      </c>
      <c r="L126" s="58">
        <v>5.56</v>
      </c>
      <c r="M126" s="58">
        <v>2.93</v>
      </c>
      <c r="N126" s="58">
        <v>0.74</v>
      </c>
      <c r="O126" s="58">
        <v>0.26</v>
      </c>
      <c r="P126" s="58"/>
      <c r="Q126" s="58">
        <f>100-SUM(F126:P126)</f>
        <v>7.8899999999999864</v>
      </c>
      <c r="S126" s="58">
        <v>45.3</v>
      </c>
      <c r="T126" s="58">
        <v>1.78</v>
      </c>
      <c r="U126" s="58">
        <v>12.38</v>
      </c>
      <c r="V126" s="58">
        <v>7.6</v>
      </c>
      <c r="W126" s="58">
        <v>7.0000000000000007E-2</v>
      </c>
      <c r="X126" s="58">
        <v>16.899999999999999</v>
      </c>
      <c r="Y126" s="58">
        <v>11.3</v>
      </c>
      <c r="Z126" s="58">
        <v>2.4</v>
      </c>
      <c r="AA126" s="58">
        <v>0.27</v>
      </c>
      <c r="AB126" s="58"/>
      <c r="AD126" s="59"/>
      <c r="AE126" s="60"/>
      <c r="AF126" s="61"/>
      <c r="AG126" s="59"/>
      <c r="AH126" s="59"/>
      <c r="AI126" s="59"/>
      <c r="AJ126" s="60"/>
      <c r="AK126" s="62"/>
      <c r="AL126" s="62"/>
      <c r="AM126" s="62"/>
      <c r="AN126" s="62"/>
      <c r="AO126" s="62"/>
      <c r="AP126" s="62"/>
      <c r="AQ126" s="63"/>
      <c r="AR126" s="62"/>
      <c r="AS126" s="62"/>
      <c r="AT126" s="63"/>
      <c r="AU126" s="59"/>
      <c r="AV126" s="59"/>
      <c r="AW126" s="59"/>
      <c r="AX126" s="59"/>
      <c r="AY126" s="59"/>
      <c r="AZ126" s="59"/>
      <c r="BA126" s="60"/>
      <c r="BB126" s="64"/>
      <c r="BC126" s="64"/>
      <c r="BD126" s="59"/>
      <c r="BE126" s="59"/>
      <c r="BF126" s="59"/>
      <c r="BG126" s="59"/>
      <c r="BH126" s="59"/>
      <c r="BI126" s="59"/>
      <c r="BJ126" s="59"/>
      <c r="BK126" s="59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CA126" s="57"/>
      <c r="CB126" s="57"/>
      <c r="CC126" s="57"/>
      <c r="CD126" s="57"/>
      <c r="CE126" s="57"/>
      <c r="CF126" s="57"/>
      <c r="CG126" s="57"/>
      <c r="CH126" s="57"/>
      <c r="CI126" s="57"/>
      <c r="CJ126" s="57"/>
      <c r="CK126" s="57"/>
      <c r="CL126" s="57"/>
      <c r="CP126"/>
      <c r="CQ126"/>
      <c r="CR126"/>
      <c r="CS126"/>
      <c r="CT126"/>
      <c r="CU126"/>
      <c r="CV126"/>
      <c r="CW126"/>
      <c r="CX126"/>
      <c r="CY126"/>
      <c r="CZ126"/>
      <c r="EM126" s="57"/>
      <c r="EN126" s="57"/>
      <c r="EO126" s="57"/>
      <c r="EP126" s="57"/>
      <c r="EQ126" s="57"/>
      <c r="ER126" s="57"/>
      <c r="ES126" s="57"/>
      <c r="ET126" s="57"/>
      <c r="EU126" s="57"/>
      <c r="EV126" s="57"/>
      <c r="EW126" s="57"/>
      <c r="FG126" s="65"/>
      <c r="FH126" s="65"/>
      <c r="FL126" s="57"/>
      <c r="FX126" s="57"/>
      <c r="FY126" s="57"/>
      <c r="FZ126" s="57"/>
      <c r="GA126" s="66"/>
      <c r="GB126" s="66"/>
      <c r="GE126" s="66"/>
      <c r="GG126" s="57"/>
    </row>
    <row r="127" spans="1:189" s="56" customFormat="1" ht="18" customHeight="1">
      <c r="A127" s="56" t="s">
        <v>1049</v>
      </c>
      <c r="B127" s="56" t="s">
        <v>1034</v>
      </c>
      <c r="C127" s="57">
        <v>975</v>
      </c>
      <c r="D127" s="57">
        <v>4.9000000000000004</v>
      </c>
      <c r="E127" s="56">
        <f t="shared" si="1"/>
        <v>1248.1500000000001</v>
      </c>
      <c r="F127" s="58">
        <v>55.9</v>
      </c>
      <c r="G127" s="58">
        <v>0.54</v>
      </c>
      <c r="H127" s="58">
        <v>17.43</v>
      </c>
      <c r="I127" s="58">
        <v>4.2</v>
      </c>
      <c r="J127" s="58">
        <v>0.09</v>
      </c>
      <c r="K127" s="58">
        <v>3.3</v>
      </c>
      <c r="L127" s="58">
        <v>6.33</v>
      </c>
      <c r="M127" s="58">
        <v>3.59</v>
      </c>
      <c r="N127" s="58">
        <v>0.89</v>
      </c>
      <c r="O127" s="58">
        <v>0.01</v>
      </c>
      <c r="P127" s="58">
        <v>0.02</v>
      </c>
      <c r="Q127" s="58">
        <f>100-SUM(F127:P127)</f>
        <v>7.6999999999999886</v>
      </c>
      <c r="S127" s="58">
        <v>44.5</v>
      </c>
      <c r="T127" s="58">
        <v>1.33</v>
      </c>
      <c r="U127" s="58">
        <v>10.72</v>
      </c>
      <c r="V127" s="58">
        <v>9.1999999999999993</v>
      </c>
      <c r="W127" s="58">
        <v>0.3</v>
      </c>
      <c r="X127" s="58">
        <v>16.8</v>
      </c>
      <c r="Y127" s="58">
        <v>11.42</v>
      </c>
      <c r="Z127" s="58">
        <v>2.1</v>
      </c>
      <c r="AA127" s="58">
        <v>0.33</v>
      </c>
      <c r="AB127" s="58"/>
      <c r="AD127" s="59"/>
      <c r="AE127" s="60"/>
      <c r="AF127" s="61"/>
      <c r="AG127" s="59"/>
      <c r="AH127" s="59"/>
      <c r="AI127" s="59"/>
      <c r="AJ127" s="60"/>
      <c r="AK127" s="62"/>
      <c r="AL127" s="62"/>
      <c r="AM127" s="62"/>
      <c r="AN127" s="62"/>
      <c r="AO127" s="62"/>
      <c r="AP127" s="62"/>
      <c r="AQ127" s="63"/>
      <c r="AR127" s="62"/>
      <c r="AS127" s="62"/>
      <c r="AT127" s="63"/>
      <c r="AU127" s="59"/>
      <c r="AV127" s="59"/>
      <c r="AW127" s="59"/>
      <c r="AX127" s="59"/>
      <c r="AY127" s="59"/>
      <c r="AZ127" s="59"/>
      <c r="BA127" s="60"/>
      <c r="BB127" s="64"/>
      <c r="BC127" s="64"/>
      <c r="BD127" s="59"/>
      <c r="BE127" s="59"/>
      <c r="BF127" s="59"/>
      <c r="BG127" s="59"/>
      <c r="BH127" s="59"/>
      <c r="BI127" s="59"/>
      <c r="BJ127" s="59"/>
      <c r="BK127" s="59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CA127" s="57"/>
      <c r="CB127" s="57"/>
      <c r="CC127" s="57"/>
      <c r="CD127" s="57"/>
      <c r="CE127" s="57"/>
      <c r="CF127" s="57"/>
      <c r="CG127" s="57"/>
      <c r="CH127" s="57"/>
      <c r="CI127" s="57"/>
      <c r="CJ127" s="57"/>
      <c r="CK127" s="57"/>
      <c r="CL127" s="57"/>
      <c r="CP127"/>
      <c r="CQ127"/>
      <c r="CR127"/>
      <c r="CS127"/>
      <c r="CT127"/>
      <c r="CU127"/>
      <c r="CV127"/>
      <c r="CW127"/>
      <c r="CX127"/>
      <c r="CY127"/>
      <c r="CZ127"/>
      <c r="EM127" s="57"/>
      <c r="EN127" s="57"/>
      <c r="EO127" s="57"/>
      <c r="EP127" s="57"/>
      <c r="EQ127" s="57"/>
      <c r="ER127" s="57"/>
      <c r="ES127" s="57"/>
      <c r="ET127" s="57"/>
      <c r="EU127" s="57"/>
      <c r="EV127" s="57"/>
      <c r="EW127" s="57"/>
      <c r="FG127" s="65"/>
      <c r="FH127" s="65"/>
      <c r="FL127" s="57"/>
      <c r="FX127" s="57"/>
      <c r="FY127" s="57"/>
      <c r="FZ127" s="57"/>
      <c r="GA127" s="66"/>
      <c r="GB127" s="66"/>
      <c r="GE127" s="66"/>
      <c r="GG127" s="57"/>
    </row>
    <row r="128" spans="1:189" s="56" customFormat="1" ht="18" customHeight="1">
      <c r="A128" s="56" t="s">
        <v>1057</v>
      </c>
      <c r="B128" s="56" t="s">
        <v>1034</v>
      </c>
      <c r="C128" s="57">
        <v>1000</v>
      </c>
      <c r="D128" s="57">
        <v>5</v>
      </c>
      <c r="E128" s="56">
        <f t="shared" si="1"/>
        <v>1273.1500000000001</v>
      </c>
      <c r="F128" s="58">
        <v>45.8</v>
      </c>
      <c r="G128" s="58">
        <v>1.74</v>
      </c>
      <c r="H128" s="58">
        <v>14.65</v>
      </c>
      <c r="I128" s="58">
        <v>9.31</v>
      </c>
      <c r="J128" s="58">
        <v>0.19</v>
      </c>
      <c r="K128" s="58">
        <v>4.24</v>
      </c>
      <c r="L128" s="58">
        <v>7.75</v>
      </c>
      <c r="M128" s="58">
        <v>3.83</v>
      </c>
      <c r="N128" s="58">
        <v>2.1</v>
      </c>
      <c r="O128" s="58"/>
      <c r="P128" s="58"/>
      <c r="Q128" s="58">
        <v>8</v>
      </c>
      <c r="S128" s="58">
        <v>40.71</v>
      </c>
      <c r="T128" s="58">
        <v>3.08</v>
      </c>
      <c r="U128" s="58">
        <v>12.42</v>
      </c>
      <c r="V128" s="58">
        <v>9.89</v>
      </c>
      <c r="W128" s="58">
        <v>0.12</v>
      </c>
      <c r="X128" s="58">
        <v>14.97</v>
      </c>
      <c r="Y128" s="58">
        <v>11.69</v>
      </c>
      <c r="Z128" s="58">
        <v>2.4500000000000002</v>
      </c>
      <c r="AA128" s="58">
        <v>1.1100000000000001</v>
      </c>
      <c r="AB128" s="58">
        <v>0.13</v>
      </c>
      <c r="AD128" s="59"/>
      <c r="AE128" s="60"/>
      <c r="AF128" s="61"/>
      <c r="AG128" s="59"/>
      <c r="AH128" s="59"/>
      <c r="AI128" s="59"/>
      <c r="AJ128" s="60"/>
      <c r="AK128" s="62"/>
      <c r="AL128" s="62"/>
      <c r="AM128" s="62"/>
      <c r="AN128" s="62"/>
      <c r="AO128" s="62"/>
      <c r="AP128" s="62"/>
      <c r="AQ128" s="63"/>
      <c r="AR128" s="62"/>
      <c r="AS128" s="62"/>
      <c r="AT128" s="63"/>
      <c r="AU128" s="59"/>
      <c r="AV128" s="59"/>
      <c r="AW128" s="59"/>
      <c r="AX128" s="59"/>
      <c r="AY128" s="59"/>
      <c r="AZ128" s="59"/>
      <c r="BA128" s="60"/>
      <c r="BB128" s="64"/>
      <c r="BC128" s="64"/>
      <c r="BD128" s="59"/>
      <c r="BE128" s="59"/>
      <c r="BF128" s="59"/>
      <c r="BG128" s="59"/>
      <c r="BH128" s="59"/>
      <c r="BI128" s="59"/>
      <c r="BJ128" s="59"/>
      <c r="BK128" s="59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CA128" s="57"/>
      <c r="CB128" s="57"/>
      <c r="CC128" s="57"/>
      <c r="CD128" s="57"/>
      <c r="CE128" s="57"/>
      <c r="CF128" s="57"/>
      <c r="CG128" s="57"/>
      <c r="CH128" s="57"/>
      <c r="CI128" s="57"/>
      <c r="CJ128" s="57"/>
      <c r="CK128" s="57"/>
      <c r="CL128" s="57"/>
      <c r="CP128"/>
      <c r="CQ128"/>
      <c r="CR128"/>
      <c r="CS128"/>
      <c r="CT128"/>
      <c r="CU128"/>
      <c r="CV128"/>
      <c r="CW128"/>
      <c r="CX128"/>
      <c r="CY128"/>
      <c r="CZ128"/>
      <c r="EM128" s="57"/>
      <c r="EN128" s="57"/>
      <c r="EO128" s="57"/>
      <c r="EP128" s="57"/>
      <c r="EQ128" s="57"/>
      <c r="ER128" s="57"/>
      <c r="ES128" s="57"/>
      <c r="ET128" s="57"/>
      <c r="EU128" s="57"/>
      <c r="EV128" s="57"/>
      <c r="EW128" s="57"/>
      <c r="FG128" s="65"/>
      <c r="FH128" s="65"/>
      <c r="FL128" s="57"/>
      <c r="FX128" s="57"/>
      <c r="FY128" s="57"/>
      <c r="FZ128" s="57"/>
      <c r="GA128" s="66"/>
      <c r="GB128" s="66"/>
      <c r="GE128" s="66"/>
      <c r="GG128" s="57"/>
    </row>
    <row r="129" spans="1:189" s="56" customFormat="1" ht="18" customHeight="1">
      <c r="A129" s="56" t="s">
        <v>1058</v>
      </c>
      <c r="B129" s="56" t="s">
        <v>1034</v>
      </c>
      <c r="C129" s="57">
        <v>950</v>
      </c>
      <c r="D129" s="57">
        <v>5</v>
      </c>
      <c r="E129" s="56">
        <f t="shared" si="1"/>
        <v>1223.1500000000001</v>
      </c>
      <c r="F129" s="67">
        <v>61.94</v>
      </c>
      <c r="G129" s="67">
        <v>0.77</v>
      </c>
      <c r="H129" s="67">
        <v>17.059999999999999</v>
      </c>
      <c r="I129" s="67">
        <v>6.31</v>
      </c>
      <c r="J129" s="67">
        <v>0.13</v>
      </c>
      <c r="K129" s="67">
        <v>1.1100000000000001</v>
      </c>
      <c r="L129" s="67">
        <v>3.77</v>
      </c>
      <c r="M129" s="58">
        <v>5.07</v>
      </c>
      <c r="N129" s="58">
        <v>3.53</v>
      </c>
      <c r="O129" s="58"/>
      <c r="P129" s="58">
        <v>0.28999999999999998</v>
      </c>
      <c r="Q129" s="58">
        <v>6.6599999999999966</v>
      </c>
      <c r="S129" s="67">
        <v>42.09</v>
      </c>
      <c r="T129" s="67">
        <v>3.83</v>
      </c>
      <c r="U129" s="67">
        <v>10.89</v>
      </c>
      <c r="V129" s="67">
        <v>15.24</v>
      </c>
      <c r="W129" s="67">
        <v>0.21</v>
      </c>
      <c r="X129" s="67">
        <v>11.79</v>
      </c>
      <c r="Y129" s="67">
        <v>10.09</v>
      </c>
      <c r="Z129" s="67">
        <v>2.71</v>
      </c>
      <c r="AA129" s="67">
        <v>0.76</v>
      </c>
      <c r="AB129" s="58"/>
      <c r="AD129" s="59"/>
      <c r="AE129" s="60"/>
      <c r="AF129" s="61"/>
      <c r="AG129" s="59"/>
      <c r="AH129" s="59"/>
      <c r="AI129" s="59"/>
      <c r="AJ129" s="60"/>
      <c r="AK129" s="62"/>
      <c r="AL129" s="62"/>
      <c r="AM129" s="62"/>
      <c r="AN129" s="62"/>
      <c r="AO129" s="62"/>
      <c r="AP129" s="62"/>
      <c r="AQ129" s="63"/>
      <c r="AR129" s="62"/>
      <c r="AS129" s="62"/>
      <c r="AT129" s="63"/>
      <c r="AU129" s="59"/>
      <c r="AV129" s="59"/>
      <c r="AW129" s="59"/>
      <c r="AX129" s="59"/>
      <c r="AY129" s="59"/>
      <c r="AZ129" s="59"/>
      <c r="BA129" s="60"/>
      <c r="BB129" s="64"/>
      <c r="BC129" s="64"/>
      <c r="BD129" s="59"/>
      <c r="BE129" s="59"/>
      <c r="BF129" s="59"/>
      <c r="BG129" s="59"/>
      <c r="BH129" s="59"/>
      <c r="BI129" s="59"/>
      <c r="BJ129" s="59"/>
      <c r="BK129" s="59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CA129" s="57"/>
      <c r="CB129" s="57"/>
      <c r="CC129" s="57"/>
      <c r="CD129" s="57"/>
      <c r="CE129" s="57"/>
      <c r="CF129" s="57"/>
      <c r="CG129" s="57"/>
      <c r="CH129" s="57"/>
      <c r="CI129" s="57"/>
      <c r="CJ129" s="57"/>
      <c r="CK129" s="57"/>
      <c r="CL129" s="57"/>
      <c r="CP129"/>
      <c r="CQ129"/>
      <c r="CR129"/>
      <c r="CS129"/>
      <c r="CT129"/>
      <c r="CU129"/>
      <c r="CV129"/>
      <c r="CW129"/>
      <c r="CX129"/>
      <c r="CY129"/>
      <c r="CZ129"/>
      <c r="EM129" s="57"/>
      <c r="EN129" s="57"/>
      <c r="EO129" s="57"/>
      <c r="EP129" s="57"/>
      <c r="EQ129" s="57"/>
      <c r="ER129" s="57"/>
      <c r="ES129" s="57"/>
      <c r="ET129" s="57"/>
      <c r="EU129" s="57"/>
      <c r="EV129" s="57"/>
      <c r="EW129" s="57"/>
      <c r="FG129" s="65"/>
      <c r="FH129" s="65"/>
      <c r="FL129" s="57"/>
      <c r="FX129" s="57"/>
      <c r="FY129" s="57"/>
      <c r="FZ129" s="57"/>
      <c r="GA129" s="66"/>
      <c r="GB129" s="66"/>
      <c r="GE129" s="66"/>
      <c r="GG129" s="57"/>
    </row>
    <row r="130" spans="1:189" s="56" customFormat="1" ht="18" customHeight="1">
      <c r="A130" s="56" t="s">
        <v>1059</v>
      </c>
      <c r="B130" s="56" t="s">
        <v>1034</v>
      </c>
      <c r="C130" s="57">
        <v>900</v>
      </c>
      <c r="D130" s="57">
        <v>5</v>
      </c>
      <c r="E130" s="56">
        <f t="shared" si="1"/>
        <v>1173.1500000000001</v>
      </c>
      <c r="F130" s="58">
        <v>61.22</v>
      </c>
      <c r="G130" s="58">
        <v>0.71</v>
      </c>
      <c r="H130" s="58">
        <v>18.309999999999999</v>
      </c>
      <c r="I130" s="58">
        <v>4.28</v>
      </c>
      <c r="J130" s="58">
        <v>0.08</v>
      </c>
      <c r="K130" s="58">
        <v>2.33</v>
      </c>
      <c r="L130" s="58">
        <v>4.3600000000000003</v>
      </c>
      <c r="M130" s="58">
        <v>5.57</v>
      </c>
      <c r="N130" s="58">
        <v>2.73</v>
      </c>
      <c r="O130" s="58"/>
      <c r="P130" s="58">
        <v>0.4</v>
      </c>
      <c r="Q130" s="58">
        <v>6.6400000000000006</v>
      </c>
      <c r="S130" s="58">
        <v>44.45</v>
      </c>
      <c r="T130" s="58">
        <v>2.14</v>
      </c>
      <c r="U130" s="58">
        <v>11.48</v>
      </c>
      <c r="V130" s="58">
        <v>8.9</v>
      </c>
      <c r="W130" s="58">
        <v>0.12</v>
      </c>
      <c r="X130" s="58">
        <v>16.11</v>
      </c>
      <c r="Y130" s="58">
        <v>11.32</v>
      </c>
      <c r="Z130" s="58">
        <v>2.62</v>
      </c>
      <c r="AA130" s="58">
        <v>0.78</v>
      </c>
      <c r="AB130" s="58">
        <v>0.14000000000000001</v>
      </c>
      <c r="AD130" s="59"/>
      <c r="AE130" s="60"/>
      <c r="AF130" s="61"/>
      <c r="AG130" s="59"/>
      <c r="AH130" s="59"/>
      <c r="AI130" s="59"/>
      <c r="AJ130" s="60"/>
      <c r="AK130" s="62"/>
      <c r="AL130" s="62"/>
      <c r="AM130" s="62"/>
      <c r="AN130" s="62"/>
      <c r="AO130" s="62"/>
      <c r="AP130" s="62"/>
      <c r="AQ130" s="63"/>
      <c r="AR130" s="62"/>
      <c r="AS130" s="62"/>
      <c r="AT130" s="63"/>
      <c r="AU130" s="59"/>
      <c r="AV130" s="59"/>
      <c r="AW130" s="59"/>
      <c r="AX130" s="59"/>
      <c r="AY130" s="59"/>
      <c r="AZ130" s="59"/>
      <c r="BA130" s="60"/>
      <c r="BB130" s="64"/>
      <c r="BC130" s="64"/>
      <c r="BD130" s="59"/>
      <c r="BE130" s="59"/>
      <c r="BF130" s="59"/>
      <c r="BG130" s="59"/>
      <c r="BH130" s="59"/>
      <c r="BI130" s="59"/>
      <c r="BJ130" s="59"/>
      <c r="BK130" s="59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CA130" s="57"/>
      <c r="CB130" s="57"/>
      <c r="CC130" s="57"/>
      <c r="CD130" s="57"/>
      <c r="CE130" s="57"/>
      <c r="CF130" s="57"/>
      <c r="CG130" s="57"/>
      <c r="CH130" s="57"/>
      <c r="CI130" s="57"/>
      <c r="CJ130" s="57"/>
      <c r="CK130" s="57"/>
      <c r="CL130" s="57"/>
      <c r="CP130"/>
      <c r="CQ130"/>
      <c r="CR130"/>
      <c r="CS130"/>
      <c r="CT130"/>
      <c r="CU130"/>
      <c r="CV130"/>
      <c r="CW130"/>
      <c r="CX130"/>
      <c r="CY130"/>
      <c r="CZ130"/>
      <c r="EM130" s="57"/>
      <c r="EN130" s="57"/>
      <c r="EO130" s="57"/>
      <c r="EP130" s="57"/>
      <c r="EQ130" s="57"/>
      <c r="ER130" s="57"/>
      <c r="ES130" s="57"/>
      <c r="ET130" s="57"/>
      <c r="EU130" s="57"/>
      <c r="EV130" s="57"/>
      <c r="EW130" s="57"/>
      <c r="FG130" s="65"/>
      <c r="FH130" s="65"/>
      <c r="FL130" s="57"/>
      <c r="FX130" s="57"/>
      <c r="FY130" s="57"/>
      <c r="FZ130" s="57"/>
      <c r="GA130" s="66"/>
      <c r="GB130" s="66"/>
      <c r="GE130" s="66"/>
      <c r="GG130" s="57"/>
    </row>
    <row r="131" spans="1:189" s="56" customFormat="1" ht="18" customHeight="1">
      <c r="A131" s="56" t="s">
        <v>1060</v>
      </c>
      <c r="B131" s="56" t="s">
        <v>1034</v>
      </c>
      <c r="C131" s="57">
        <v>980</v>
      </c>
      <c r="D131" s="57">
        <v>5</v>
      </c>
      <c r="E131" s="56">
        <f t="shared" ref="E131:E194" si="2">C131+273.15</f>
        <v>1253.1500000000001</v>
      </c>
      <c r="F131" s="67">
        <v>55.26</v>
      </c>
      <c r="G131" s="67">
        <v>0.5</v>
      </c>
      <c r="H131" s="67">
        <v>19.13</v>
      </c>
      <c r="I131" s="67">
        <v>8.4</v>
      </c>
      <c r="J131" s="67">
        <v>0.3</v>
      </c>
      <c r="K131" s="67">
        <v>0.87</v>
      </c>
      <c r="L131" s="67">
        <v>9.75</v>
      </c>
      <c r="M131" s="58">
        <v>3.79</v>
      </c>
      <c r="N131" s="58">
        <v>1.64</v>
      </c>
      <c r="O131" s="67"/>
      <c r="P131" s="58">
        <v>0.35</v>
      </c>
      <c r="Q131" s="58">
        <v>9.32</v>
      </c>
      <c r="S131" s="67">
        <v>42.68</v>
      </c>
      <c r="T131" s="67">
        <v>1.7</v>
      </c>
      <c r="U131" s="67">
        <v>15.96</v>
      </c>
      <c r="V131" s="67">
        <v>10.73</v>
      </c>
      <c r="W131" s="67"/>
      <c r="X131" s="67">
        <v>11.72</v>
      </c>
      <c r="Y131" s="67">
        <v>10.77</v>
      </c>
      <c r="Z131" s="58">
        <v>2.2000000000000002</v>
      </c>
      <c r="AA131" s="58">
        <v>0.73</v>
      </c>
      <c r="AB131" s="67"/>
      <c r="AD131" s="59"/>
      <c r="AE131" s="60"/>
      <c r="AF131" s="61"/>
      <c r="AG131" s="59"/>
      <c r="AH131" s="59"/>
      <c r="AI131" s="59"/>
      <c r="AJ131" s="60"/>
      <c r="AK131" s="62"/>
      <c r="AL131" s="62"/>
      <c r="AM131" s="62"/>
      <c r="AN131" s="62"/>
      <c r="AO131" s="62"/>
      <c r="AP131" s="62"/>
      <c r="AQ131" s="63"/>
      <c r="AR131" s="62"/>
      <c r="AS131" s="62"/>
      <c r="AT131" s="63"/>
      <c r="AU131" s="59"/>
      <c r="AV131" s="59"/>
      <c r="AW131" s="59"/>
      <c r="AX131" s="59"/>
      <c r="AY131" s="59"/>
      <c r="AZ131" s="59"/>
      <c r="BA131" s="60"/>
      <c r="BB131" s="64"/>
      <c r="BC131" s="64"/>
      <c r="BD131" s="59"/>
      <c r="BE131" s="59"/>
      <c r="BF131" s="59"/>
      <c r="BG131" s="59"/>
      <c r="BH131" s="59"/>
      <c r="BI131" s="59"/>
      <c r="BJ131" s="59"/>
      <c r="BK131" s="59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CA131" s="57"/>
      <c r="CB131" s="57"/>
      <c r="CC131" s="57"/>
      <c r="CD131" s="57"/>
      <c r="CE131" s="57"/>
      <c r="CF131" s="57"/>
      <c r="CG131" s="57"/>
      <c r="CH131" s="57"/>
      <c r="CI131" s="57"/>
      <c r="CJ131" s="57"/>
      <c r="CK131" s="57"/>
      <c r="CL131" s="57"/>
      <c r="CP131"/>
      <c r="CQ131"/>
      <c r="CR131"/>
      <c r="CS131"/>
      <c r="CT131"/>
      <c r="CU131"/>
      <c r="CV131"/>
      <c r="CW131"/>
      <c r="CX131"/>
      <c r="CY131"/>
      <c r="CZ131"/>
      <c r="EM131" s="57"/>
      <c r="EN131" s="57"/>
      <c r="EO131" s="57"/>
      <c r="EP131" s="57"/>
      <c r="EQ131" s="57"/>
      <c r="ER131" s="57"/>
      <c r="ES131" s="57"/>
      <c r="ET131" s="57"/>
      <c r="EU131" s="57"/>
      <c r="EV131" s="57"/>
      <c r="EW131" s="57"/>
      <c r="FG131" s="65"/>
      <c r="FH131" s="65"/>
      <c r="FL131" s="57"/>
      <c r="FX131" s="57"/>
      <c r="FY131" s="57"/>
      <c r="FZ131" s="57"/>
      <c r="GA131" s="66"/>
      <c r="GB131" s="66"/>
      <c r="GE131" s="66"/>
      <c r="GG131" s="57"/>
    </row>
    <row r="132" spans="1:189" s="56" customFormat="1" ht="18" customHeight="1">
      <c r="A132" s="56" t="s">
        <v>1061</v>
      </c>
      <c r="B132" s="56" t="s">
        <v>1034</v>
      </c>
      <c r="C132" s="57">
        <v>1045</v>
      </c>
      <c r="D132" s="57">
        <v>5</v>
      </c>
      <c r="E132" s="56">
        <f t="shared" si="2"/>
        <v>1318.15</v>
      </c>
      <c r="F132" s="58">
        <v>55.2</v>
      </c>
      <c r="G132" s="58">
        <v>1.18</v>
      </c>
      <c r="H132" s="58">
        <v>17</v>
      </c>
      <c r="I132" s="58">
        <v>2.37</v>
      </c>
      <c r="J132" s="58">
        <v>0.11</v>
      </c>
      <c r="K132" s="58">
        <v>0.25</v>
      </c>
      <c r="L132" s="58">
        <v>7.32</v>
      </c>
      <c r="M132" s="58">
        <v>1.4</v>
      </c>
      <c r="N132" s="58">
        <v>0.56000000000000005</v>
      </c>
      <c r="O132" s="58"/>
      <c r="P132" s="58">
        <v>0.31</v>
      </c>
      <c r="Q132" s="58">
        <v>14.3</v>
      </c>
      <c r="S132" s="58">
        <v>40.659999999999997</v>
      </c>
      <c r="T132" s="58">
        <v>4.45</v>
      </c>
      <c r="U132" s="58">
        <v>13.31</v>
      </c>
      <c r="V132" s="58">
        <v>14.15</v>
      </c>
      <c r="W132" s="58"/>
      <c r="X132" s="58">
        <v>12.97</v>
      </c>
      <c r="Y132" s="58">
        <v>10.74</v>
      </c>
      <c r="Z132" s="58">
        <v>1.97</v>
      </c>
      <c r="AA132" s="58">
        <v>0.48</v>
      </c>
      <c r="AB132" s="58"/>
      <c r="AD132" s="59"/>
      <c r="AE132" s="60"/>
      <c r="AF132" s="61"/>
      <c r="AG132" s="59"/>
      <c r="AH132" s="59"/>
      <c r="AI132" s="59"/>
      <c r="AJ132" s="60"/>
      <c r="AK132" s="62"/>
      <c r="AL132" s="62"/>
      <c r="AM132" s="62"/>
      <c r="AN132" s="62"/>
      <c r="AO132" s="62"/>
      <c r="AP132" s="62"/>
      <c r="AQ132" s="63"/>
      <c r="AR132" s="62"/>
      <c r="AS132" s="62"/>
      <c r="AT132" s="63"/>
      <c r="AU132" s="59"/>
      <c r="AV132" s="59"/>
      <c r="AW132" s="59"/>
      <c r="AX132" s="59"/>
      <c r="AY132" s="59"/>
      <c r="AZ132" s="59"/>
      <c r="BA132" s="60"/>
      <c r="BB132" s="64"/>
      <c r="BC132" s="64"/>
      <c r="BD132" s="59"/>
      <c r="BE132" s="59"/>
      <c r="BF132" s="59"/>
      <c r="BG132" s="59"/>
      <c r="BH132" s="59"/>
      <c r="BI132" s="59"/>
      <c r="BJ132" s="59"/>
      <c r="BK132" s="59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CA132" s="57"/>
      <c r="CB132" s="57"/>
      <c r="CC132" s="57"/>
      <c r="CD132" s="57"/>
      <c r="CE132" s="57"/>
      <c r="CF132" s="57"/>
      <c r="CG132" s="57"/>
      <c r="CH132" s="57"/>
      <c r="CI132" s="57"/>
      <c r="CJ132" s="57"/>
      <c r="CK132" s="57"/>
      <c r="CL132" s="57"/>
      <c r="CP132"/>
      <c r="CQ132"/>
      <c r="CR132"/>
      <c r="CS132"/>
      <c r="CT132"/>
      <c r="CU132"/>
      <c r="CV132"/>
      <c r="CW132"/>
      <c r="CX132"/>
      <c r="CY132"/>
      <c r="CZ132"/>
      <c r="EM132" s="57"/>
      <c r="EN132" s="57"/>
      <c r="EO132" s="57"/>
      <c r="EP132" s="57"/>
      <c r="EQ132" s="57"/>
      <c r="ER132" s="57"/>
      <c r="ES132" s="57"/>
      <c r="ET132" s="57"/>
      <c r="EU132" s="57"/>
      <c r="EV132" s="57"/>
      <c r="EW132" s="57"/>
      <c r="FG132" s="65"/>
      <c r="FH132" s="65"/>
      <c r="FL132" s="57"/>
      <c r="FX132" s="57"/>
      <c r="FY132" s="57"/>
      <c r="FZ132" s="57"/>
      <c r="GA132" s="66"/>
      <c r="GB132" s="66"/>
      <c r="GE132" s="66"/>
      <c r="GG132" s="57"/>
    </row>
    <row r="133" spans="1:189" s="56" customFormat="1" ht="18" customHeight="1">
      <c r="A133" s="56" t="s">
        <v>1061</v>
      </c>
      <c r="B133" s="56" t="s">
        <v>1034</v>
      </c>
      <c r="C133" s="57">
        <v>1015</v>
      </c>
      <c r="D133" s="57">
        <v>5</v>
      </c>
      <c r="E133" s="56">
        <f t="shared" si="2"/>
        <v>1288.1500000000001</v>
      </c>
      <c r="F133" s="58">
        <v>55.2</v>
      </c>
      <c r="G133" s="58">
        <v>0.95</v>
      </c>
      <c r="H133" s="58">
        <v>18.100000000000001</v>
      </c>
      <c r="I133" s="58">
        <v>2.67</v>
      </c>
      <c r="J133" s="58">
        <v>0.11</v>
      </c>
      <c r="K133" s="58">
        <v>0.28000000000000003</v>
      </c>
      <c r="L133" s="58">
        <v>7.23</v>
      </c>
      <c r="M133" s="58">
        <v>1.7</v>
      </c>
      <c r="N133" s="58">
        <v>0.67</v>
      </c>
      <c r="O133" s="58"/>
      <c r="P133" s="58">
        <v>0.42</v>
      </c>
      <c r="Q133" s="58">
        <v>12.67</v>
      </c>
      <c r="S133" s="58">
        <v>39.67</v>
      </c>
      <c r="T133" s="58">
        <v>4.9000000000000004</v>
      </c>
      <c r="U133" s="58">
        <v>13.28</v>
      </c>
      <c r="V133" s="58">
        <v>15.12</v>
      </c>
      <c r="W133" s="58">
        <v>0.16</v>
      </c>
      <c r="X133" s="58">
        <v>11.1</v>
      </c>
      <c r="Y133" s="58">
        <v>10.68</v>
      </c>
      <c r="Z133" s="58">
        <v>2.1800000000000002</v>
      </c>
      <c r="AA133" s="58">
        <v>0.53</v>
      </c>
      <c r="AB133" s="58">
        <v>0.06</v>
      </c>
      <c r="AD133" s="59"/>
      <c r="AE133" s="60"/>
      <c r="AF133" s="61"/>
      <c r="AG133" s="59"/>
      <c r="AH133" s="59"/>
      <c r="AI133" s="59"/>
      <c r="AJ133" s="60"/>
      <c r="AK133" s="62"/>
      <c r="AL133" s="62"/>
      <c r="AM133" s="62"/>
      <c r="AN133" s="62"/>
      <c r="AO133" s="62"/>
      <c r="AP133" s="62"/>
      <c r="AQ133" s="63"/>
      <c r="AR133" s="62"/>
      <c r="AS133" s="62"/>
      <c r="AT133" s="63"/>
      <c r="AU133" s="59"/>
      <c r="AV133" s="59"/>
      <c r="AW133" s="59"/>
      <c r="AX133" s="59"/>
      <c r="AY133" s="59"/>
      <c r="AZ133" s="59"/>
      <c r="BA133" s="60"/>
      <c r="BB133" s="64"/>
      <c r="BC133" s="64"/>
      <c r="BD133" s="59"/>
      <c r="BE133" s="59"/>
      <c r="BF133" s="59"/>
      <c r="BG133" s="59"/>
      <c r="BH133" s="59"/>
      <c r="BI133" s="59"/>
      <c r="BJ133" s="59"/>
      <c r="BK133" s="59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CA133" s="57"/>
      <c r="CB133" s="57"/>
      <c r="CC133" s="57"/>
      <c r="CD133" s="57"/>
      <c r="CE133" s="57"/>
      <c r="CF133" s="57"/>
      <c r="CG133" s="57"/>
      <c r="CH133" s="57"/>
      <c r="CI133" s="57"/>
      <c r="CJ133" s="57"/>
      <c r="CK133" s="57"/>
      <c r="CL133" s="57"/>
      <c r="CP133"/>
      <c r="CQ133"/>
      <c r="CR133"/>
      <c r="CS133"/>
      <c r="CT133"/>
      <c r="CU133"/>
      <c r="CV133"/>
      <c r="CW133"/>
      <c r="CX133"/>
      <c r="CY133"/>
      <c r="CZ133"/>
      <c r="EM133" s="57"/>
      <c r="EN133" s="57"/>
      <c r="EO133" s="57"/>
      <c r="EP133" s="57"/>
      <c r="EQ133" s="57"/>
      <c r="ER133" s="57"/>
      <c r="ES133" s="57"/>
      <c r="ET133" s="57"/>
      <c r="EU133" s="57"/>
      <c r="EV133" s="57"/>
      <c r="EW133" s="57"/>
      <c r="FG133" s="65"/>
      <c r="FH133" s="65"/>
      <c r="FL133" s="57"/>
      <c r="FX133" s="57"/>
      <c r="FY133" s="57"/>
      <c r="FZ133" s="57"/>
      <c r="GA133" s="66"/>
      <c r="GB133" s="66"/>
      <c r="GE133" s="66"/>
      <c r="GG133" s="57"/>
    </row>
    <row r="134" spans="1:189" s="56" customFormat="1" ht="18" customHeight="1">
      <c r="A134" s="56" t="s">
        <v>1045</v>
      </c>
      <c r="B134" s="56" t="s">
        <v>1034</v>
      </c>
      <c r="C134" s="57">
        <v>940</v>
      </c>
      <c r="D134" s="57">
        <v>5</v>
      </c>
      <c r="E134" s="56">
        <f t="shared" si="2"/>
        <v>1213.1500000000001</v>
      </c>
      <c r="F134" s="58">
        <v>60.23</v>
      </c>
      <c r="G134" s="58">
        <v>0.34</v>
      </c>
      <c r="H134" s="58">
        <v>18.559999999999999</v>
      </c>
      <c r="I134" s="58">
        <v>1.17</v>
      </c>
      <c r="J134" s="58">
        <v>0.11</v>
      </c>
      <c r="K134" s="58">
        <v>0.03</v>
      </c>
      <c r="L134" s="58">
        <v>5.51</v>
      </c>
      <c r="M134" s="58">
        <v>5.0199999999999996</v>
      </c>
      <c r="N134" s="58">
        <v>0.83</v>
      </c>
      <c r="O134" s="58"/>
      <c r="P134" s="58">
        <v>0.33</v>
      </c>
      <c r="Q134" s="58">
        <v>7.8700000000000045</v>
      </c>
      <c r="S134" s="58">
        <v>40.130000000000003</v>
      </c>
      <c r="T134" s="58">
        <v>3.53</v>
      </c>
      <c r="U134" s="58">
        <v>14.23</v>
      </c>
      <c r="V134" s="58">
        <v>11.44</v>
      </c>
      <c r="W134" s="58">
        <v>0.19</v>
      </c>
      <c r="X134" s="58">
        <v>12.45</v>
      </c>
      <c r="Y134" s="58">
        <v>11.99</v>
      </c>
      <c r="Z134" s="58">
        <v>2.1800000000000002</v>
      </c>
      <c r="AA134" s="58">
        <v>1.35</v>
      </c>
      <c r="AB134" s="58"/>
      <c r="AD134" s="59"/>
      <c r="AE134" s="60"/>
      <c r="AF134" s="61"/>
      <c r="AG134" s="59"/>
      <c r="AH134" s="59"/>
      <c r="AI134" s="59"/>
      <c r="AJ134" s="60"/>
      <c r="AK134" s="62"/>
      <c r="AL134" s="62"/>
      <c r="AM134" s="62"/>
      <c r="AN134" s="62"/>
      <c r="AO134" s="62"/>
      <c r="AP134" s="62"/>
      <c r="AQ134" s="63"/>
      <c r="AR134" s="62"/>
      <c r="AS134" s="62"/>
      <c r="AT134" s="63"/>
      <c r="AU134" s="59"/>
      <c r="AV134" s="59"/>
      <c r="AW134" s="59"/>
      <c r="AX134" s="59"/>
      <c r="AY134" s="59"/>
      <c r="AZ134" s="59"/>
      <c r="BA134" s="60"/>
      <c r="BB134" s="64"/>
      <c r="BC134" s="64"/>
      <c r="BD134" s="59"/>
      <c r="BE134" s="59"/>
      <c r="BF134" s="59"/>
      <c r="BG134" s="59"/>
      <c r="BH134" s="59"/>
      <c r="BI134" s="59"/>
      <c r="BJ134" s="59"/>
      <c r="BK134" s="59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CA134" s="57"/>
      <c r="CB134" s="57"/>
      <c r="CC134" s="57"/>
      <c r="CD134" s="57"/>
      <c r="CE134" s="57"/>
      <c r="CF134" s="57"/>
      <c r="CG134" s="57"/>
      <c r="CH134" s="57"/>
      <c r="CI134" s="57"/>
      <c r="CJ134" s="57"/>
      <c r="CK134" s="57"/>
      <c r="CL134" s="57"/>
      <c r="CP134"/>
      <c r="CQ134"/>
      <c r="CR134"/>
      <c r="CS134"/>
      <c r="CT134"/>
      <c r="CU134"/>
      <c r="CV134"/>
      <c r="CW134"/>
      <c r="CX134"/>
      <c r="CY134"/>
      <c r="CZ134"/>
      <c r="EM134" s="57"/>
      <c r="EN134" s="57"/>
      <c r="EO134" s="57"/>
      <c r="EP134" s="57"/>
      <c r="EQ134" s="57"/>
      <c r="ER134" s="57"/>
      <c r="ES134" s="57"/>
      <c r="ET134" s="57"/>
      <c r="EU134" s="57"/>
      <c r="EV134" s="57"/>
      <c r="EW134" s="57"/>
      <c r="FG134" s="65"/>
      <c r="FH134" s="65"/>
      <c r="FL134" s="57"/>
      <c r="FX134" s="57"/>
      <c r="FY134" s="57"/>
      <c r="FZ134" s="57"/>
      <c r="GA134" s="66"/>
      <c r="GB134" s="66"/>
      <c r="GE134" s="66"/>
      <c r="GG134" s="57"/>
    </row>
    <row r="135" spans="1:189" s="56" customFormat="1" ht="18" customHeight="1">
      <c r="A135" s="56" t="s">
        <v>1045</v>
      </c>
      <c r="B135" s="56" t="s">
        <v>1034</v>
      </c>
      <c r="C135" s="57">
        <v>940</v>
      </c>
      <c r="D135" s="57">
        <v>5</v>
      </c>
      <c r="E135" s="56">
        <f t="shared" si="2"/>
        <v>1213.1500000000001</v>
      </c>
      <c r="F135" s="58">
        <v>59.32</v>
      </c>
      <c r="G135" s="58">
        <v>0.33</v>
      </c>
      <c r="H135" s="58">
        <v>19.53</v>
      </c>
      <c r="I135" s="58">
        <v>1.44</v>
      </c>
      <c r="J135" s="58">
        <v>0.11</v>
      </c>
      <c r="K135" s="58">
        <v>0.15</v>
      </c>
      <c r="L135" s="58">
        <v>6.48</v>
      </c>
      <c r="M135" s="58">
        <v>4.4400000000000004</v>
      </c>
      <c r="N135" s="58">
        <v>0.22</v>
      </c>
      <c r="O135" s="58"/>
      <c r="P135" s="58">
        <v>0.31</v>
      </c>
      <c r="Q135" s="58">
        <v>7.6699999999999875</v>
      </c>
      <c r="S135" s="58">
        <v>41.99</v>
      </c>
      <c r="T135" s="58">
        <v>2.02</v>
      </c>
      <c r="U135" s="58">
        <v>14.52</v>
      </c>
      <c r="V135" s="58">
        <v>10.7</v>
      </c>
      <c r="W135" s="58">
        <v>0.18</v>
      </c>
      <c r="X135" s="58">
        <v>13.96</v>
      </c>
      <c r="Y135" s="58">
        <v>11.86</v>
      </c>
      <c r="Z135" s="58">
        <v>2.5099999999999998</v>
      </c>
      <c r="AA135" s="58">
        <v>0.3</v>
      </c>
      <c r="AB135" s="58"/>
      <c r="AD135" s="59"/>
      <c r="AE135" s="60"/>
      <c r="AF135" s="61"/>
      <c r="AG135" s="59"/>
      <c r="AH135" s="59"/>
      <c r="AI135" s="59"/>
      <c r="AJ135" s="60"/>
      <c r="AK135" s="62"/>
      <c r="AL135" s="62"/>
      <c r="AM135" s="62"/>
      <c r="AN135" s="62"/>
      <c r="AO135" s="62"/>
      <c r="AP135" s="62"/>
      <c r="AQ135" s="63"/>
      <c r="AR135" s="62"/>
      <c r="AS135" s="62"/>
      <c r="AT135" s="63"/>
      <c r="AU135" s="59"/>
      <c r="AV135" s="59"/>
      <c r="AW135" s="59"/>
      <c r="AX135" s="59"/>
      <c r="AY135" s="59"/>
      <c r="AZ135" s="59"/>
      <c r="BA135" s="60"/>
      <c r="BB135" s="64"/>
      <c r="BC135" s="64"/>
      <c r="BD135" s="59"/>
      <c r="BE135" s="59"/>
      <c r="BF135" s="59"/>
      <c r="BG135" s="59"/>
      <c r="BH135" s="59"/>
      <c r="BI135" s="59"/>
      <c r="BJ135" s="59"/>
      <c r="BK135" s="59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CA135" s="57"/>
      <c r="CB135" s="57"/>
      <c r="CC135" s="57"/>
      <c r="CD135" s="57"/>
      <c r="CE135" s="57"/>
      <c r="CF135" s="57"/>
      <c r="CG135" s="57"/>
      <c r="CH135" s="57"/>
      <c r="CI135" s="57"/>
      <c r="CJ135" s="57"/>
      <c r="CK135" s="57"/>
      <c r="CL135" s="57"/>
      <c r="CP135"/>
      <c r="CQ135"/>
      <c r="CR135"/>
      <c r="CS135"/>
      <c r="CT135"/>
      <c r="CU135"/>
      <c r="CV135"/>
      <c r="CW135"/>
      <c r="CX135"/>
      <c r="CY135"/>
      <c r="CZ135"/>
      <c r="EM135" s="57"/>
      <c r="EN135" s="57"/>
      <c r="EO135" s="57"/>
      <c r="EP135" s="57"/>
      <c r="EQ135" s="57"/>
      <c r="ER135" s="57"/>
      <c r="ES135" s="57"/>
      <c r="ET135" s="57"/>
      <c r="EU135" s="57"/>
      <c r="EV135" s="57"/>
      <c r="EW135" s="57"/>
      <c r="FG135" s="65"/>
      <c r="FH135" s="65"/>
      <c r="FL135" s="57"/>
      <c r="FX135" s="57"/>
      <c r="FY135" s="57"/>
      <c r="FZ135" s="57"/>
      <c r="GA135" s="66"/>
      <c r="GB135" s="66"/>
      <c r="GE135" s="66"/>
      <c r="GG135" s="57"/>
    </row>
    <row r="136" spans="1:189" s="56" customFormat="1" ht="18" customHeight="1">
      <c r="A136" s="56" t="s">
        <v>1045</v>
      </c>
      <c r="B136" s="56" t="s">
        <v>1034</v>
      </c>
      <c r="C136" s="57">
        <v>940</v>
      </c>
      <c r="D136" s="57">
        <v>5</v>
      </c>
      <c r="E136" s="56">
        <f t="shared" si="2"/>
        <v>1213.1500000000001</v>
      </c>
      <c r="F136" s="58">
        <v>60.03</v>
      </c>
      <c r="G136" s="58">
        <v>0.57999999999999996</v>
      </c>
      <c r="H136" s="58">
        <v>18.22</v>
      </c>
      <c r="I136" s="58">
        <v>2.06</v>
      </c>
      <c r="J136" s="58">
        <v>0.13</v>
      </c>
      <c r="K136" s="58">
        <v>0.23</v>
      </c>
      <c r="L136" s="58">
        <v>6.15</v>
      </c>
      <c r="M136" s="58">
        <v>4.0999999999999996</v>
      </c>
      <c r="N136" s="58">
        <v>0.2</v>
      </c>
      <c r="O136" s="58"/>
      <c r="P136" s="58">
        <v>0.33</v>
      </c>
      <c r="Q136" s="58">
        <v>7.9699999999999989</v>
      </c>
      <c r="S136" s="58">
        <v>42.77</v>
      </c>
      <c r="T136" s="58">
        <v>2.5499999999999998</v>
      </c>
      <c r="U136" s="58">
        <v>13.3</v>
      </c>
      <c r="V136" s="58">
        <v>11.74</v>
      </c>
      <c r="W136" s="58">
        <v>0.21</v>
      </c>
      <c r="X136" s="58">
        <v>13.6</v>
      </c>
      <c r="Y136" s="58">
        <v>10.91</v>
      </c>
      <c r="Z136" s="58">
        <v>2.3199999999999998</v>
      </c>
      <c r="AA136" s="58">
        <v>0.11</v>
      </c>
      <c r="AB136" s="58"/>
      <c r="AD136" s="59"/>
      <c r="AE136" s="60"/>
      <c r="AF136" s="61"/>
      <c r="AG136" s="59"/>
      <c r="AH136" s="59"/>
      <c r="AI136" s="59"/>
      <c r="AJ136" s="60"/>
      <c r="AK136" s="62"/>
      <c r="AL136" s="62"/>
      <c r="AM136" s="62"/>
      <c r="AN136" s="62"/>
      <c r="AO136" s="62"/>
      <c r="AP136" s="62"/>
      <c r="AQ136" s="63"/>
      <c r="AR136" s="62"/>
      <c r="AS136" s="62"/>
      <c r="AT136" s="63"/>
      <c r="AU136" s="59"/>
      <c r="AV136" s="59"/>
      <c r="AW136" s="59"/>
      <c r="AX136" s="59"/>
      <c r="AY136" s="59"/>
      <c r="AZ136" s="59"/>
      <c r="BA136" s="60"/>
      <c r="BB136" s="64"/>
      <c r="BC136" s="64"/>
      <c r="BD136" s="59"/>
      <c r="BE136" s="59"/>
      <c r="BF136" s="59"/>
      <c r="BG136" s="59"/>
      <c r="BH136" s="59"/>
      <c r="BI136" s="59"/>
      <c r="BJ136" s="59"/>
      <c r="BK136" s="59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CA136" s="57"/>
      <c r="CB136" s="57"/>
      <c r="CC136" s="57"/>
      <c r="CD136" s="57"/>
      <c r="CE136" s="57"/>
      <c r="CF136" s="57"/>
      <c r="CG136" s="57"/>
      <c r="CH136" s="57"/>
      <c r="CI136" s="57"/>
      <c r="CJ136" s="57"/>
      <c r="CK136" s="57"/>
      <c r="CL136" s="57"/>
      <c r="CP136"/>
      <c r="CQ136"/>
      <c r="CR136"/>
      <c r="CS136"/>
      <c r="CT136"/>
      <c r="CU136"/>
      <c r="CV136"/>
      <c r="CW136"/>
      <c r="CX136"/>
      <c r="CY136"/>
      <c r="CZ136"/>
      <c r="EM136" s="57"/>
      <c r="EN136" s="57"/>
      <c r="EO136" s="57"/>
      <c r="EP136" s="57"/>
      <c r="EQ136" s="57"/>
      <c r="ER136" s="57"/>
      <c r="ES136" s="57"/>
      <c r="ET136" s="57"/>
      <c r="EU136" s="57"/>
      <c r="EV136" s="57"/>
      <c r="EW136" s="57"/>
      <c r="FG136" s="65"/>
      <c r="FH136" s="65"/>
      <c r="FL136" s="57"/>
      <c r="FX136" s="57"/>
      <c r="FY136" s="57"/>
      <c r="FZ136" s="57"/>
      <c r="GA136" s="66"/>
      <c r="GB136" s="66"/>
      <c r="GE136" s="66"/>
      <c r="GG136" s="57"/>
    </row>
    <row r="137" spans="1:189" s="56" customFormat="1" ht="18" customHeight="1">
      <c r="A137" s="56" t="s">
        <v>1045</v>
      </c>
      <c r="B137" s="56" t="s">
        <v>1034</v>
      </c>
      <c r="C137" s="57">
        <v>940</v>
      </c>
      <c r="D137" s="57">
        <v>5</v>
      </c>
      <c r="E137" s="56">
        <f t="shared" si="2"/>
        <v>1213.1500000000001</v>
      </c>
      <c r="F137" s="58">
        <v>61.17</v>
      </c>
      <c r="G137" s="58">
        <v>0.23</v>
      </c>
      <c r="H137" s="58">
        <v>18.18</v>
      </c>
      <c r="I137" s="58">
        <v>1.1399999999999999</v>
      </c>
      <c r="J137" s="58">
        <v>0.12</v>
      </c>
      <c r="K137" s="58">
        <v>7.0000000000000007E-2</v>
      </c>
      <c r="L137" s="58">
        <v>5.42</v>
      </c>
      <c r="M137" s="58">
        <v>3.77</v>
      </c>
      <c r="N137" s="58">
        <v>0.55000000000000004</v>
      </c>
      <c r="O137" s="58"/>
      <c r="P137" s="58">
        <v>0.33</v>
      </c>
      <c r="Q137" s="58">
        <v>9.0200000000000102</v>
      </c>
      <c r="S137" s="58">
        <v>41.89</v>
      </c>
      <c r="T137" s="58">
        <v>1.5</v>
      </c>
      <c r="U137" s="58">
        <v>14.21</v>
      </c>
      <c r="V137" s="58">
        <v>12.32</v>
      </c>
      <c r="W137" s="58">
        <v>0.22</v>
      </c>
      <c r="X137" s="58">
        <v>12.881</v>
      </c>
      <c r="Y137" s="58">
        <v>11.44</v>
      </c>
      <c r="Z137" s="58">
        <v>2.2799999999999998</v>
      </c>
      <c r="AA137" s="58">
        <v>0.51</v>
      </c>
      <c r="AB137" s="58"/>
      <c r="AD137" s="59"/>
      <c r="AE137" s="60"/>
      <c r="AF137" s="61"/>
      <c r="AG137" s="59"/>
      <c r="AH137" s="59"/>
      <c r="AI137" s="59"/>
      <c r="AJ137" s="60"/>
      <c r="AK137" s="62"/>
      <c r="AL137" s="62"/>
      <c r="AM137" s="62"/>
      <c r="AN137" s="62"/>
      <c r="AO137" s="62"/>
      <c r="AP137" s="62"/>
      <c r="AQ137" s="63"/>
      <c r="AR137" s="62"/>
      <c r="AS137" s="62"/>
      <c r="AT137" s="63"/>
      <c r="AU137" s="59"/>
      <c r="AV137" s="59"/>
      <c r="AW137" s="59"/>
      <c r="AX137" s="59"/>
      <c r="AY137" s="59"/>
      <c r="AZ137" s="59"/>
      <c r="BA137" s="60"/>
      <c r="BB137" s="64"/>
      <c r="BC137" s="64"/>
      <c r="BD137" s="59"/>
      <c r="BE137" s="59"/>
      <c r="BF137" s="59"/>
      <c r="BG137" s="59"/>
      <c r="BH137" s="59"/>
      <c r="BI137" s="59"/>
      <c r="BJ137" s="59"/>
      <c r="BK137" s="59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CA137" s="57"/>
      <c r="CB137" s="57"/>
      <c r="CC137" s="57"/>
      <c r="CD137" s="57"/>
      <c r="CE137" s="57"/>
      <c r="CF137" s="57"/>
      <c r="CG137" s="57"/>
      <c r="CH137" s="57"/>
      <c r="CI137" s="57"/>
      <c r="CJ137" s="57"/>
      <c r="CK137" s="57"/>
      <c r="CL137" s="57"/>
      <c r="CP137"/>
      <c r="CQ137"/>
      <c r="CR137"/>
      <c r="CS137"/>
      <c r="CT137"/>
      <c r="CU137"/>
      <c r="CV137"/>
      <c r="CW137"/>
      <c r="CX137"/>
      <c r="CY137"/>
      <c r="CZ137"/>
      <c r="EM137" s="57"/>
      <c r="EN137" s="57"/>
      <c r="EO137" s="57"/>
      <c r="EP137" s="57"/>
      <c r="EQ137" s="57"/>
      <c r="ER137" s="57"/>
      <c r="ES137" s="57"/>
      <c r="ET137" s="57"/>
      <c r="EU137" s="57"/>
      <c r="EV137" s="57"/>
      <c r="EW137" s="57"/>
      <c r="FG137" s="65"/>
      <c r="FH137" s="65"/>
      <c r="FL137" s="57"/>
      <c r="FX137" s="57"/>
      <c r="FY137" s="57"/>
      <c r="FZ137" s="57"/>
      <c r="GA137" s="66"/>
      <c r="GB137" s="66"/>
      <c r="GE137" s="66"/>
      <c r="GG137" s="57"/>
    </row>
    <row r="138" spans="1:189" s="56" customFormat="1" ht="18" customHeight="1">
      <c r="A138" s="56" t="s">
        <v>1045</v>
      </c>
      <c r="B138" s="56" t="s">
        <v>1034</v>
      </c>
      <c r="C138" s="57">
        <v>940</v>
      </c>
      <c r="D138" s="57">
        <v>5</v>
      </c>
      <c r="E138" s="56">
        <f t="shared" si="2"/>
        <v>1213.1500000000001</v>
      </c>
      <c r="F138" s="58">
        <v>58.62</v>
      </c>
      <c r="G138" s="58">
        <v>0.21</v>
      </c>
      <c r="H138" s="58">
        <v>19.34</v>
      </c>
      <c r="I138" s="58">
        <v>0.92</v>
      </c>
      <c r="J138" s="58">
        <v>0.1</v>
      </c>
      <c r="K138" s="58">
        <v>0.01</v>
      </c>
      <c r="L138" s="58">
        <v>4.93</v>
      </c>
      <c r="M138" s="58">
        <v>5.09</v>
      </c>
      <c r="N138" s="58">
        <v>0.73</v>
      </c>
      <c r="O138" s="58"/>
      <c r="P138" s="58">
        <v>0.23</v>
      </c>
      <c r="Q138" s="58">
        <v>9.8199999999999932</v>
      </c>
      <c r="S138" s="58">
        <v>40.729999999999997</v>
      </c>
      <c r="T138" s="58">
        <v>2.77</v>
      </c>
      <c r="U138" s="58">
        <v>14.25</v>
      </c>
      <c r="V138" s="58">
        <v>11.38</v>
      </c>
      <c r="W138" s="58">
        <v>0.24</v>
      </c>
      <c r="X138" s="58">
        <v>12.03</v>
      </c>
      <c r="Y138" s="58">
        <v>11.96</v>
      </c>
      <c r="Z138" s="58">
        <v>2.16</v>
      </c>
      <c r="AA138" s="58">
        <v>1.29</v>
      </c>
      <c r="AB138" s="58"/>
      <c r="AD138" s="59"/>
      <c r="AE138" s="60"/>
      <c r="AF138" s="61"/>
      <c r="AG138" s="59"/>
      <c r="AH138" s="59"/>
      <c r="AI138" s="59"/>
      <c r="AJ138" s="60"/>
      <c r="AK138" s="62"/>
      <c r="AL138" s="62"/>
      <c r="AM138" s="62"/>
      <c r="AN138" s="62"/>
      <c r="AO138" s="62"/>
      <c r="AP138" s="62"/>
      <c r="AQ138" s="63"/>
      <c r="AR138" s="62"/>
      <c r="AS138" s="62"/>
      <c r="AT138" s="63"/>
      <c r="AU138" s="59"/>
      <c r="AV138" s="59"/>
      <c r="AW138" s="59"/>
      <c r="AX138" s="59"/>
      <c r="AY138" s="59"/>
      <c r="AZ138" s="59"/>
      <c r="BA138" s="60"/>
      <c r="BB138" s="64"/>
      <c r="BC138" s="64"/>
      <c r="BD138" s="59"/>
      <c r="BE138" s="59"/>
      <c r="BF138" s="59"/>
      <c r="BG138" s="59"/>
      <c r="BH138" s="59"/>
      <c r="BI138" s="59"/>
      <c r="BJ138" s="59"/>
      <c r="BK138" s="59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P138"/>
      <c r="CQ138"/>
      <c r="CR138"/>
      <c r="CS138"/>
      <c r="CT138"/>
      <c r="CU138"/>
      <c r="CV138"/>
      <c r="CW138"/>
      <c r="CX138"/>
      <c r="CY138"/>
      <c r="CZ138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FG138" s="65"/>
      <c r="FH138" s="65"/>
      <c r="FL138" s="57"/>
      <c r="FX138" s="57"/>
      <c r="FY138" s="57"/>
      <c r="FZ138" s="57"/>
      <c r="GA138" s="66"/>
      <c r="GB138" s="66"/>
      <c r="GE138" s="66"/>
      <c r="GG138" s="57"/>
    </row>
    <row r="139" spans="1:189" s="56" customFormat="1" ht="18" customHeight="1">
      <c r="A139" s="56" t="s">
        <v>1045</v>
      </c>
      <c r="B139" s="56" t="s">
        <v>1034</v>
      </c>
      <c r="C139" s="57">
        <v>940</v>
      </c>
      <c r="D139" s="57">
        <v>5</v>
      </c>
      <c r="E139" s="56">
        <f t="shared" si="2"/>
        <v>1213.1500000000001</v>
      </c>
      <c r="F139" s="58">
        <v>57.68</v>
      </c>
      <c r="G139" s="58">
        <v>0.36</v>
      </c>
      <c r="H139" s="58">
        <v>19.21</v>
      </c>
      <c r="I139" s="58">
        <v>1.49</v>
      </c>
      <c r="J139" s="58">
        <v>0.13</v>
      </c>
      <c r="K139" s="58">
        <v>0.06</v>
      </c>
      <c r="L139" s="58">
        <v>6.96</v>
      </c>
      <c r="M139" s="58">
        <v>5.43</v>
      </c>
      <c r="N139" s="58">
        <v>0.2</v>
      </c>
      <c r="O139" s="58"/>
      <c r="P139" s="58">
        <v>0.33</v>
      </c>
      <c r="Q139" s="58">
        <v>8.1500000000000057</v>
      </c>
      <c r="S139" s="58">
        <v>41.13</v>
      </c>
      <c r="T139" s="58">
        <v>1.95</v>
      </c>
      <c r="U139" s="58">
        <v>14.15</v>
      </c>
      <c r="V139" s="58">
        <v>10.15</v>
      </c>
      <c r="W139" s="58">
        <v>0.15</v>
      </c>
      <c r="X139" s="58">
        <v>14.58</v>
      </c>
      <c r="Y139" s="58">
        <v>11.93</v>
      </c>
      <c r="Z139" s="58">
        <v>2.4500000000000002</v>
      </c>
      <c r="AA139" s="58">
        <v>0.28999999999999998</v>
      </c>
      <c r="AB139" s="58"/>
      <c r="AD139" s="59"/>
      <c r="AE139" s="60"/>
      <c r="AF139" s="61"/>
      <c r="AG139" s="59"/>
      <c r="AH139" s="59"/>
      <c r="AI139" s="59"/>
      <c r="AJ139" s="60"/>
      <c r="AK139" s="62"/>
      <c r="AL139" s="62"/>
      <c r="AM139" s="62"/>
      <c r="AN139" s="62"/>
      <c r="AO139" s="62"/>
      <c r="AP139" s="62"/>
      <c r="AQ139" s="63"/>
      <c r="AR139" s="62"/>
      <c r="AS139" s="62"/>
      <c r="AT139" s="63"/>
      <c r="AU139" s="59"/>
      <c r="AV139" s="59"/>
      <c r="AW139" s="59"/>
      <c r="AX139" s="59"/>
      <c r="AY139" s="59"/>
      <c r="AZ139" s="59"/>
      <c r="BA139" s="60"/>
      <c r="BB139" s="64"/>
      <c r="BC139" s="64"/>
      <c r="BD139" s="59"/>
      <c r="BE139" s="59"/>
      <c r="BF139" s="59"/>
      <c r="BG139" s="59"/>
      <c r="BH139" s="59"/>
      <c r="BI139" s="59"/>
      <c r="BJ139" s="59"/>
      <c r="BK139" s="59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CA139" s="57"/>
      <c r="CB139" s="57"/>
      <c r="CC139" s="57"/>
      <c r="CD139" s="57"/>
      <c r="CE139" s="57"/>
      <c r="CF139" s="57"/>
      <c r="CG139" s="57"/>
      <c r="CH139" s="57"/>
      <c r="CI139" s="57"/>
      <c r="CJ139" s="57"/>
      <c r="CK139" s="57"/>
      <c r="CL139" s="57"/>
      <c r="CP139"/>
      <c r="CQ139"/>
      <c r="CR139"/>
      <c r="CS139"/>
      <c r="CT139"/>
      <c r="CU139"/>
      <c r="CV139"/>
      <c r="CW139"/>
      <c r="CX139"/>
      <c r="CY139"/>
      <c r="CZ139"/>
      <c r="EM139" s="57"/>
      <c r="EN139" s="57"/>
      <c r="EO139" s="57"/>
      <c r="EP139" s="57"/>
      <c r="EQ139" s="57"/>
      <c r="ER139" s="57"/>
      <c r="ES139" s="57"/>
      <c r="ET139" s="57"/>
      <c r="EU139" s="57"/>
      <c r="EV139" s="57"/>
      <c r="EW139" s="57"/>
      <c r="FG139" s="65"/>
      <c r="FH139" s="65"/>
      <c r="FL139" s="57"/>
      <c r="FX139" s="57"/>
      <c r="FY139" s="57"/>
      <c r="FZ139" s="57"/>
      <c r="GA139" s="66"/>
      <c r="GB139" s="66"/>
      <c r="GE139" s="66"/>
      <c r="GG139" s="57"/>
    </row>
    <row r="140" spans="1:189" s="56" customFormat="1" ht="18" customHeight="1">
      <c r="A140" s="56" t="s">
        <v>1045</v>
      </c>
      <c r="B140" s="56" t="s">
        <v>1034</v>
      </c>
      <c r="C140" s="57">
        <v>940</v>
      </c>
      <c r="D140" s="57">
        <v>5</v>
      </c>
      <c r="E140" s="56">
        <f t="shared" si="2"/>
        <v>1213.1500000000001</v>
      </c>
      <c r="F140" s="58">
        <v>62.55</v>
      </c>
      <c r="G140" s="58">
        <v>0.36</v>
      </c>
      <c r="H140" s="58">
        <v>17.78</v>
      </c>
      <c r="I140" s="58">
        <v>1.8</v>
      </c>
      <c r="J140" s="58">
        <v>0.11</v>
      </c>
      <c r="K140" s="58">
        <v>0.19</v>
      </c>
      <c r="L140" s="58">
        <v>5.86</v>
      </c>
      <c r="M140" s="58">
        <v>3.85</v>
      </c>
      <c r="N140" s="58">
        <v>0.11</v>
      </c>
      <c r="O140" s="58"/>
      <c r="P140" s="58">
        <v>0.23</v>
      </c>
      <c r="Q140" s="58">
        <v>7.1600000000000108</v>
      </c>
      <c r="S140" s="58">
        <v>43.89</v>
      </c>
      <c r="T140" s="58">
        <v>2.02</v>
      </c>
      <c r="U140" s="58">
        <v>13.2</v>
      </c>
      <c r="V140" s="58">
        <v>13.47</v>
      </c>
      <c r="W140" s="58">
        <v>0.27</v>
      </c>
      <c r="X140" s="58">
        <v>11.84</v>
      </c>
      <c r="Y140" s="58">
        <v>11.15</v>
      </c>
      <c r="Z140" s="58">
        <v>2.23</v>
      </c>
      <c r="AA140" s="58">
        <v>0.09</v>
      </c>
      <c r="AB140" s="58"/>
      <c r="AD140" s="59"/>
      <c r="AE140" s="60"/>
      <c r="AF140" s="61"/>
      <c r="AG140" s="59"/>
      <c r="AH140" s="59"/>
      <c r="AI140" s="59"/>
      <c r="AJ140" s="60"/>
      <c r="AK140" s="62"/>
      <c r="AL140" s="62"/>
      <c r="AM140" s="62"/>
      <c r="AN140" s="62"/>
      <c r="AO140" s="62"/>
      <c r="AP140" s="62"/>
      <c r="AQ140" s="63"/>
      <c r="AR140" s="62"/>
      <c r="AS140" s="62"/>
      <c r="AT140" s="63"/>
      <c r="AU140" s="59"/>
      <c r="AV140" s="59"/>
      <c r="AW140" s="59"/>
      <c r="AX140" s="59"/>
      <c r="AY140" s="59"/>
      <c r="AZ140" s="59"/>
      <c r="BA140" s="60"/>
      <c r="BB140" s="64"/>
      <c r="BC140" s="64"/>
      <c r="BD140" s="59"/>
      <c r="BE140" s="59"/>
      <c r="BF140" s="59"/>
      <c r="BG140" s="59"/>
      <c r="BH140" s="59"/>
      <c r="BI140" s="59"/>
      <c r="BJ140" s="59"/>
      <c r="BK140" s="59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CA140" s="57"/>
      <c r="CB140" s="57"/>
      <c r="CC140" s="57"/>
      <c r="CD140" s="57"/>
      <c r="CE140" s="57"/>
      <c r="CF140" s="57"/>
      <c r="CG140" s="57"/>
      <c r="CH140" s="57"/>
      <c r="CI140" s="57"/>
      <c r="CJ140" s="57"/>
      <c r="CK140" s="57"/>
      <c r="CL140" s="57"/>
      <c r="CP140"/>
      <c r="CQ140"/>
      <c r="CR140"/>
      <c r="CS140"/>
      <c r="CT140"/>
      <c r="CU140"/>
      <c r="CV140"/>
      <c r="CW140"/>
      <c r="CX140"/>
      <c r="CY140"/>
      <c r="CZ140"/>
      <c r="EM140" s="57"/>
      <c r="EN140" s="57"/>
      <c r="EO140" s="57"/>
      <c r="EP140" s="57"/>
      <c r="EQ140" s="57"/>
      <c r="ER140" s="57"/>
      <c r="ES140" s="57"/>
      <c r="ET140" s="57"/>
      <c r="EU140" s="57"/>
      <c r="EV140" s="57"/>
      <c r="EW140" s="57"/>
      <c r="FG140" s="65"/>
      <c r="FH140" s="65"/>
      <c r="FL140" s="57"/>
      <c r="FX140" s="57"/>
      <c r="FY140" s="57"/>
      <c r="FZ140" s="57"/>
      <c r="GA140" s="66"/>
      <c r="GB140" s="66"/>
      <c r="GE140" s="66"/>
      <c r="GG140" s="57"/>
    </row>
    <row r="141" spans="1:189" s="56" customFormat="1" ht="18" customHeight="1">
      <c r="A141" s="56" t="s">
        <v>1045</v>
      </c>
      <c r="B141" s="56" t="s">
        <v>1034</v>
      </c>
      <c r="C141" s="57">
        <v>940</v>
      </c>
      <c r="D141" s="57">
        <v>5</v>
      </c>
      <c r="E141" s="56">
        <f t="shared" si="2"/>
        <v>1213.1500000000001</v>
      </c>
      <c r="F141" s="58">
        <v>55.76</v>
      </c>
      <c r="G141" s="58">
        <v>0.26</v>
      </c>
      <c r="H141" s="58">
        <v>19.14</v>
      </c>
      <c r="I141" s="58">
        <v>1.56</v>
      </c>
      <c r="J141" s="58">
        <v>0.15</v>
      </c>
      <c r="K141" s="58">
        <v>7.0000000000000007E-2</v>
      </c>
      <c r="L141" s="58">
        <v>7.09</v>
      </c>
      <c r="M141" s="58">
        <v>3.89</v>
      </c>
      <c r="N141" s="58">
        <v>0.33</v>
      </c>
      <c r="O141" s="58"/>
      <c r="P141" s="58">
        <v>0.4</v>
      </c>
      <c r="Q141" s="58">
        <v>11.349999999999994</v>
      </c>
      <c r="S141" s="58">
        <v>42.13</v>
      </c>
      <c r="T141" s="58">
        <v>1.36</v>
      </c>
      <c r="U141" s="58">
        <v>14.31</v>
      </c>
      <c r="V141" s="58">
        <v>10.76</v>
      </c>
      <c r="W141" s="58">
        <v>0.19</v>
      </c>
      <c r="X141" s="58">
        <v>13.62</v>
      </c>
      <c r="Y141" s="58">
        <v>11.62</v>
      </c>
      <c r="Z141" s="58">
        <v>2.23</v>
      </c>
      <c r="AA141" s="58">
        <v>0.49</v>
      </c>
      <c r="AB141" s="58"/>
      <c r="AD141" s="59"/>
      <c r="AE141" s="60"/>
      <c r="AF141" s="61"/>
      <c r="AG141" s="59"/>
      <c r="AH141" s="59"/>
      <c r="AI141" s="59"/>
      <c r="AJ141" s="60"/>
      <c r="AK141" s="62"/>
      <c r="AL141" s="62"/>
      <c r="AM141" s="62"/>
      <c r="AN141" s="62"/>
      <c r="AO141" s="62"/>
      <c r="AP141" s="62"/>
      <c r="AQ141" s="63"/>
      <c r="AR141" s="62"/>
      <c r="AS141" s="62"/>
      <c r="AT141" s="63"/>
      <c r="AU141" s="59"/>
      <c r="AV141" s="59"/>
      <c r="AW141" s="59"/>
      <c r="AX141" s="59"/>
      <c r="AY141" s="59"/>
      <c r="AZ141" s="59"/>
      <c r="BA141" s="60"/>
      <c r="BB141" s="64"/>
      <c r="BC141" s="64"/>
      <c r="BD141" s="59"/>
      <c r="BE141" s="59"/>
      <c r="BF141" s="59"/>
      <c r="BG141" s="59"/>
      <c r="BH141" s="59"/>
      <c r="BI141" s="59"/>
      <c r="BJ141" s="59"/>
      <c r="BK141" s="59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CA141" s="57"/>
      <c r="CB141" s="57"/>
      <c r="CC141" s="57"/>
      <c r="CD141" s="57"/>
      <c r="CE141" s="57"/>
      <c r="CF141" s="57"/>
      <c r="CG141" s="57"/>
      <c r="CH141" s="57"/>
      <c r="CI141" s="57"/>
      <c r="CJ141" s="57"/>
      <c r="CK141" s="57"/>
      <c r="CL141" s="57"/>
      <c r="CP141"/>
      <c r="CQ141"/>
      <c r="CR141"/>
      <c r="CS141"/>
      <c r="CT141"/>
      <c r="CU141"/>
      <c r="CV141"/>
      <c r="CW141"/>
      <c r="CX141"/>
      <c r="CY141"/>
      <c r="CZ141"/>
      <c r="EM141" s="57"/>
      <c r="EN141" s="57"/>
      <c r="EO141" s="57"/>
      <c r="EP141" s="57"/>
      <c r="EQ141" s="57"/>
      <c r="ER141" s="57"/>
      <c r="ES141" s="57"/>
      <c r="ET141" s="57"/>
      <c r="EU141" s="57"/>
      <c r="EV141" s="57"/>
      <c r="EW141" s="57"/>
      <c r="FG141" s="65"/>
      <c r="FH141" s="65"/>
      <c r="FL141" s="57"/>
      <c r="FX141" s="57"/>
      <c r="FY141" s="57"/>
      <c r="FZ141" s="57"/>
      <c r="GA141" s="66"/>
      <c r="GB141" s="66"/>
      <c r="GE141" s="66"/>
      <c r="GG141" s="57"/>
    </row>
    <row r="142" spans="1:189" s="56" customFormat="1" ht="18" customHeight="1">
      <c r="A142" s="56" t="s">
        <v>1045</v>
      </c>
      <c r="B142" s="56" t="s">
        <v>1034</v>
      </c>
      <c r="C142" s="57">
        <v>940</v>
      </c>
      <c r="D142" s="57">
        <v>5</v>
      </c>
      <c r="E142" s="56">
        <f t="shared" si="2"/>
        <v>1213.1500000000001</v>
      </c>
      <c r="F142" s="58">
        <v>61.46</v>
      </c>
      <c r="G142" s="58">
        <v>0.25</v>
      </c>
      <c r="H142" s="58">
        <v>17.87</v>
      </c>
      <c r="I142" s="58">
        <v>1.61</v>
      </c>
      <c r="J142" s="58">
        <v>0.09</v>
      </c>
      <c r="K142" s="58">
        <v>0.15</v>
      </c>
      <c r="L142" s="58">
        <v>5.62</v>
      </c>
      <c r="M142" s="58">
        <v>3.55</v>
      </c>
      <c r="N142" s="58">
        <v>0.2</v>
      </c>
      <c r="O142" s="58"/>
      <c r="P142" s="58">
        <v>0.12</v>
      </c>
      <c r="Q142" s="58">
        <v>9.0799999999999841</v>
      </c>
      <c r="S142" s="58">
        <v>42.68</v>
      </c>
      <c r="T142" s="58">
        <v>1.1000000000000001</v>
      </c>
      <c r="U142" s="58">
        <v>12.21</v>
      </c>
      <c r="V142" s="58">
        <v>10.79</v>
      </c>
      <c r="W142" s="58">
        <v>0.17</v>
      </c>
      <c r="X142" s="58">
        <v>15.16</v>
      </c>
      <c r="Y142" s="58">
        <v>11.61</v>
      </c>
      <c r="Z142" s="58">
        <v>2.0099999999999998</v>
      </c>
      <c r="AA142" s="58">
        <v>0.23</v>
      </c>
      <c r="AB142" s="58"/>
      <c r="AD142" s="59"/>
      <c r="AE142" s="60"/>
      <c r="AF142" s="61"/>
      <c r="AG142" s="59"/>
      <c r="AH142" s="59"/>
      <c r="AI142" s="59"/>
      <c r="AJ142" s="60"/>
      <c r="AK142" s="62"/>
      <c r="AL142" s="62"/>
      <c r="AM142" s="62"/>
      <c r="AN142" s="62"/>
      <c r="AO142" s="62"/>
      <c r="AP142" s="62"/>
      <c r="AQ142" s="63"/>
      <c r="AR142" s="62"/>
      <c r="AS142" s="62"/>
      <c r="AT142" s="63"/>
      <c r="AU142" s="59"/>
      <c r="AV142" s="59"/>
      <c r="AW142" s="59"/>
      <c r="AX142" s="59"/>
      <c r="AY142" s="59"/>
      <c r="AZ142" s="59"/>
      <c r="BA142" s="60"/>
      <c r="BB142" s="64"/>
      <c r="BC142" s="64"/>
      <c r="BD142" s="59"/>
      <c r="BE142" s="59"/>
      <c r="BF142" s="59"/>
      <c r="BG142" s="59"/>
      <c r="BH142" s="59"/>
      <c r="BI142" s="59"/>
      <c r="BJ142" s="59"/>
      <c r="BK142" s="59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P142"/>
      <c r="CQ142"/>
      <c r="CR142"/>
      <c r="CS142"/>
      <c r="CT142"/>
      <c r="CU142"/>
      <c r="CV142"/>
      <c r="CW142"/>
      <c r="CX142"/>
      <c r="CY142"/>
      <c r="CZ142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FG142" s="65"/>
      <c r="FH142" s="65"/>
      <c r="FL142" s="57"/>
      <c r="FX142" s="57"/>
      <c r="FY142" s="57"/>
      <c r="FZ142" s="57"/>
      <c r="GA142" s="66"/>
      <c r="GB142" s="66"/>
      <c r="GE142" s="66"/>
      <c r="GG142" s="57"/>
    </row>
    <row r="143" spans="1:189" s="56" customFormat="1" ht="18" customHeight="1">
      <c r="A143" s="56" t="s">
        <v>1045</v>
      </c>
      <c r="B143" s="56" t="s">
        <v>1034</v>
      </c>
      <c r="C143" s="57">
        <v>940</v>
      </c>
      <c r="D143" s="57">
        <v>5</v>
      </c>
      <c r="E143" s="56">
        <f t="shared" si="2"/>
        <v>1213.1500000000001</v>
      </c>
      <c r="F143" s="58">
        <v>60.49</v>
      </c>
      <c r="G143" s="58">
        <v>0.28999999999999998</v>
      </c>
      <c r="H143" s="58">
        <v>19.68</v>
      </c>
      <c r="I143" s="58">
        <v>1.1599999999999999</v>
      </c>
      <c r="J143" s="58">
        <v>0.1</v>
      </c>
      <c r="K143" s="58">
        <v>0.03</v>
      </c>
      <c r="L143" s="58">
        <v>6.82</v>
      </c>
      <c r="M143" s="58">
        <v>4.18</v>
      </c>
      <c r="N143" s="58">
        <v>0.19</v>
      </c>
      <c r="O143" s="58"/>
      <c r="P143" s="58">
        <v>0.36</v>
      </c>
      <c r="Q143" s="58">
        <v>6.7000000000000028</v>
      </c>
      <c r="S143" s="58">
        <v>40.68</v>
      </c>
      <c r="T143" s="58">
        <v>1.92</v>
      </c>
      <c r="U143" s="58">
        <v>14.09</v>
      </c>
      <c r="V143" s="58">
        <v>10.88</v>
      </c>
      <c r="W143" s="58">
        <v>0.18</v>
      </c>
      <c r="X143" s="58">
        <v>13.29</v>
      </c>
      <c r="Y143" s="58">
        <v>11.74</v>
      </c>
      <c r="Z143" s="58">
        <v>2.59</v>
      </c>
      <c r="AA143" s="58">
        <v>0.28999999999999998</v>
      </c>
      <c r="AB143" s="58"/>
      <c r="AD143" s="59"/>
      <c r="AE143" s="60"/>
      <c r="AF143" s="61"/>
      <c r="AG143" s="59"/>
      <c r="AH143" s="59"/>
      <c r="AI143" s="59"/>
      <c r="AJ143" s="60"/>
      <c r="AK143" s="62"/>
      <c r="AL143" s="62"/>
      <c r="AM143" s="62"/>
      <c r="AN143" s="62"/>
      <c r="AO143" s="62"/>
      <c r="AP143" s="62"/>
      <c r="AQ143" s="63"/>
      <c r="AR143" s="62"/>
      <c r="AS143" s="62"/>
      <c r="AT143" s="63"/>
      <c r="AU143" s="59"/>
      <c r="AV143" s="59"/>
      <c r="AW143" s="59"/>
      <c r="AX143" s="59"/>
      <c r="AY143" s="59"/>
      <c r="AZ143" s="59"/>
      <c r="BA143" s="60"/>
      <c r="BB143" s="64"/>
      <c r="BC143" s="64"/>
      <c r="BD143" s="59"/>
      <c r="BE143" s="59"/>
      <c r="BF143" s="59"/>
      <c r="BG143" s="59"/>
      <c r="BH143" s="59"/>
      <c r="BI143" s="59"/>
      <c r="BJ143" s="59"/>
      <c r="BK143" s="59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CA143" s="57"/>
      <c r="CB143" s="57"/>
      <c r="CC143" s="57"/>
      <c r="CD143" s="57"/>
      <c r="CE143" s="57"/>
      <c r="CF143" s="57"/>
      <c r="CG143" s="57"/>
      <c r="CH143" s="57"/>
      <c r="CI143" s="57"/>
      <c r="CJ143" s="57"/>
      <c r="CK143" s="57"/>
      <c r="CL143" s="57"/>
      <c r="CP143"/>
      <c r="CQ143"/>
      <c r="CR143"/>
      <c r="CS143"/>
      <c r="CT143"/>
      <c r="CU143"/>
      <c r="CV143"/>
      <c r="CW143"/>
      <c r="CX143"/>
      <c r="CY143"/>
      <c r="CZ143"/>
      <c r="EM143" s="57"/>
      <c r="EN143" s="57"/>
      <c r="EO143" s="57"/>
      <c r="EP143" s="57"/>
      <c r="EQ143" s="57"/>
      <c r="ER143" s="57"/>
      <c r="ES143" s="57"/>
      <c r="ET143" s="57"/>
      <c r="EU143" s="57"/>
      <c r="EV143" s="57"/>
      <c r="EW143" s="57"/>
      <c r="FG143" s="65"/>
      <c r="FH143" s="65"/>
      <c r="FL143" s="57"/>
      <c r="FX143" s="57"/>
      <c r="FY143" s="57"/>
      <c r="FZ143" s="57"/>
      <c r="GA143" s="66"/>
      <c r="GB143" s="66"/>
      <c r="GE143" s="66"/>
      <c r="GG143" s="57"/>
    </row>
    <row r="144" spans="1:189" s="56" customFormat="1" ht="18" customHeight="1">
      <c r="A144" s="56" t="s">
        <v>1045</v>
      </c>
      <c r="B144" s="56" t="s">
        <v>1034</v>
      </c>
      <c r="C144" s="57">
        <v>940</v>
      </c>
      <c r="D144" s="57">
        <v>5</v>
      </c>
      <c r="E144" s="56">
        <f t="shared" si="2"/>
        <v>1213.1500000000001</v>
      </c>
      <c r="F144" s="58">
        <v>62.31</v>
      </c>
      <c r="G144" s="58">
        <v>0.38</v>
      </c>
      <c r="H144" s="58">
        <v>18.04</v>
      </c>
      <c r="I144" s="58">
        <v>1.3</v>
      </c>
      <c r="J144" s="58">
        <v>0.12</v>
      </c>
      <c r="K144" s="58">
        <v>0.12</v>
      </c>
      <c r="L144" s="58">
        <v>6.11</v>
      </c>
      <c r="M144" s="58">
        <v>3.78</v>
      </c>
      <c r="N144" s="58">
        <v>0.08</v>
      </c>
      <c r="O144" s="58"/>
      <c r="P144" s="58">
        <v>0.28000000000000003</v>
      </c>
      <c r="Q144" s="58">
        <v>7.4799999999999898</v>
      </c>
      <c r="S144" s="58">
        <v>42.25</v>
      </c>
      <c r="T144" s="58">
        <v>2.2799999999999998</v>
      </c>
      <c r="U144" s="58">
        <v>13.24</v>
      </c>
      <c r="V144" s="58">
        <v>12.39</v>
      </c>
      <c r="W144" s="58">
        <v>0.23</v>
      </c>
      <c r="X144" s="58">
        <v>12.76</v>
      </c>
      <c r="Y144" s="58">
        <v>11.51</v>
      </c>
      <c r="Z144" s="58">
        <v>2.31</v>
      </c>
      <c r="AA144" s="58">
        <v>0.1</v>
      </c>
      <c r="AB144" s="58"/>
      <c r="AD144" s="59"/>
      <c r="AE144" s="60"/>
      <c r="AF144" s="61"/>
      <c r="AG144" s="59"/>
      <c r="AH144" s="59"/>
      <c r="AI144" s="59"/>
      <c r="AJ144" s="60"/>
      <c r="AK144" s="62"/>
      <c r="AL144" s="62"/>
      <c r="AM144" s="62"/>
      <c r="AN144" s="62"/>
      <c r="AO144" s="62"/>
      <c r="AP144" s="62"/>
      <c r="AQ144" s="63"/>
      <c r="AR144" s="62"/>
      <c r="AS144" s="62"/>
      <c r="AT144" s="63"/>
      <c r="AU144" s="59"/>
      <c r="AV144" s="59"/>
      <c r="AW144" s="59"/>
      <c r="AX144" s="59"/>
      <c r="AY144" s="59"/>
      <c r="AZ144" s="59"/>
      <c r="BA144" s="60"/>
      <c r="BB144" s="64"/>
      <c r="BC144" s="64"/>
      <c r="BD144" s="59"/>
      <c r="BE144" s="59"/>
      <c r="BF144" s="59"/>
      <c r="BG144" s="59"/>
      <c r="BH144" s="59"/>
      <c r="BI144" s="59"/>
      <c r="BJ144" s="59"/>
      <c r="BK144" s="59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CA144" s="57"/>
      <c r="CB144" s="57"/>
      <c r="CC144" s="57"/>
      <c r="CD144" s="57"/>
      <c r="CE144" s="57"/>
      <c r="CF144" s="57"/>
      <c r="CG144" s="57"/>
      <c r="CH144" s="57"/>
      <c r="CI144" s="57"/>
      <c r="CJ144" s="57"/>
      <c r="CK144" s="57"/>
      <c r="CL144" s="57"/>
      <c r="CP144"/>
      <c r="CQ144"/>
      <c r="CR144"/>
      <c r="CS144"/>
      <c r="CT144"/>
      <c r="CU144"/>
      <c r="CV144"/>
      <c r="CW144"/>
      <c r="CX144"/>
      <c r="CY144"/>
      <c r="CZ144"/>
      <c r="EM144" s="57"/>
      <c r="EN144" s="57"/>
      <c r="EO144" s="57"/>
      <c r="EP144" s="57"/>
      <c r="EQ144" s="57"/>
      <c r="ER144" s="57"/>
      <c r="ES144" s="57"/>
      <c r="ET144" s="57"/>
      <c r="EU144" s="57"/>
      <c r="EV144" s="57"/>
      <c r="EW144" s="57"/>
      <c r="FG144" s="65"/>
      <c r="FH144" s="65"/>
      <c r="FL144" s="57"/>
      <c r="FX144" s="57"/>
      <c r="FY144" s="57"/>
      <c r="FZ144" s="57"/>
      <c r="GA144" s="66"/>
      <c r="GB144" s="66"/>
      <c r="GE144" s="66"/>
      <c r="GG144" s="57"/>
    </row>
    <row r="145" spans="1:189" s="56" customFormat="1" ht="18" customHeight="1">
      <c r="A145" s="56" t="s">
        <v>1045</v>
      </c>
      <c r="B145" s="56" t="s">
        <v>1034</v>
      </c>
      <c r="C145" s="57">
        <v>940</v>
      </c>
      <c r="D145" s="57">
        <v>5</v>
      </c>
      <c r="E145" s="56">
        <f t="shared" si="2"/>
        <v>1213.1500000000001</v>
      </c>
      <c r="F145" s="58">
        <v>60.19</v>
      </c>
      <c r="G145" s="58">
        <v>0.24</v>
      </c>
      <c r="H145" s="58">
        <v>18.809999999999999</v>
      </c>
      <c r="I145" s="58">
        <v>1.32</v>
      </c>
      <c r="J145" s="58">
        <v>0.14000000000000001</v>
      </c>
      <c r="K145" s="58">
        <v>0.08</v>
      </c>
      <c r="L145" s="58">
        <v>6.29</v>
      </c>
      <c r="M145" s="58">
        <v>3.65</v>
      </c>
      <c r="N145" s="58">
        <v>0.38</v>
      </c>
      <c r="O145" s="58"/>
      <c r="P145" s="58">
        <v>0.38</v>
      </c>
      <c r="Q145" s="58">
        <v>8.5200000000000102</v>
      </c>
      <c r="S145" s="58">
        <v>41.54</v>
      </c>
      <c r="T145" s="58">
        <v>1.52</v>
      </c>
      <c r="U145" s="58">
        <v>14.54</v>
      </c>
      <c r="V145" s="58">
        <v>11.9</v>
      </c>
      <c r="W145" s="58">
        <v>0.21</v>
      </c>
      <c r="X145" s="58">
        <v>13.35</v>
      </c>
      <c r="Y145" s="58">
        <v>11.58</v>
      </c>
      <c r="Z145" s="58">
        <v>2.31</v>
      </c>
      <c r="AA145" s="58">
        <v>0.47</v>
      </c>
      <c r="AB145" s="58"/>
      <c r="AD145" s="59"/>
      <c r="AE145" s="60"/>
      <c r="AF145" s="61"/>
      <c r="AG145" s="59"/>
      <c r="AH145" s="59"/>
      <c r="AI145" s="59"/>
      <c r="AJ145" s="60"/>
      <c r="AK145" s="62"/>
      <c r="AL145" s="62"/>
      <c r="AM145" s="62"/>
      <c r="AN145" s="62"/>
      <c r="AO145" s="62"/>
      <c r="AP145" s="62"/>
      <c r="AQ145" s="63"/>
      <c r="AR145" s="62"/>
      <c r="AS145" s="62"/>
      <c r="AT145" s="63"/>
      <c r="AU145" s="59"/>
      <c r="AV145" s="59"/>
      <c r="AW145" s="59"/>
      <c r="AX145" s="59"/>
      <c r="AY145" s="59"/>
      <c r="AZ145" s="59"/>
      <c r="BA145" s="60"/>
      <c r="BB145" s="64"/>
      <c r="BC145" s="64"/>
      <c r="BD145" s="59"/>
      <c r="BE145" s="59"/>
      <c r="BF145" s="59"/>
      <c r="BG145" s="59"/>
      <c r="BH145" s="59"/>
      <c r="BI145" s="59"/>
      <c r="BJ145" s="59"/>
      <c r="BK145" s="59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CA145" s="57"/>
      <c r="CB145" s="57"/>
      <c r="CC145" s="57"/>
      <c r="CD145" s="57"/>
      <c r="CE145" s="57"/>
      <c r="CF145" s="57"/>
      <c r="CG145" s="57"/>
      <c r="CH145" s="57"/>
      <c r="CI145" s="57"/>
      <c r="CJ145" s="57"/>
      <c r="CK145" s="57"/>
      <c r="CL145" s="57"/>
      <c r="CP145"/>
      <c r="CQ145"/>
      <c r="CR145"/>
      <c r="CS145"/>
      <c r="CT145"/>
      <c r="CU145"/>
      <c r="CV145"/>
      <c r="CW145"/>
      <c r="CX145"/>
      <c r="CY145"/>
      <c r="CZ145"/>
      <c r="EM145" s="57"/>
      <c r="EN145" s="57"/>
      <c r="EO145" s="57"/>
      <c r="EP145" s="57"/>
      <c r="EQ145" s="57"/>
      <c r="ER145" s="57"/>
      <c r="ES145" s="57"/>
      <c r="ET145" s="57"/>
      <c r="EU145" s="57"/>
      <c r="EV145" s="57"/>
      <c r="EW145" s="57"/>
      <c r="FG145" s="65"/>
      <c r="FH145" s="65"/>
      <c r="FL145" s="57"/>
      <c r="FX145" s="57"/>
      <c r="FY145" s="57"/>
      <c r="FZ145" s="57"/>
      <c r="GA145" s="66"/>
      <c r="GB145" s="66"/>
      <c r="GE145" s="66"/>
      <c r="GG145" s="57"/>
    </row>
    <row r="146" spans="1:189" s="56" customFormat="1" ht="18" customHeight="1">
      <c r="A146" s="56" t="s">
        <v>1045</v>
      </c>
      <c r="B146" s="56" t="s">
        <v>1034</v>
      </c>
      <c r="C146" s="57">
        <v>940</v>
      </c>
      <c r="D146" s="57">
        <v>5</v>
      </c>
      <c r="E146" s="56">
        <f t="shared" si="2"/>
        <v>1213.1500000000001</v>
      </c>
      <c r="F146" s="58">
        <v>62.37</v>
      </c>
      <c r="G146" s="58">
        <v>0.25</v>
      </c>
      <c r="H146" s="58">
        <v>18.29</v>
      </c>
      <c r="I146" s="58">
        <v>1.38</v>
      </c>
      <c r="J146" s="58">
        <v>0.08</v>
      </c>
      <c r="K146" s="58">
        <v>0.08</v>
      </c>
      <c r="L146" s="58">
        <v>5.77</v>
      </c>
      <c r="M146" s="58">
        <v>3.72</v>
      </c>
      <c r="N146" s="58">
        <v>0.13</v>
      </c>
      <c r="O146" s="58"/>
      <c r="P146" s="58">
        <v>0.13</v>
      </c>
      <c r="Q146" s="58">
        <v>7.8000000000000256</v>
      </c>
      <c r="S146" s="58">
        <v>43.92</v>
      </c>
      <c r="T146" s="58">
        <v>1.29</v>
      </c>
      <c r="U146" s="58">
        <v>13.16</v>
      </c>
      <c r="V146" s="58">
        <v>11.37</v>
      </c>
      <c r="W146" s="58">
        <v>0.19</v>
      </c>
      <c r="X146" s="58">
        <v>14.29</v>
      </c>
      <c r="Y146" s="58">
        <v>10.85</v>
      </c>
      <c r="Z146" s="58">
        <v>1.99</v>
      </c>
      <c r="AA146" s="58">
        <v>0.2</v>
      </c>
      <c r="AB146" s="58"/>
      <c r="AD146" s="59"/>
      <c r="AE146" s="60"/>
      <c r="AF146" s="61"/>
      <c r="AG146" s="59"/>
      <c r="AH146" s="59"/>
      <c r="AI146" s="59"/>
      <c r="AJ146" s="60"/>
      <c r="AK146" s="62"/>
      <c r="AL146" s="62"/>
      <c r="AM146" s="62"/>
      <c r="AN146" s="62"/>
      <c r="AO146" s="62"/>
      <c r="AP146" s="62"/>
      <c r="AQ146" s="63"/>
      <c r="AR146" s="62"/>
      <c r="AS146" s="62"/>
      <c r="AT146" s="63"/>
      <c r="AU146" s="59"/>
      <c r="AV146" s="59"/>
      <c r="AW146" s="59"/>
      <c r="AX146" s="59"/>
      <c r="AY146" s="59"/>
      <c r="AZ146" s="59"/>
      <c r="BA146" s="60"/>
      <c r="BB146" s="64"/>
      <c r="BC146" s="64"/>
      <c r="BD146" s="59"/>
      <c r="BE146" s="59"/>
      <c r="BF146" s="59"/>
      <c r="BG146" s="59"/>
      <c r="BH146" s="59"/>
      <c r="BI146" s="59"/>
      <c r="BJ146" s="59"/>
      <c r="BK146" s="59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CA146" s="57"/>
      <c r="CB146" s="57"/>
      <c r="CC146" s="57"/>
      <c r="CD146" s="57"/>
      <c r="CE146" s="57"/>
      <c r="CF146" s="57"/>
      <c r="CG146" s="57"/>
      <c r="CH146" s="57"/>
      <c r="CI146" s="57"/>
      <c r="CJ146" s="57"/>
      <c r="CK146" s="57"/>
      <c r="CL146" s="57"/>
      <c r="CP146"/>
      <c r="CQ146"/>
      <c r="CR146"/>
      <c r="CS146"/>
      <c r="CT146"/>
      <c r="CU146"/>
      <c r="CV146"/>
      <c r="CW146"/>
      <c r="CX146"/>
      <c r="CY146"/>
      <c r="CZ146"/>
      <c r="EM146" s="57"/>
      <c r="EN146" s="57"/>
      <c r="EO146" s="57"/>
      <c r="EP146" s="57"/>
      <c r="EQ146" s="57"/>
      <c r="ER146" s="57"/>
      <c r="ES146" s="57"/>
      <c r="ET146" s="57"/>
      <c r="EU146" s="57"/>
      <c r="EV146" s="57"/>
      <c r="EW146" s="57"/>
      <c r="FG146" s="65"/>
      <c r="FH146" s="65"/>
      <c r="FL146" s="57"/>
      <c r="FX146" s="57"/>
      <c r="FY146" s="57"/>
      <c r="FZ146" s="57"/>
      <c r="GA146" s="66"/>
      <c r="GB146" s="66"/>
      <c r="GE146" s="66"/>
      <c r="GG146" s="57"/>
    </row>
    <row r="147" spans="1:189" s="56" customFormat="1" ht="18" customHeight="1">
      <c r="A147" s="56" t="s">
        <v>1045</v>
      </c>
      <c r="B147" s="56" t="s">
        <v>1034</v>
      </c>
      <c r="C147" s="57">
        <v>940</v>
      </c>
      <c r="D147" s="57">
        <v>5</v>
      </c>
      <c r="E147" s="56">
        <f t="shared" si="2"/>
        <v>1213.1500000000001</v>
      </c>
      <c r="F147" s="58">
        <v>61.02</v>
      </c>
      <c r="G147" s="58">
        <v>0.32</v>
      </c>
      <c r="H147" s="58">
        <v>19.75</v>
      </c>
      <c r="I147" s="58">
        <v>1.03</v>
      </c>
      <c r="J147" s="58">
        <v>7.0000000000000007E-2</v>
      </c>
      <c r="K147" s="58">
        <v>0.11</v>
      </c>
      <c r="L147" s="58">
        <v>5.14</v>
      </c>
      <c r="M147" s="58">
        <v>3.88</v>
      </c>
      <c r="N147" s="58">
        <v>0.66</v>
      </c>
      <c r="O147" s="58"/>
      <c r="P147" s="58">
        <v>0.18</v>
      </c>
      <c r="Q147" s="58">
        <v>7.8400000000000034</v>
      </c>
      <c r="S147" s="58">
        <v>40.18</v>
      </c>
      <c r="T147" s="58">
        <v>3.66</v>
      </c>
      <c r="U147" s="58">
        <v>15.07</v>
      </c>
      <c r="V147" s="58">
        <v>13.19</v>
      </c>
      <c r="W147" s="58">
        <v>0.22</v>
      </c>
      <c r="X147" s="58">
        <v>10.77</v>
      </c>
      <c r="Y147" s="58">
        <v>11.89</v>
      </c>
      <c r="Z147" s="58">
        <v>2.2000000000000002</v>
      </c>
      <c r="AA147" s="58">
        <v>1.28</v>
      </c>
      <c r="AB147" s="58"/>
      <c r="AD147" s="59"/>
      <c r="AE147" s="60"/>
      <c r="AF147" s="61"/>
      <c r="AG147" s="59"/>
      <c r="AH147" s="59"/>
      <c r="AI147" s="59"/>
      <c r="AJ147" s="60"/>
      <c r="AK147" s="62"/>
      <c r="AL147" s="62"/>
      <c r="AM147" s="62"/>
      <c r="AN147" s="62"/>
      <c r="AO147" s="62"/>
      <c r="AP147" s="62"/>
      <c r="AQ147" s="63"/>
      <c r="AR147" s="62"/>
      <c r="AS147" s="62"/>
      <c r="AT147" s="63"/>
      <c r="AU147" s="59"/>
      <c r="AV147" s="59"/>
      <c r="AW147" s="59"/>
      <c r="AX147" s="59"/>
      <c r="AY147" s="59"/>
      <c r="AZ147" s="59"/>
      <c r="BA147" s="60"/>
      <c r="BB147" s="64"/>
      <c r="BC147" s="64"/>
      <c r="BD147" s="59"/>
      <c r="BE147" s="59"/>
      <c r="BF147" s="59"/>
      <c r="BG147" s="59"/>
      <c r="BH147" s="59"/>
      <c r="BI147" s="59"/>
      <c r="BJ147" s="59"/>
      <c r="BK147" s="59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CA147" s="57"/>
      <c r="CB147" s="57"/>
      <c r="CC147" s="57"/>
      <c r="CD147" s="57"/>
      <c r="CE147" s="57"/>
      <c r="CF147" s="57"/>
      <c r="CG147" s="57"/>
      <c r="CH147" s="57"/>
      <c r="CI147" s="57"/>
      <c r="CJ147" s="57"/>
      <c r="CK147" s="57"/>
      <c r="CL147" s="57"/>
      <c r="CP147"/>
      <c r="CQ147"/>
      <c r="CR147"/>
      <c r="CS147"/>
      <c r="CT147"/>
      <c r="CU147"/>
      <c r="CV147"/>
      <c r="CW147"/>
      <c r="CX147"/>
      <c r="CY147"/>
      <c r="CZ147"/>
      <c r="EM147" s="57"/>
      <c r="EN147" s="57"/>
      <c r="EO147" s="57"/>
      <c r="EP147" s="57"/>
      <c r="EQ147" s="57"/>
      <c r="ER147" s="57"/>
      <c r="ES147" s="57"/>
      <c r="ET147" s="57"/>
      <c r="EU147" s="57"/>
      <c r="EV147" s="57"/>
      <c r="EW147" s="57"/>
      <c r="FG147" s="65"/>
      <c r="FH147" s="65"/>
      <c r="FL147" s="57"/>
      <c r="FX147" s="57"/>
      <c r="FY147" s="57"/>
      <c r="FZ147" s="57"/>
      <c r="GA147" s="66"/>
      <c r="GB147" s="66"/>
      <c r="GE147" s="66"/>
      <c r="GG147" s="57"/>
    </row>
    <row r="148" spans="1:189" s="56" customFormat="1" ht="18" customHeight="1">
      <c r="A148" s="56" t="s">
        <v>1062</v>
      </c>
      <c r="B148" s="56" t="s">
        <v>1034</v>
      </c>
      <c r="C148" s="57">
        <v>1040</v>
      </c>
      <c r="D148" s="57">
        <v>5</v>
      </c>
      <c r="E148" s="56">
        <f t="shared" si="2"/>
        <v>1313.15</v>
      </c>
      <c r="F148" s="58">
        <v>47.95</v>
      </c>
      <c r="G148" s="58">
        <v>1.08</v>
      </c>
      <c r="H148" s="58">
        <v>14.41</v>
      </c>
      <c r="I148" s="58">
        <v>4.93</v>
      </c>
      <c r="J148" s="58"/>
      <c r="K148" s="58">
        <v>0.96</v>
      </c>
      <c r="L148" s="58">
        <v>4.5199999999999996</v>
      </c>
      <c r="M148" s="58">
        <v>5.1100000000000003</v>
      </c>
      <c r="N148" s="58">
        <v>1.54</v>
      </c>
      <c r="O148" s="58"/>
      <c r="P148" s="58">
        <v>3.29</v>
      </c>
      <c r="Q148" s="58">
        <v>16.209999999999994</v>
      </c>
      <c r="S148" s="58">
        <v>44.25</v>
      </c>
      <c r="T148" s="58">
        <v>2.71</v>
      </c>
      <c r="U148" s="58">
        <v>10.85</v>
      </c>
      <c r="V148" s="58">
        <v>10.72</v>
      </c>
      <c r="W148" s="58">
        <v>0.39</v>
      </c>
      <c r="X148" s="58">
        <v>15.5</v>
      </c>
      <c r="Y148" s="58">
        <v>9.33</v>
      </c>
      <c r="Z148" s="58">
        <v>3.2</v>
      </c>
      <c r="AA148" s="58">
        <v>1.06</v>
      </c>
      <c r="AB148" s="58"/>
      <c r="AD148" s="59"/>
      <c r="AE148" s="60"/>
      <c r="AF148" s="61"/>
      <c r="AG148" s="59"/>
      <c r="AH148" s="59"/>
      <c r="AI148" s="59"/>
      <c r="AJ148" s="60"/>
      <c r="AK148" s="62"/>
      <c r="AL148" s="62"/>
      <c r="AM148" s="62"/>
      <c r="AN148" s="62"/>
      <c r="AO148" s="62"/>
      <c r="AP148" s="62"/>
      <c r="AQ148" s="63"/>
      <c r="AR148" s="62"/>
      <c r="AS148" s="62"/>
      <c r="AT148" s="63"/>
      <c r="AU148" s="59"/>
      <c r="AV148" s="59"/>
      <c r="AW148" s="59"/>
      <c r="AX148" s="59"/>
      <c r="AY148" s="59"/>
      <c r="AZ148" s="59"/>
      <c r="BA148" s="60"/>
      <c r="BB148" s="64"/>
      <c r="BC148" s="64"/>
      <c r="BD148" s="59"/>
      <c r="BE148" s="59"/>
      <c r="BF148" s="59"/>
      <c r="BG148" s="59"/>
      <c r="BH148" s="59"/>
      <c r="BI148" s="59"/>
      <c r="BJ148" s="59"/>
      <c r="BK148" s="59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CA148" s="57"/>
      <c r="CB148" s="57"/>
      <c r="CC148" s="57"/>
      <c r="CD148" s="57"/>
      <c r="CE148" s="57"/>
      <c r="CF148" s="57"/>
      <c r="CG148" s="57"/>
      <c r="CH148" s="57"/>
      <c r="CI148" s="57"/>
      <c r="CJ148" s="57"/>
      <c r="CK148" s="57"/>
      <c r="CL148" s="57"/>
      <c r="CP148"/>
      <c r="CQ148"/>
      <c r="CR148"/>
      <c r="CS148"/>
      <c r="CT148"/>
      <c r="CU148"/>
      <c r="CV148"/>
      <c r="CW148"/>
      <c r="CX148"/>
      <c r="CY148"/>
      <c r="CZ148"/>
      <c r="EM148" s="57"/>
      <c r="EN148" s="57"/>
      <c r="EO148" s="57"/>
      <c r="EP148" s="57"/>
      <c r="EQ148" s="57"/>
      <c r="ER148" s="57"/>
      <c r="ES148" s="57"/>
      <c r="ET148" s="57"/>
      <c r="EU148" s="57"/>
      <c r="EV148" s="57"/>
      <c r="EW148" s="57"/>
      <c r="FG148" s="65"/>
      <c r="FH148" s="65"/>
      <c r="FL148" s="57"/>
      <c r="FX148" s="57"/>
      <c r="FY148" s="57"/>
      <c r="FZ148" s="57"/>
      <c r="GA148" s="66"/>
      <c r="GB148" s="66"/>
      <c r="GE148" s="66"/>
      <c r="GG148" s="57"/>
    </row>
    <row r="149" spans="1:189" s="56" customFormat="1" ht="18" customHeight="1">
      <c r="A149" s="56" t="s">
        <v>1063</v>
      </c>
      <c r="B149" s="56" t="s">
        <v>1034</v>
      </c>
      <c r="C149" s="57">
        <v>975</v>
      </c>
      <c r="D149" s="57">
        <v>5</v>
      </c>
      <c r="E149" s="56">
        <f t="shared" si="2"/>
        <v>1248.1500000000001</v>
      </c>
      <c r="F149" s="58">
        <v>63.5</v>
      </c>
      <c r="G149" s="58">
        <v>0.35</v>
      </c>
      <c r="H149" s="58">
        <v>18.899999999999999</v>
      </c>
      <c r="I149" s="58">
        <v>2.7</v>
      </c>
      <c r="J149" s="58"/>
      <c r="K149" s="58">
        <v>2.96</v>
      </c>
      <c r="L149" s="58">
        <v>5.3</v>
      </c>
      <c r="M149" s="58">
        <v>4.4400000000000004</v>
      </c>
      <c r="N149" s="58">
        <v>0.74</v>
      </c>
      <c r="O149" s="58"/>
      <c r="P149" s="58">
        <v>0.86</v>
      </c>
      <c r="Q149" s="58">
        <v>0.25000000000001421</v>
      </c>
      <c r="S149" s="58">
        <v>44.7</v>
      </c>
      <c r="T149" s="58">
        <v>1.7</v>
      </c>
      <c r="U149" s="58">
        <v>11.8</v>
      </c>
      <c r="V149" s="58">
        <v>8.4</v>
      </c>
      <c r="W149" s="58"/>
      <c r="X149" s="58">
        <v>15.3</v>
      </c>
      <c r="Y149" s="58">
        <v>12</v>
      </c>
      <c r="Z149" s="58">
        <v>2.2000000000000002</v>
      </c>
      <c r="AA149" s="58">
        <v>0.2</v>
      </c>
      <c r="AB149" s="58"/>
      <c r="AD149" s="59"/>
      <c r="AE149" s="60"/>
      <c r="AF149" s="61"/>
      <c r="AG149" s="59"/>
      <c r="AH149" s="59"/>
      <c r="AI149" s="59"/>
      <c r="AJ149" s="60"/>
      <c r="AK149" s="62"/>
      <c r="AL149" s="62"/>
      <c r="AM149" s="62"/>
      <c r="AN149" s="62"/>
      <c r="AO149" s="62"/>
      <c r="AP149" s="62"/>
      <c r="AQ149" s="63"/>
      <c r="AR149" s="62"/>
      <c r="AS149" s="62"/>
      <c r="AT149" s="63"/>
      <c r="AU149" s="59"/>
      <c r="AV149" s="59"/>
      <c r="AW149" s="59"/>
      <c r="AX149" s="59"/>
      <c r="AY149" s="59"/>
      <c r="AZ149" s="59"/>
      <c r="BA149" s="60"/>
      <c r="BB149" s="64"/>
      <c r="BC149" s="64"/>
      <c r="BD149" s="59"/>
      <c r="BE149" s="59"/>
      <c r="BF149" s="59"/>
      <c r="BG149" s="59"/>
      <c r="BH149" s="59"/>
      <c r="BI149" s="59"/>
      <c r="BJ149" s="59"/>
      <c r="BK149" s="59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CA149" s="57"/>
      <c r="CB149" s="57"/>
      <c r="CC149" s="57"/>
      <c r="CD149" s="57"/>
      <c r="CE149" s="57"/>
      <c r="CF149" s="57"/>
      <c r="CG149" s="57"/>
      <c r="CH149" s="57"/>
      <c r="CI149" s="57"/>
      <c r="CJ149" s="57"/>
      <c r="CK149" s="57"/>
      <c r="CL149" s="57"/>
      <c r="CP149"/>
      <c r="CQ149"/>
      <c r="CR149"/>
      <c r="CS149"/>
      <c r="CT149"/>
      <c r="CU149"/>
      <c r="CV149"/>
      <c r="CW149"/>
      <c r="CX149"/>
      <c r="CY149"/>
      <c r="CZ149"/>
      <c r="EM149" s="57"/>
      <c r="EN149" s="57"/>
      <c r="EO149" s="57"/>
      <c r="EP149" s="57"/>
      <c r="EQ149" s="57"/>
      <c r="ER149" s="57"/>
      <c r="ES149" s="57"/>
      <c r="ET149" s="57"/>
      <c r="EU149" s="57"/>
      <c r="EV149" s="57"/>
      <c r="EW149" s="57"/>
      <c r="FG149" s="65"/>
      <c r="FH149" s="65"/>
      <c r="FL149" s="57"/>
      <c r="FX149" s="57"/>
      <c r="FY149" s="57"/>
      <c r="FZ149" s="57"/>
      <c r="GA149" s="66"/>
      <c r="GB149" s="66"/>
      <c r="GE149" s="66"/>
      <c r="GG149" s="57"/>
    </row>
    <row r="150" spans="1:189" s="56" customFormat="1" ht="18" customHeight="1">
      <c r="A150" s="56" t="s">
        <v>1063</v>
      </c>
      <c r="B150" s="56" t="s">
        <v>1034</v>
      </c>
      <c r="C150" s="57">
        <v>875</v>
      </c>
      <c r="D150" s="57">
        <v>5</v>
      </c>
      <c r="E150" s="56">
        <f t="shared" si="2"/>
        <v>1148.1500000000001</v>
      </c>
      <c r="F150" s="58">
        <v>77.099999999999994</v>
      </c>
      <c r="G150" s="58">
        <v>0.15</v>
      </c>
      <c r="H150" s="58">
        <v>13.5</v>
      </c>
      <c r="I150" s="58">
        <v>1.0980000000000001</v>
      </c>
      <c r="J150" s="58"/>
      <c r="K150" s="58">
        <v>0.53</v>
      </c>
      <c r="L150" s="58">
        <v>2.04</v>
      </c>
      <c r="M150" s="58">
        <v>3.24</v>
      </c>
      <c r="N150" s="58">
        <v>2.02</v>
      </c>
      <c r="O150" s="58"/>
      <c r="P150" s="58">
        <v>0.22</v>
      </c>
      <c r="Q150" s="58">
        <v>0.10200000000000387</v>
      </c>
      <c r="S150" s="58">
        <v>46.6</v>
      </c>
      <c r="T150" s="58">
        <v>1.7</v>
      </c>
      <c r="U150" s="58">
        <v>9.6</v>
      </c>
      <c r="V150" s="58">
        <v>10.1</v>
      </c>
      <c r="W150" s="58"/>
      <c r="X150" s="58">
        <v>16</v>
      </c>
      <c r="Y150" s="58">
        <v>11</v>
      </c>
      <c r="Z150" s="58">
        <v>1.6</v>
      </c>
      <c r="AA150" s="58">
        <v>0.1</v>
      </c>
      <c r="AB150" s="58"/>
      <c r="AD150" s="59"/>
      <c r="AE150" s="60"/>
      <c r="AF150" s="61"/>
      <c r="AG150" s="59"/>
      <c r="AH150" s="59"/>
      <c r="AI150" s="59"/>
      <c r="AJ150" s="60"/>
      <c r="AK150" s="62"/>
      <c r="AL150" s="62"/>
      <c r="AM150" s="62"/>
      <c r="AN150" s="62"/>
      <c r="AO150" s="62"/>
      <c r="AP150" s="62"/>
      <c r="AQ150" s="63"/>
      <c r="AR150" s="62"/>
      <c r="AS150" s="62"/>
      <c r="AT150" s="63"/>
      <c r="AU150" s="59"/>
      <c r="AV150" s="59"/>
      <c r="AW150" s="59"/>
      <c r="AX150" s="59"/>
      <c r="AY150" s="59"/>
      <c r="AZ150" s="59"/>
      <c r="BA150" s="60"/>
      <c r="BB150" s="64"/>
      <c r="BC150" s="64"/>
      <c r="BD150" s="59"/>
      <c r="BE150" s="59"/>
      <c r="BF150" s="59"/>
      <c r="BG150" s="59"/>
      <c r="BH150" s="59"/>
      <c r="BI150" s="59"/>
      <c r="BJ150" s="59"/>
      <c r="BK150" s="59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CA150" s="57"/>
      <c r="CB150" s="57"/>
      <c r="CC150" s="57"/>
      <c r="CD150" s="57"/>
      <c r="CE150" s="57"/>
      <c r="CF150" s="57"/>
      <c r="CG150" s="57"/>
      <c r="CH150" s="57"/>
      <c r="CI150" s="57"/>
      <c r="CJ150" s="57"/>
      <c r="CK150" s="57"/>
      <c r="CL150" s="57"/>
      <c r="CP150"/>
      <c r="CQ150"/>
      <c r="CR150"/>
      <c r="CS150"/>
      <c r="CT150"/>
      <c r="CU150"/>
      <c r="CV150"/>
      <c r="CW150"/>
      <c r="CX150"/>
      <c r="CY150"/>
      <c r="CZ150"/>
      <c r="EM150" s="57"/>
      <c r="EN150" s="57"/>
      <c r="EO150" s="57"/>
      <c r="EP150" s="57"/>
      <c r="EQ150" s="57"/>
      <c r="ER150" s="57"/>
      <c r="ES150" s="57"/>
      <c r="ET150" s="57"/>
      <c r="EU150" s="57"/>
      <c r="EV150" s="57"/>
      <c r="EW150" s="57"/>
      <c r="FG150" s="65"/>
      <c r="FH150" s="65"/>
      <c r="FL150" s="57"/>
      <c r="FX150" s="57"/>
      <c r="FY150" s="57"/>
      <c r="FZ150" s="57"/>
      <c r="GA150" s="66"/>
      <c r="GB150" s="66"/>
      <c r="GE150" s="66"/>
      <c r="GG150" s="57"/>
    </row>
    <row r="151" spans="1:189" s="56" customFormat="1" ht="18" customHeight="1">
      <c r="A151" s="56" t="s">
        <v>1063</v>
      </c>
      <c r="B151" s="56" t="s">
        <v>1034</v>
      </c>
      <c r="C151" s="57">
        <v>975</v>
      </c>
      <c r="D151" s="57">
        <v>5</v>
      </c>
      <c r="E151" s="56">
        <f t="shared" si="2"/>
        <v>1248.1500000000001</v>
      </c>
      <c r="F151" s="58">
        <v>65.3</v>
      </c>
      <c r="G151" s="58">
        <v>0.27</v>
      </c>
      <c r="H151" s="58">
        <v>19</v>
      </c>
      <c r="I151" s="58">
        <v>2.5649999999999999</v>
      </c>
      <c r="J151" s="58"/>
      <c r="K151" s="58">
        <v>2.2000000000000002</v>
      </c>
      <c r="L151" s="58">
        <v>4.01</v>
      </c>
      <c r="M151" s="58">
        <v>4.88</v>
      </c>
      <c r="N151" s="58">
        <v>0.91</v>
      </c>
      <c r="O151" s="58"/>
      <c r="P151" s="58">
        <v>0.8</v>
      </c>
      <c r="Q151" s="58">
        <v>6.5000000000011937E-2</v>
      </c>
      <c r="S151" s="58">
        <v>42.7</v>
      </c>
      <c r="T151" s="58">
        <v>1</v>
      </c>
      <c r="U151" s="58">
        <v>12.8</v>
      </c>
      <c r="V151" s="58">
        <v>7.7</v>
      </c>
      <c r="W151" s="58"/>
      <c r="X151" s="58">
        <v>16.5</v>
      </c>
      <c r="Y151" s="58">
        <v>11.5</v>
      </c>
      <c r="Z151" s="58">
        <v>2</v>
      </c>
      <c r="AA151" s="58">
        <v>0.2</v>
      </c>
      <c r="AB151" s="58"/>
      <c r="AD151" s="59"/>
      <c r="AE151" s="60"/>
      <c r="AF151" s="61"/>
      <c r="AG151" s="59"/>
      <c r="AH151" s="59"/>
      <c r="AI151" s="59"/>
      <c r="AJ151" s="60"/>
      <c r="AK151" s="62"/>
      <c r="AL151" s="62"/>
      <c r="AM151" s="62"/>
      <c r="AN151" s="62"/>
      <c r="AO151" s="62"/>
      <c r="AP151" s="62"/>
      <c r="AQ151" s="63"/>
      <c r="AR151" s="62"/>
      <c r="AS151" s="62"/>
      <c r="AT151" s="63"/>
      <c r="AU151" s="59"/>
      <c r="AV151" s="59"/>
      <c r="AW151" s="59"/>
      <c r="AX151" s="59"/>
      <c r="AY151" s="59"/>
      <c r="AZ151" s="59"/>
      <c r="BA151" s="60"/>
      <c r="BB151" s="64"/>
      <c r="BC151" s="64"/>
      <c r="BD151" s="59"/>
      <c r="BE151" s="59"/>
      <c r="BF151" s="59"/>
      <c r="BG151" s="59"/>
      <c r="BH151" s="59"/>
      <c r="BI151" s="59"/>
      <c r="BJ151" s="59"/>
      <c r="BK151" s="59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CA151" s="57"/>
      <c r="CB151" s="57"/>
      <c r="CC151" s="57"/>
      <c r="CD151" s="57"/>
      <c r="CE151" s="57"/>
      <c r="CF151" s="57"/>
      <c r="CG151" s="57"/>
      <c r="CH151" s="57"/>
      <c r="CI151" s="57"/>
      <c r="CJ151" s="57"/>
      <c r="CK151" s="57"/>
      <c r="CL151" s="57"/>
      <c r="CP151"/>
      <c r="CQ151"/>
      <c r="CR151"/>
      <c r="CS151"/>
      <c r="CT151"/>
      <c r="CU151"/>
      <c r="CV151"/>
      <c r="CW151"/>
      <c r="CX151"/>
      <c r="CY151"/>
      <c r="CZ151"/>
      <c r="EM151" s="57"/>
      <c r="EN151" s="57"/>
      <c r="EO151" s="57"/>
      <c r="EP151" s="57"/>
      <c r="EQ151" s="57"/>
      <c r="ER151" s="57"/>
      <c r="ES151" s="57"/>
      <c r="ET151" s="57"/>
      <c r="EU151" s="57"/>
      <c r="EV151" s="57"/>
      <c r="EW151" s="57"/>
      <c r="FG151" s="65"/>
      <c r="FH151" s="65"/>
      <c r="FL151" s="57"/>
      <c r="FX151" s="57"/>
      <c r="FY151" s="57"/>
      <c r="FZ151" s="57"/>
      <c r="GA151" s="66"/>
      <c r="GB151" s="66"/>
      <c r="GE151" s="66"/>
      <c r="GG151" s="57"/>
    </row>
    <row r="152" spans="1:189" s="56" customFormat="1" ht="18" customHeight="1">
      <c r="A152" s="56" t="s">
        <v>1063</v>
      </c>
      <c r="B152" s="56" t="s">
        <v>1034</v>
      </c>
      <c r="C152" s="57">
        <v>975</v>
      </c>
      <c r="D152" s="57">
        <v>5</v>
      </c>
      <c r="E152" s="56">
        <f t="shared" si="2"/>
        <v>1248.1500000000001</v>
      </c>
      <c r="F152" s="58">
        <v>64.5</v>
      </c>
      <c r="G152" s="58">
        <v>0.31</v>
      </c>
      <c r="H152" s="58">
        <v>18.7</v>
      </c>
      <c r="I152" s="58">
        <v>2.4660000000000002</v>
      </c>
      <c r="J152" s="58"/>
      <c r="K152" s="58">
        <v>2.63</v>
      </c>
      <c r="L152" s="58">
        <v>5.61</v>
      </c>
      <c r="M152" s="58">
        <v>4.22</v>
      </c>
      <c r="N152" s="58">
        <v>0.73</v>
      </c>
      <c r="O152" s="58"/>
      <c r="P152" s="58">
        <v>0.52</v>
      </c>
      <c r="Q152" s="58">
        <v>0.31400000000000716</v>
      </c>
      <c r="S152" s="58">
        <v>42</v>
      </c>
      <c r="T152" s="58">
        <v>0.6</v>
      </c>
      <c r="U152" s="58">
        <v>12.3</v>
      </c>
      <c r="V152" s="58">
        <v>7.9</v>
      </c>
      <c r="W152" s="58"/>
      <c r="X152" s="58">
        <v>16.100000000000001</v>
      </c>
      <c r="Y152" s="58">
        <v>11.2</v>
      </c>
      <c r="Z152" s="58">
        <v>2</v>
      </c>
      <c r="AA152" s="58">
        <v>0.2</v>
      </c>
      <c r="AB152" s="58"/>
      <c r="AD152" s="59"/>
      <c r="AE152" s="60"/>
      <c r="AF152" s="61"/>
      <c r="AG152" s="59"/>
      <c r="AH152" s="59"/>
      <c r="AI152" s="59"/>
      <c r="AJ152" s="60"/>
      <c r="AK152" s="62"/>
      <c r="AL152" s="62"/>
      <c r="AM152" s="62"/>
      <c r="AN152" s="62"/>
      <c r="AO152" s="62"/>
      <c r="AP152" s="62"/>
      <c r="AQ152" s="63"/>
      <c r="AR152" s="62"/>
      <c r="AS152" s="62"/>
      <c r="AT152" s="63"/>
      <c r="AU152" s="59"/>
      <c r="AV152" s="59"/>
      <c r="AW152" s="59"/>
      <c r="AX152" s="59"/>
      <c r="AY152" s="59"/>
      <c r="AZ152" s="59"/>
      <c r="BA152" s="60"/>
      <c r="BB152" s="64"/>
      <c r="BC152" s="64"/>
      <c r="BD152" s="59"/>
      <c r="BE152" s="59"/>
      <c r="BF152" s="59"/>
      <c r="BG152" s="59"/>
      <c r="BH152" s="59"/>
      <c r="BI152" s="59"/>
      <c r="BJ152" s="59"/>
      <c r="BK152" s="59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CA152" s="57"/>
      <c r="CB152" s="57"/>
      <c r="CC152" s="57"/>
      <c r="CD152" s="57"/>
      <c r="CE152" s="57"/>
      <c r="CF152" s="57"/>
      <c r="CG152" s="57"/>
      <c r="CH152" s="57"/>
      <c r="CI152" s="57"/>
      <c r="CJ152" s="57"/>
      <c r="CK152" s="57"/>
      <c r="CL152" s="57"/>
      <c r="CP152"/>
      <c r="CQ152"/>
      <c r="CR152"/>
      <c r="CS152"/>
      <c r="CT152"/>
      <c r="CU152"/>
      <c r="CV152"/>
      <c r="CW152"/>
      <c r="CX152"/>
      <c r="CY152"/>
      <c r="CZ152"/>
      <c r="EM152" s="57"/>
      <c r="EN152" s="57"/>
      <c r="EO152" s="57"/>
      <c r="EP152" s="57"/>
      <c r="EQ152" s="57"/>
      <c r="ER152" s="57"/>
      <c r="ES152" s="57"/>
      <c r="ET152" s="57"/>
      <c r="EU152" s="57"/>
      <c r="EV152" s="57"/>
      <c r="EW152" s="57"/>
      <c r="FG152" s="65"/>
      <c r="FH152" s="65"/>
      <c r="FL152" s="57"/>
      <c r="FX152" s="57"/>
      <c r="FY152" s="57"/>
      <c r="FZ152" s="57"/>
      <c r="GA152" s="66"/>
      <c r="GB152" s="66"/>
      <c r="GE152" s="66"/>
      <c r="GG152" s="57"/>
    </row>
    <row r="153" spans="1:189" s="56" customFormat="1" ht="18" customHeight="1">
      <c r="A153" s="56" t="s">
        <v>1063</v>
      </c>
      <c r="B153" s="56" t="s">
        <v>1034</v>
      </c>
      <c r="C153" s="57">
        <v>975</v>
      </c>
      <c r="D153" s="57">
        <v>5</v>
      </c>
      <c r="E153" s="56">
        <f t="shared" si="2"/>
        <v>1248.1500000000001</v>
      </c>
      <c r="F153" s="58">
        <v>63.4</v>
      </c>
      <c r="G153" s="58">
        <v>0.35</v>
      </c>
      <c r="H153" s="58">
        <v>18.899999999999999</v>
      </c>
      <c r="I153" s="58">
        <v>2.7</v>
      </c>
      <c r="J153" s="58"/>
      <c r="K153" s="58">
        <v>2.76</v>
      </c>
      <c r="L153" s="58">
        <v>5.53</v>
      </c>
      <c r="M153" s="58">
        <v>4.4400000000000004</v>
      </c>
      <c r="N153" s="58">
        <v>0.74</v>
      </c>
      <c r="O153" s="58"/>
      <c r="P153" s="58">
        <v>0.86</v>
      </c>
      <c r="Q153" s="58">
        <v>0.31999999999999318</v>
      </c>
      <c r="S153" s="58">
        <v>44.9</v>
      </c>
      <c r="T153" s="58">
        <v>1.1000000000000001</v>
      </c>
      <c r="U153" s="58">
        <v>12.4</v>
      </c>
      <c r="V153" s="58">
        <v>8.6999999999999993</v>
      </c>
      <c r="W153" s="58"/>
      <c r="X153" s="58">
        <v>16.5</v>
      </c>
      <c r="Y153" s="58">
        <v>11.6</v>
      </c>
      <c r="Z153" s="58">
        <v>2</v>
      </c>
      <c r="AA153" s="58">
        <v>0.2</v>
      </c>
      <c r="AB153" s="58"/>
      <c r="AD153" s="59"/>
      <c r="AE153" s="60"/>
      <c r="AF153" s="61"/>
      <c r="AG153" s="59"/>
      <c r="AH153" s="59"/>
      <c r="AI153" s="59"/>
      <c r="AJ153" s="60"/>
      <c r="AK153" s="62"/>
      <c r="AL153" s="62"/>
      <c r="AM153" s="62"/>
      <c r="AN153" s="62"/>
      <c r="AO153" s="62"/>
      <c r="AP153" s="62"/>
      <c r="AQ153" s="63"/>
      <c r="AR153" s="62"/>
      <c r="AS153" s="62"/>
      <c r="AT153" s="63"/>
      <c r="AU153" s="59"/>
      <c r="AV153" s="59"/>
      <c r="AW153" s="59"/>
      <c r="AX153" s="59"/>
      <c r="AY153" s="59"/>
      <c r="AZ153" s="59"/>
      <c r="BA153" s="60"/>
      <c r="BB153" s="64"/>
      <c r="BC153" s="64"/>
      <c r="BD153" s="59"/>
      <c r="BE153" s="59"/>
      <c r="BF153" s="59"/>
      <c r="BG153" s="59"/>
      <c r="BH153" s="59"/>
      <c r="BI153" s="59"/>
      <c r="BJ153" s="59"/>
      <c r="BK153" s="59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CA153" s="57"/>
      <c r="CB153" s="57"/>
      <c r="CC153" s="57"/>
      <c r="CD153" s="57"/>
      <c r="CE153" s="57"/>
      <c r="CF153" s="57"/>
      <c r="CG153" s="57"/>
      <c r="CH153" s="57"/>
      <c r="CI153" s="57"/>
      <c r="CJ153" s="57"/>
      <c r="CK153" s="57"/>
      <c r="CL153" s="57"/>
      <c r="CP153"/>
      <c r="CQ153"/>
      <c r="CR153"/>
      <c r="CS153"/>
      <c r="CT153"/>
      <c r="CU153"/>
      <c r="CV153"/>
      <c r="CW153"/>
      <c r="CX153"/>
      <c r="CY153"/>
      <c r="CZ153"/>
      <c r="EM153" s="57"/>
      <c r="EN153" s="57"/>
      <c r="EO153" s="57"/>
      <c r="EP153" s="57"/>
      <c r="EQ153" s="57"/>
      <c r="ER153" s="57"/>
      <c r="ES153" s="57"/>
      <c r="ET153" s="57"/>
      <c r="EU153" s="57"/>
      <c r="EV153" s="57"/>
      <c r="EW153" s="57"/>
      <c r="FG153" s="65"/>
      <c r="FH153" s="65"/>
      <c r="FL153" s="57"/>
      <c r="FX153" s="57"/>
      <c r="FY153" s="57"/>
      <c r="FZ153" s="57"/>
      <c r="GA153" s="66"/>
      <c r="GB153" s="66"/>
      <c r="GE153" s="66"/>
      <c r="GG153" s="57"/>
    </row>
    <row r="154" spans="1:189" s="56" customFormat="1" ht="18" customHeight="1">
      <c r="A154" s="56" t="s">
        <v>1049</v>
      </c>
      <c r="B154" s="56" t="s">
        <v>1034</v>
      </c>
      <c r="C154" s="57">
        <v>950</v>
      </c>
      <c r="D154" s="57">
        <v>5</v>
      </c>
      <c r="E154" s="56">
        <f t="shared" si="2"/>
        <v>1223.1500000000001</v>
      </c>
      <c r="F154" s="58">
        <v>62</v>
      </c>
      <c r="G154" s="58">
        <v>0.34</v>
      </c>
      <c r="H154" s="58">
        <v>16.670000000000002</v>
      </c>
      <c r="I154" s="58">
        <v>3.4</v>
      </c>
      <c r="J154" s="58">
        <v>0.09</v>
      </c>
      <c r="K154" s="58">
        <v>2.4</v>
      </c>
      <c r="L154" s="58">
        <v>5.42</v>
      </c>
      <c r="M154" s="58">
        <v>3.38</v>
      </c>
      <c r="N154" s="58">
        <v>0.63</v>
      </c>
      <c r="O154" s="58">
        <v>0</v>
      </c>
      <c r="P154" s="58">
        <v>0.13</v>
      </c>
      <c r="Q154" s="58">
        <f>100-SUM(F154:P154)</f>
        <v>5.539999999999992</v>
      </c>
      <c r="S154" s="58">
        <v>45.4</v>
      </c>
      <c r="T154" s="58">
        <v>1.37</v>
      </c>
      <c r="U154" s="58">
        <v>12.01</v>
      </c>
      <c r="V154" s="58">
        <v>8.4</v>
      </c>
      <c r="W154" s="58">
        <v>0.11</v>
      </c>
      <c r="X154" s="58">
        <v>16.7</v>
      </c>
      <c r="Y154" s="58">
        <v>11.21</v>
      </c>
      <c r="Z154" s="58">
        <v>2.04</v>
      </c>
      <c r="AA154" s="58">
        <v>0.22</v>
      </c>
      <c r="AB154" s="58"/>
      <c r="AD154" s="59"/>
      <c r="AE154" s="60"/>
      <c r="AF154" s="61"/>
      <c r="AG154" s="59"/>
      <c r="AH154" s="59"/>
      <c r="AI154" s="59"/>
      <c r="AJ154" s="60"/>
      <c r="AK154" s="62"/>
      <c r="AL154" s="62"/>
      <c r="AM154" s="62"/>
      <c r="AN154" s="62"/>
      <c r="AO154" s="62"/>
      <c r="AP154" s="62"/>
      <c r="AQ154" s="63"/>
      <c r="AR154" s="62"/>
      <c r="AS154" s="62"/>
      <c r="AT154" s="63"/>
      <c r="AU154" s="59"/>
      <c r="AV154" s="59"/>
      <c r="AW154" s="59"/>
      <c r="AX154" s="59"/>
      <c r="AY154" s="59"/>
      <c r="AZ154" s="59"/>
      <c r="BA154" s="60"/>
      <c r="BB154" s="64"/>
      <c r="BC154" s="64"/>
      <c r="BD154" s="59"/>
      <c r="BE154" s="59"/>
      <c r="BF154" s="59"/>
      <c r="BG154" s="59"/>
      <c r="BH154" s="59"/>
      <c r="BI154" s="59"/>
      <c r="BJ154" s="59"/>
      <c r="BK154" s="59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CA154" s="57"/>
      <c r="CB154" s="57"/>
      <c r="CC154" s="57"/>
      <c r="CD154" s="57"/>
      <c r="CE154" s="57"/>
      <c r="CF154" s="57"/>
      <c r="CG154" s="57"/>
      <c r="CH154" s="57"/>
      <c r="CI154" s="57"/>
      <c r="CJ154" s="57"/>
      <c r="CK154" s="57"/>
      <c r="CL154" s="57"/>
      <c r="CP154"/>
      <c r="CQ154"/>
      <c r="CR154"/>
      <c r="CS154"/>
      <c r="CT154"/>
      <c r="CU154"/>
      <c r="CV154"/>
      <c r="CW154"/>
      <c r="CX154"/>
      <c r="CY154"/>
      <c r="CZ154"/>
      <c r="EM154" s="57"/>
      <c r="EN154" s="57"/>
      <c r="EO154" s="57"/>
      <c r="EP154" s="57"/>
      <c r="EQ154" s="57"/>
      <c r="ER154" s="57"/>
      <c r="ES154" s="57"/>
      <c r="ET154" s="57"/>
      <c r="EU154" s="57"/>
      <c r="EV154" s="57"/>
      <c r="EW154" s="57"/>
      <c r="FG154" s="65"/>
      <c r="FH154" s="65"/>
      <c r="FL154" s="57"/>
      <c r="FX154" s="57"/>
      <c r="FY154" s="57"/>
      <c r="FZ154" s="57"/>
      <c r="GA154" s="66"/>
      <c r="GB154" s="66"/>
      <c r="GE154" s="66"/>
      <c r="GG154" s="57"/>
    </row>
    <row r="155" spans="1:189" s="56" customFormat="1" ht="18" customHeight="1">
      <c r="A155" s="56" t="s">
        <v>1049</v>
      </c>
      <c r="B155" s="56" t="s">
        <v>1034</v>
      </c>
      <c r="C155" s="57">
        <v>975</v>
      </c>
      <c r="D155" s="57">
        <v>5</v>
      </c>
      <c r="E155" s="56">
        <f t="shared" si="2"/>
        <v>1248.1500000000001</v>
      </c>
      <c r="F155" s="58">
        <v>57.8</v>
      </c>
      <c r="G155" s="58">
        <v>0.6</v>
      </c>
      <c r="H155" s="58">
        <v>16.670000000000002</v>
      </c>
      <c r="I155" s="58">
        <v>4.2</v>
      </c>
      <c r="J155" s="58">
        <v>0.1</v>
      </c>
      <c r="K155" s="58">
        <v>3.6</v>
      </c>
      <c r="L155" s="58">
        <v>5.91</v>
      </c>
      <c r="M155" s="58">
        <v>2.82</v>
      </c>
      <c r="N155" s="58">
        <v>0.82</v>
      </c>
      <c r="O155" s="58">
        <v>0.01</v>
      </c>
      <c r="P155" s="58">
        <v>0.25</v>
      </c>
      <c r="Q155" s="58">
        <f>100-SUM(F155:P155)</f>
        <v>7.2200000000000273</v>
      </c>
      <c r="S155" s="58">
        <v>45</v>
      </c>
      <c r="T155" s="58">
        <v>1.1599999999999999</v>
      </c>
      <c r="U155" s="58">
        <v>10.58</v>
      </c>
      <c r="V155" s="58">
        <v>7.9</v>
      </c>
      <c r="W155" s="58">
        <v>0.06</v>
      </c>
      <c r="X155" s="58">
        <v>17.600000000000001</v>
      </c>
      <c r="Y155" s="58">
        <v>11.37</v>
      </c>
      <c r="Z155" s="58">
        <v>2.2200000000000002</v>
      </c>
      <c r="AA155" s="58">
        <v>0.26</v>
      </c>
      <c r="AB155" s="58"/>
      <c r="AD155" s="59"/>
      <c r="AE155" s="60"/>
      <c r="AF155" s="61"/>
      <c r="AG155" s="59"/>
      <c r="AH155" s="59"/>
      <c r="AI155" s="59"/>
      <c r="AJ155" s="60"/>
      <c r="AK155" s="62"/>
      <c r="AL155" s="62"/>
      <c r="AM155" s="62"/>
      <c r="AN155" s="62"/>
      <c r="AO155" s="62"/>
      <c r="AP155" s="62"/>
      <c r="AQ155" s="63"/>
      <c r="AR155" s="62"/>
      <c r="AS155" s="62"/>
      <c r="AT155" s="63"/>
      <c r="AU155" s="59"/>
      <c r="AV155" s="59"/>
      <c r="AW155" s="59"/>
      <c r="AX155" s="59"/>
      <c r="AY155" s="59"/>
      <c r="AZ155" s="59"/>
      <c r="BA155" s="60"/>
      <c r="BB155" s="64"/>
      <c r="BC155" s="64"/>
      <c r="BD155" s="59"/>
      <c r="BE155" s="59"/>
      <c r="BF155" s="59"/>
      <c r="BG155" s="59"/>
      <c r="BH155" s="59"/>
      <c r="BI155" s="59"/>
      <c r="BJ155" s="59"/>
      <c r="BK155" s="59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CA155" s="57"/>
      <c r="CB155" s="57"/>
      <c r="CC155" s="57"/>
      <c r="CD155" s="57"/>
      <c r="CE155" s="57"/>
      <c r="CF155" s="57"/>
      <c r="CG155" s="57"/>
      <c r="CH155" s="57"/>
      <c r="CI155" s="57"/>
      <c r="CJ155" s="57"/>
      <c r="CK155" s="57"/>
      <c r="CL155" s="57"/>
      <c r="CP155"/>
      <c r="CQ155"/>
      <c r="CR155"/>
      <c r="CS155"/>
      <c r="CT155"/>
      <c r="CU155"/>
      <c r="CV155"/>
      <c r="CW155"/>
      <c r="CX155"/>
      <c r="CY155"/>
      <c r="CZ155"/>
      <c r="EM155" s="57"/>
      <c r="EN155" s="57"/>
      <c r="EO155" s="57"/>
      <c r="EP155" s="57"/>
      <c r="EQ155" s="57"/>
      <c r="ER155" s="57"/>
      <c r="ES155" s="57"/>
      <c r="ET155" s="57"/>
      <c r="EU155" s="57"/>
      <c r="EV155" s="57"/>
      <c r="EW155" s="57"/>
      <c r="FG155" s="65"/>
      <c r="FH155" s="65"/>
      <c r="FL155" s="57"/>
      <c r="FX155" s="57"/>
      <c r="FY155" s="57"/>
      <c r="FZ155" s="57"/>
      <c r="GA155" s="66"/>
      <c r="GB155" s="66"/>
      <c r="GE155" s="66"/>
      <c r="GG155" s="57"/>
    </row>
    <row r="156" spans="1:189" s="56" customFormat="1" ht="18" customHeight="1">
      <c r="A156" s="56" t="s">
        <v>1049</v>
      </c>
      <c r="B156" s="56" t="s">
        <v>1034</v>
      </c>
      <c r="C156" s="57">
        <v>975</v>
      </c>
      <c r="D156" s="57">
        <v>5</v>
      </c>
      <c r="E156" s="56">
        <f t="shared" si="2"/>
        <v>1248.1500000000001</v>
      </c>
      <c r="F156" s="58">
        <v>59</v>
      </c>
      <c r="G156" s="58">
        <v>0.47</v>
      </c>
      <c r="H156" s="58">
        <v>17.22</v>
      </c>
      <c r="I156" s="58">
        <v>3.9</v>
      </c>
      <c r="J156" s="58">
        <v>0.09</v>
      </c>
      <c r="K156" s="58">
        <v>3.2</v>
      </c>
      <c r="L156" s="58">
        <v>5.92</v>
      </c>
      <c r="M156" s="58">
        <v>3.4</v>
      </c>
      <c r="N156" s="58">
        <v>0.93</v>
      </c>
      <c r="O156" s="58">
        <v>0.02</v>
      </c>
      <c r="P156" s="58">
        <v>0.18</v>
      </c>
      <c r="Q156" s="58">
        <f>100-SUM(F156:P156)</f>
        <v>5.6699999999999733</v>
      </c>
      <c r="S156" s="58">
        <v>44</v>
      </c>
      <c r="T156" s="58">
        <v>1.44</v>
      </c>
      <c r="U156" s="58">
        <v>11.96</v>
      </c>
      <c r="V156" s="58">
        <v>8.6999999999999993</v>
      </c>
      <c r="W156" s="58">
        <v>0.13</v>
      </c>
      <c r="X156" s="58">
        <v>16.7</v>
      </c>
      <c r="Y156" s="58">
        <v>11.43</v>
      </c>
      <c r="Z156" s="58">
        <v>2.2999999999999998</v>
      </c>
      <c r="AA156" s="58">
        <v>0.27</v>
      </c>
      <c r="AB156" s="58"/>
      <c r="AD156" s="59"/>
      <c r="AE156" s="60"/>
      <c r="AF156" s="61"/>
      <c r="AG156" s="59"/>
      <c r="AH156" s="59"/>
      <c r="AI156" s="59"/>
      <c r="AJ156" s="60"/>
      <c r="AK156" s="62"/>
      <c r="AL156" s="62"/>
      <c r="AM156" s="62"/>
      <c r="AN156" s="62"/>
      <c r="AO156" s="62"/>
      <c r="AP156" s="62"/>
      <c r="AQ156" s="63"/>
      <c r="AR156" s="62"/>
      <c r="AS156" s="62"/>
      <c r="AT156" s="63"/>
      <c r="AU156" s="59"/>
      <c r="AV156" s="59"/>
      <c r="AW156" s="59"/>
      <c r="AX156" s="59"/>
      <c r="AY156" s="59"/>
      <c r="AZ156" s="59"/>
      <c r="BA156" s="60"/>
      <c r="BB156" s="64"/>
      <c r="BC156" s="64"/>
      <c r="BD156" s="59"/>
      <c r="BE156" s="59"/>
      <c r="BF156" s="59"/>
      <c r="BG156" s="59"/>
      <c r="BH156" s="59"/>
      <c r="BI156" s="59"/>
      <c r="BJ156" s="59"/>
      <c r="BK156" s="59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CA156" s="57"/>
      <c r="CB156" s="57"/>
      <c r="CC156" s="57"/>
      <c r="CD156" s="57"/>
      <c r="CE156" s="57"/>
      <c r="CF156" s="57"/>
      <c r="CG156" s="57"/>
      <c r="CH156" s="57"/>
      <c r="CI156" s="57"/>
      <c r="CJ156" s="57"/>
      <c r="CK156" s="57"/>
      <c r="CL156" s="57"/>
      <c r="CP156"/>
      <c r="CQ156"/>
      <c r="CR156"/>
      <c r="CS156"/>
      <c r="CT156"/>
      <c r="CU156"/>
      <c r="CV156"/>
      <c r="CW156"/>
      <c r="CX156"/>
      <c r="CY156"/>
      <c r="CZ156"/>
      <c r="EM156" s="57"/>
      <c r="EN156" s="57"/>
      <c r="EO156" s="57"/>
      <c r="EP156" s="57"/>
      <c r="EQ156" s="57"/>
      <c r="ER156" s="57"/>
      <c r="ES156" s="57"/>
      <c r="ET156" s="57"/>
      <c r="EU156" s="57"/>
      <c r="EV156" s="57"/>
      <c r="EW156" s="57"/>
      <c r="FG156" s="65"/>
      <c r="FH156" s="65"/>
      <c r="FL156" s="57"/>
      <c r="FX156" s="57"/>
      <c r="FY156" s="57"/>
      <c r="FZ156" s="57"/>
      <c r="GA156" s="66"/>
      <c r="GB156" s="66"/>
      <c r="GE156" s="66"/>
      <c r="GG156" s="57"/>
    </row>
    <row r="157" spans="1:189" s="56" customFormat="1" ht="18" customHeight="1">
      <c r="A157" s="56" t="s">
        <v>1049</v>
      </c>
      <c r="B157" s="56" t="s">
        <v>1034</v>
      </c>
      <c r="C157" s="57">
        <v>975</v>
      </c>
      <c r="D157" s="57">
        <v>5</v>
      </c>
      <c r="E157" s="56">
        <f t="shared" si="2"/>
        <v>1248.1500000000001</v>
      </c>
      <c r="F157" s="58">
        <v>55.2</v>
      </c>
      <c r="G157" s="58">
        <v>0.56000000000000005</v>
      </c>
      <c r="H157" s="58">
        <v>16.05</v>
      </c>
      <c r="I157" s="58">
        <v>4.4000000000000004</v>
      </c>
      <c r="J157" s="58">
        <v>0.06</v>
      </c>
      <c r="K157" s="58">
        <v>4.0999999999999996</v>
      </c>
      <c r="L157" s="58">
        <v>6.14</v>
      </c>
      <c r="M157" s="58">
        <v>2.84</v>
      </c>
      <c r="N157" s="58">
        <v>0.75</v>
      </c>
      <c r="O157" s="58">
        <v>0.23</v>
      </c>
      <c r="P157" s="58"/>
      <c r="Q157" s="58">
        <f>100-SUM(F157:P157)</f>
        <v>9.6699999999999875</v>
      </c>
      <c r="S157" s="58">
        <v>45.2</v>
      </c>
      <c r="T157" s="58">
        <v>0.97</v>
      </c>
      <c r="U157" s="58">
        <v>10.45</v>
      </c>
      <c r="V157" s="58">
        <v>7.4</v>
      </c>
      <c r="W157" s="58">
        <v>7.0000000000000007E-2</v>
      </c>
      <c r="X157" s="58">
        <v>18.3</v>
      </c>
      <c r="Y157" s="58">
        <v>11.38</v>
      </c>
      <c r="Z157" s="58">
        <v>2.12</v>
      </c>
      <c r="AA157" s="58">
        <v>0.23</v>
      </c>
      <c r="AB157" s="58"/>
      <c r="AD157" s="59"/>
      <c r="AE157" s="60"/>
      <c r="AF157" s="61"/>
      <c r="AG157" s="59"/>
      <c r="AH157" s="59"/>
      <c r="AI157" s="59"/>
      <c r="AJ157" s="60"/>
      <c r="AK157" s="62"/>
      <c r="AL157" s="62"/>
      <c r="AM157" s="62"/>
      <c r="AN157" s="62"/>
      <c r="AO157" s="62"/>
      <c r="AP157" s="62"/>
      <c r="AQ157" s="63"/>
      <c r="AR157" s="62"/>
      <c r="AS157" s="62"/>
      <c r="AT157" s="63"/>
      <c r="AU157" s="59"/>
      <c r="AV157" s="59"/>
      <c r="AW157" s="59"/>
      <c r="AX157" s="59"/>
      <c r="AY157" s="59"/>
      <c r="AZ157" s="59"/>
      <c r="BA157" s="60"/>
      <c r="BB157" s="64"/>
      <c r="BC157" s="64"/>
      <c r="BD157" s="59"/>
      <c r="BE157" s="59"/>
      <c r="BF157" s="59"/>
      <c r="BG157" s="59"/>
      <c r="BH157" s="59"/>
      <c r="BI157" s="59"/>
      <c r="BJ157" s="59"/>
      <c r="BK157" s="59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CA157" s="57"/>
      <c r="CB157" s="57"/>
      <c r="CC157" s="57"/>
      <c r="CD157" s="57"/>
      <c r="CE157" s="57"/>
      <c r="CF157" s="57"/>
      <c r="CG157" s="57"/>
      <c r="CH157" s="57"/>
      <c r="CI157" s="57"/>
      <c r="CJ157" s="57"/>
      <c r="CK157" s="57"/>
      <c r="CL157" s="57"/>
      <c r="CP157"/>
      <c r="CQ157"/>
      <c r="CR157"/>
      <c r="CS157"/>
      <c r="CT157"/>
      <c r="CU157"/>
      <c r="CV157"/>
      <c r="CW157"/>
      <c r="CX157"/>
      <c r="CY157"/>
      <c r="CZ157"/>
      <c r="EM157" s="57"/>
      <c r="EN157" s="57"/>
      <c r="EO157" s="57"/>
      <c r="EP157" s="57"/>
      <c r="EQ157" s="57"/>
      <c r="ER157" s="57"/>
      <c r="ES157" s="57"/>
      <c r="ET157" s="57"/>
      <c r="EU157" s="57"/>
      <c r="EV157" s="57"/>
      <c r="EW157" s="57"/>
      <c r="FG157" s="65"/>
      <c r="FH157" s="65"/>
      <c r="FL157" s="57"/>
      <c r="FX157" s="57"/>
      <c r="FY157" s="57"/>
      <c r="FZ157" s="57"/>
      <c r="GA157" s="66"/>
      <c r="GB157" s="66"/>
      <c r="GE157" s="66"/>
      <c r="GG157" s="57"/>
    </row>
    <row r="158" spans="1:189" s="56" customFormat="1" ht="18" customHeight="1">
      <c r="A158" s="56" t="s">
        <v>1049</v>
      </c>
      <c r="B158" s="56" t="s">
        <v>1034</v>
      </c>
      <c r="C158" s="57">
        <v>1000</v>
      </c>
      <c r="D158" s="57">
        <v>5</v>
      </c>
      <c r="E158" s="56">
        <f t="shared" si="2"/>
        <v>1273.1500000000001</v>
      </c>
      <c r="F158" s="58">
        <v>49.3</v>
      </c>
      <c r="G158" s="58">
        <v>0.55000000000000004</v>
      </c>
      <c r="H158" s="58">
        <v>17.27</v>
      </c>
      <c r="I158" s="58">
        <v>4.8</v>
      </c>
      <c r="J158" s="58">
        <v>0.14000000000000001</v>
      </c>
      <c r="K158" s="58">
        <v>5.5</v>
      </c>
      <c r="L158" s="58">
        <v>7.93</v>
      </c>
      <c r="M158" s="58">
        <v>2.5499999999999998</v>
      </c>
      <c r="N158" s="58">
        <v>0.65</v>
      </c>
      <c r="O158" s="58">
        <v>0.01</v>
      </c>
      <c r="P158" s="58">
        <v>0.14000000000000001</v>
      </c>
      <c r="Q158" s="58">
        <f>100-SUM(F158:P158)</f>
        <v>11.160000000000011</v>
      </c>
      <c r="S158" s="58">
        <v>44.4</v>
      </c>
      <c r="T158" s="58">
        <v>0.72</v>
      </c>
      <c r="U158" s="58">
        <v>11.18</v>
      </c>
      <c r="V158" s="58">
        <v>7.8</v>
      </c>
      <c r="W158" s="58">
        <v>0.06</v>
      </c>
      <c r="X158" s="58">
        <v>18.3</v>
      </c>
      <c r="Y158" s="58">
        <v>11.03</v>
      </c>
      <c r="Z158" s="58">
        <v>2.37</v>
      </c>
      <c r="AA158" s="58">
        <v>0.18</v>
      </c>
      <c r="AB158" s="58"/>
      <c r="AD158" s="59"/>
      <c r="AE158" s="60"/>
      <c r="AF158" s="61"/>
      <c r="AG158" s="59"/>
      <c r="AH158" s="59"/>
      <c r="AI158" s="59"/>
      <c r="AJ158" s="60"/>
      <c r="AK158" s="62"/>
      <c r="AL158" s="62"/>
      <c r="AM158" s="62"/>
      <c r="AN158" s="62"/>
      <c r="AO158" s="62"/>
      <c r="AP158" s="62"/>
      <c r="AQ158" s="63"/>
      <c r="AR158" s="62"/>
      <c r="AS158" s="62"/>
      <c r="AT158" s="63"/>
      <c r="AU158" s="59"/>
      <c r="AV158" s="59"/>
      <c r="AW158" s="59"/>
      <c r="AX158" s="59"/>
      <c r="AY158" s="59"/>
      <c r="AZ158" s="59"/>
      <c r="BA158" s="60"/>
      <c r="BB158" s="64"/>
      <c r="BC158" s="64"/>
      <c r="BD158" s="59"/>
      <c r="BE158" s="59"/>
      <c r="BF158" s="59"/>
      <c r="BG158" s="59"/>
      <c r="BH158" s="59"/>
      <c r="BI158" s="59"/>
      <c r="BJ158" s="59"/>
      <c r="BK158" s="59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CA158" s="57"/>
      <c r="CB158" s="57"/>
      <c r="CC158" s="57"/>
      <c r="CD158" s="57"/>
      <c r="CE158" s="57"/>
      <c r="CF158" s="57"/>
      <c r="CG158" s="57"/>
      <c r="CH158" s="57"/>
      <c r="CI158" s="57"/>
      <c r="CJ158" s="57"/>
      <c r="CK158" s="57"/>
      <c r="CL158" s="57"/>
      <c r="CP158"/>
      <c r="CQ158"/>
      <c r="CR158"/>
      <c r="CS158"/>
      <c r="CT158"/>
      <c r="CU158"/>
      <c r="CV158"/>
      <c r="CW158"/>
      <c r="CX158"/>
      <c r="CY158"/>
      <c r="CZ158"/>
      <c r="EM158" s="57"/>
      <c r="EN158" s="57"/>
      <c r="EO158" s="57"/>
      <c r="EP158" s="57"/>
      <c r="EQ158" s="57"/>
      <c r="ER158" s="57"/>
      <c r="ES158" s="57"/>
      <c r="ET158" s="57"/>
      <c r="EU158" s="57"/>
      <c r="EV158" s="57"/>
      <c r="EW158" s="57"/>
      <c r="FG158" s="65"/>
      <c r="FH158" s="65"/>
      <c r="FL158" s="57"/>
      <c r="FX158" s="57"/>
      <c r="FY158" s="57"/>
      <c r="FZ158" s="57"/>
      <c r="GA158" s="66"/>
      <c r="GB158" s="66"/>
      <c r="GE158" s="66"/>
      <c r="GG158" s="57"/>
    </row>
    <row r="159" spans="1:189" s="56" customFormat="1" ht="18" customHeight="1">
      <c r="A159" s="56" t="s">
        <v>1054</v>
      </c>
      <c r="B159" s="56" t="s">
        <v>1034</v>
      </c>
      <c r="C159" s="57">
        <v>900</v>
      </c>
      <c r="D159" s="57">
        <v>5</v>
      </c>
      <c r="E159" s="56">
        <f t="shared" si="2"/>
        <v>1173.1500000000001</v>
      </c>
      <c r="F159" s="58">
        <v>75</v>
      </c>
      <c r="G159" s="58">
        <v>0.41</v>
      </c>
      <c r="H159" s="58">
        <v>13.2</v>
      </c>
      <c r="I159" s="58">
        <v>2.42</v>
      </c>
      <c r="J159" s="58">
        <v>0.11</v>
      </c>
      <c r="K159" s="58">
        <v>0.64</v>
      </c>
      <c r="L159" s="58">
        <v>2.0299999999999998</v>
      </c>
      <c r="M159" s="58">
        <v>1.88</v>
      </c>
      <c r="N159" s="58">
        <v>3.88</v>
      </c>
      <c r="O159" s="58"/>
      <c r="P159" s="58"/>
      <c r="Q159" s="58">
        <v>3.9</v>
      </c>
      <c r="S159" s="58">
        <v>46.1</v>
      </c>
      <c r="T159" s="58">
        <v>2</v>
      </c>
      <c r="U159" s="58">
        <v>8.07</v>
      </c>
      <c r="V159" s="58">
        <v>15.2</v>
      </c>
      <c r="W159" s="58">
        <v>0.39</v>
      </c>
      <c r="X159" s="58">
        <v>13.3</v>
      </c>
      <c r="Y159" s="58">
        <v>11.5</v>
      </c>
      <c r="Z159" s="58">
        <v>1.71</v>
      </c>
      <c r="AA159" s="58">
        <v>0.71</v>
      </c>
      <c r="AB159" s="58"/>
      <c r="AD159" s="59"/>
      <c r="AE159" s="60"/>
      <c r="AF159" s="61"/>
      <c r="AG159" s="59"/>
      <c r="AH159" s="59"/>
      <c r="AI159" s="59"/>
      <c r="AJ159" s="60"/>
      <c r="AK159" s="62"/>
      <c r="AL159" s="62"/>
      <c r="AM159" s="62"/>
      <c r="AN159" s="62"/>
      <c r="AO159" s="62"/>
      <c r="AP159" s="62"/>
      <c r="AQ159" s="63"/>
      <c r="AR159" s="62"/>
      <c r="AS159" s="62"/>
      <c r="AT159" s="63"/>
      <c r="AU159" s="59"/>
      <c r="AV159" s="59"/>
      <c r="AW159" s="59"/>
      <c r="AX159" s="59"/>
      <c r="AY159" s="59"/>
      <c r="AZ159" s="59"/>
      <c r="BA159" s="60"/>
      <c r="BB159" s="64"/>
      <c r="BC159" s="64"/>
      <c r="BD159" s="59"/>
      <c r="BE159" s="59"/>
      <c r="BF159" s="59"/>
      <c r="BG159" s="59"/>
      <c r="BH159" s="59"/>
      <c r="BI159" s="59"/>
      <c r="BJ159" s="59"/>
      <c r="BK159" s="59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CA159" s="57"/>
      <c r="CB159" s="57"/>
      <c r="CC159" s="57"/>
      <c r="CD159" s="57"/>
      <c r="CE159" s="57"/>
      <c r="CF159" s="57"/>
      <c r="CG159" s="57"/>
      <c r="CH159" s="57"/>
      <c r="CI159" s="57"/>
      <c r="CJ159" s="57"/>
      <c r="CK159" s="57"/>
      <c r="CL159" s="57"/>
      <c r="CP159"/>
      <c r="CQ159"/>
      <c r="CR159"/>
      <c r="CS159"/>
      <c r="CT159"/>
      <c r="CU159"/>
      <c r="CV159"/>
      <c r="CW159"/>
      <c r="CX159"/>
      <c r="CY159"/>
      <c r="CZ159"/>
      <c r="EM159" s="57"/>
      <c r="EN159" s="57"/>
      <c r="EO159" s="57"/>
      <c r="EP159" s="57"/>
      <c r="EQ159" s="57"/>
      <c r="ER159" s="57"/>
      <c r="ES159" s="57"/>
      <c r="ET159" s="57"/>
      <c r="EU159" s="57"/>
      <c r="EV159" s="57"/>
      <c r="EW159" s="57"/>
      <c r="FG159" s="65"/>
      <c r="FH159" s="65"/>
      <c r="FL159" s="57"/>
      <c r="FX159" s="57"/>
      <c r="FY159" s="57"/>
      <c r="FZ159" s="57"/>
      <c r="GA159" s="66"/>
      <c r="GB159" s="66"/>
      <c r="GE159" s="66"/>
      <c r="GG159" s="57"/>
    </row>
    <row r="160" spans="1:189" s="56" customFormat="1" ht="18" customHeight="1">
      <c r="A160" s="56" t="s">
        <v>1064</v>
      </c>
      <c r="B160" s="56" t="s">
        <v>1034</v>
      </c>
      <c r="C160" s="57">
        <v>940</v>
      </c>
      <c r="D160" s="57">
        <v>5</v>
      </c>
      <c r="E160" s="56">
        <f t="shared" si="2"/>
        <v>1213.1500000000001</v>
      </c>
      <c r="F160" s="58">
        <v>70.95</v>
      </c>
      <c r="G160" s="58">
        <v>0.54</v>
      </c>
      <c r="H160" s="58">
        <v>13.85</v>
      </c>
      <c r="I160" s="58">
        <v>1.8730000000000002</v>
      </c>
      <c r="J160" s="58">
        <v>0.2</v>
      </c>
      <c r="K160" s="58">
        <v>1.75</v>
      </c>
      <c r="L160" s="58">
        <v>5.23</v>
      </c>
      <c r="M160" s="58">
        <v>4.3499999999999996</v>
      </c>
      <c r="N160" s="58">
        <v>1.19</v>
      </c>
      <c r="O160" s="58">
        <v>0.02</v>
      </c>
      <c r="P160" s="58"/>
      <c r="Q160" s="58">
        <v>4.6999999999997044E-2</v>
      </c>
      <c r="S160" s="58">
        <v>46.18</v>
      </c>
      <c r="T160" s="58">
        <v>1.27</v>
      </c>
      <c r="U160" s="58">
        <v>9.7799999999999994</v>
      </c>
      <c r="V160" s="58">
        <v>6.26</v>
      </c>
      <c r="W160" s="58">
        <v>0.45</v>
      </c>
      <c r="X160" s="58">
        <v>19.329999999999998</v>
      </c>
      <c r="Y160" s="58">
        <v>11.46</v>
      </c>
      <c r="Z160" s="58">
        <v>1.83</v>
      </c>
      <c r="AA160" s="58">
        <v>0.14000000000000001</v>
      </c>
      <c r="AB160" s="58">
        <v>0.04</v>
      </c>
      <c r="AD160" s="59"/>
      <c r="AE160" s="60"/>
      <c r="AF160" s="61"/>
      <c r="AG160" s="59"/>
      <c r="AH160" s="59"/>
      <c r="AI160" s="59"/>
      <c r="AJ160" s="60"/>
      <c r="AK160" s="62"/>
      <c r="AL160" s="62"/>
      <c r="AM160" s="62"/>
      <c r="AN160" s="62"/>
      <c r="AO160" s="62"/>
      <c r="AP160" s="62"/>
      <c r="AQ160" s="63"/>
      <c r="AR160" s="62"/>
      <c r="AS160" s="62"/>
      <c r="AT160" s="63"/>
      <c r="AU160" s="59"/>
      <c r="AV160" s="59"/>
      <c r="AW160" s="59"/>
      <c r="AX160" s="59"/>
      <c r="AY160" s="59"/>
      <c r="AZ160" s="59"/>
      <c r="BA160" s="60"/>
      <c r="BB160" s="64"/>
      <c r="BC160" s="64"/>
      <c r="BD160" s="59"/>
      <c r="BE160" s="59"/>
      <c r="BF160" s="59"/>
      <c r="BG160" s="59"/>
      <c r="BH160" s="59"/>
      <c r="BI160" s="59"/>
      <c r="BJ160" s="59"/>
      <c r="BK160" s="59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CA160" s="57"/>
      <c r="CB160" s="57"/>
      <c r="CC160" s="57"/>
      <c r="CD160" s="57"/>
      <c r="CE160" s="57"/>
      <c r="CF160" s="57"/>
      <c r="CG160" s="57"/>
      <c r="CH160" s="57"/>
      <c r="CI160" s="57"/>
      <c r="CJ160" s="57"/>
      <c r="CK160" s="57"/>
      <c r="CL160" s="57"/>
      <c r="CP160"/>
      <c r="CQ160"/>
      <c r="CR160"/>
      <c r="CS160"/>
      <c r="CT160"/>
      <c r="CU160"/>
      <c r="CV160"/>
      <c r="CW160"/>
      <c r="CX160"/>
      <c r="CY160"/>
      <c r="CZ160"/>
      <c r="EM160" s="57"/>
      <c r="EN160" s="57"/>
      <c r="EO160" s="57"/>
      <c r="EP160" s="57"/>
      <c r="EQ160" s="57"/>
      <c r="ER160" s="57"/>
      <c r="ES160" s="57"/>
      <c r="ET160" s="57"/>
      <c r="EU160" s="57"/>
      <c r="EV160" s="57"/>
      <c r="EW160" s="57"/>
      <c r="FG160" s="65"/>
      <c r="FH160" s="65"/>
      <c r="FL160" s="57"/>
      <c r="FX160" s="57"/>
      <c r="FY160" s="57"/>
      <c r="FZ160" s="57"/>
      <c r="GA160" s="66"/>
      <c r="GB160" s="66"/>
      <c r="GE160" s="66"/>
      <c r="GG160" s="57"/>
    </row>
    <row r="161" spans="1:189" s="56" customFormat="1" ht="18" customHeight="1">
      <c r="A161" s="56" t="s">
        <v>1064</v>
      </c>
      <c r="B161" s="56" t="s">
        <v>1034</v>
      </c>
      <c r="C161" s="57">
        <v>940</v>
      </c>
      <c r="D161" s="57">
        <v>5</v>
      </c>
      <c r="E161" s="56">
        <f t="shared" si="2"/>
        <v>1213.1500000000001</v>
      </c>
      <c r="F161" s="58">
        <v>74.349999999999994</v>
      </c>
      <c r="G161" s="58">
        <v>0.34</v>
      </c>
      <c r="H161" s="58">
        <v>14.31</v>
      </c>
      <c r="I161" s="58">
        <v>1.5150000000000001</v>
      </c>
      <c r="J161" s="58">
        <v>0.12</v>
      </c>
      <c r="K161" s="58">
        <v>1.05</v>
      </c>
      <c r="L161" s="58">
        <v>3.75</v>
      </c>
      <c r="M161" s="58">
        <v>3.9</v>
      </c>
      <c r="N161" s="58">
        <v>0.62</v>
      </c>
      <c r="O161" s="58"/>
      <c r="P161" s="58"/>
      <c r="Q161" s="58">
        <v>4.4999999999987494E-2</v>
      </c>
      <c r="S161" s="58">
        <v>43.56</v>
      </c>
      <c r="T161" s="58">
        <v>1.9</v>
      </c>
      <c r="U161" s="58">
        <v>12.29</v>
      </c>
      <c r="V161" s="58">
        <v>11.37</v>
      </c>
      <c r="W161" s="58">
        <v>0.19</v>
      </c>
      <c r="X161" s="58">
        <v>14.86</v>
      </c>
      <c r="Y161" s="58">
        <v>10.92</v>
      </c>
      <c r="Z161" s="58">
        <v>0.16</v>
      </c>
      <c r="AA161" s="58">
        <v>2.16</v>
      </c>
      <c r="AB161" s="58">
        <v>0.1</v>
      </c>
      <c r="AD161" s="59"/>
      <c r="AE161" s="60"/>
      <c r="AF161" s="61"/>
      <c r="AG161" s="59"/>
      <c r="AH161" s="59"/>
      <c r="AI161" s="59"/>
      <c r="AJ161" s="60"/>
      <c r="AK161" s="62"/>
      <c r="AL161" s="62"/>
      <c r="AM161" s="62"/>
      <c r="AN161" s="62"/>
      <c r="AO161" s="62"/>
      <c r="AP161" s="62"/>
      <c r="AQ161" s="63"/>
      <c r="AR161" s="62"/>
      <c r="AS161" s="62"/>
      <c r="AT161" s="63"/>
      <c r="AU161" s="59"/>
      <c r="AV161" s="59"/>
      <c r="AW161" s="59"/>
      <c r="AX161" s="59"/>
      <c r="AY161" s="59"/>
      <c r="AZ161" s="59"/>
      <c r="BA161" s="60"/>
      <c r="BB161" s="64"/>
      <c r="BC161" s="64"/>
      <c r="BD161" s="59"/>
      <c r="BE161" s="59"/>
      <c r="BF161" s="59"/>
      <c r="BG161" s="59"/>
      <c r="BH161" s="59"/>
      <c r="BI161" s="59"/>
      <c r="BJ161" s="59"/>
      <c r="BK161" s="59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CA161" s="57"/>
      <c r="CB161" s="57"/>
      <c r="CC161" s="57"/>
      <c r="CD161" s="57"/>
      <c r="CE161" s="57"/>
      <c r="CF161" s="57"/>
      <c r="CG161" s="57"/>
      <c r="CH161" s="57"/>
      <c r="CI161" s="57"/>
      <c r="CJ161" s="57"/>
      <c r="CK161" s="57"/>
      <c r="CL161" s="57"/>
      <c r="CP161"/>
      <c r="CQ161"/>
      <c r="CR161"/>
      <c r="CS161"/>
      <c r="CT161"/>
      <c r="CU161"/>
      <c r="CV161"/>
      <c r="CW161"/>
      <c r="CX161"/>
      <c r="CY161"/>
      <c r="CZ161"/>
      <c r="EM161" s="57"/>
      <c r="EN161" s="57"/>
      <c r="EO161" s="57"/>
      <c r="EP161" s="57"/>
      <c r="EQ161" s="57"/>
      <c r="ER161" s="57"/>
      <c r="ES161" s="57"/>
      <c r="ET161" s="57"/>
      <c r="EU161" s="57"/>
      <c r="EV161" s="57"/>
      <c r="EW161" s="57"/>
      <c r="FG161" s="65"/>
      <c r="FH161" s="65"/>
      <c r="FL161" s="57"/>
      <c r="FX161" s="57"/>
      <c r="FY161" s="57"/>
      <c r="FZ161" s="57"/>
      <c r="GA161" s="66"/>
      <c r="GB161" s="66"/>
      <c r="GE161" s="66"/>
      <c r="GG161" s="57"/>
    </row>
    <row r="162" spans="1:189" s="56" customFormat="1" ht="18" customHeight="1">
      <c r="A162" s="56" t="s">
        <v>1026</v>
      </c>
      <c r="B162" s="56" t="s">
        <v>1034</v>
      </c>
      <c r="C162" s="57">
        <v>960</v>
      </c>
      <c r="D162" s="57">
        <v>5.0030000000000001</v>
      </c>
      <c r="E162" s="56">
        <f t="shared" si="2"/>
        <v>1233.1500000000001</v>
      </c>
      <c r="F162" s="67">
        <v>52.93</v>
      </c>
      <c r="G162" s="67">
        <v>1.91</v>
      </c>
      <c r="H162" s="67">
        <v>17.79</v>
      </c>
      <c r="I162" s="67">
        <v>10.78</v>
      </c>
      <c r="J162" s="67">
        <v>0.17</v>
      </c>
      <c r="K162" s="67">
        <v>3.34</v>
      </c>
      <c r="L162" s="67">
        <v>9.0299999999999994</v>
      </c>
      <c r="M162" s="67">
        <v>2.89</v>
      </c>
      <c r="N162" s="67">
        <v>1.1599999999999999</v>
      </c>
      <c r="O162" s="58"/>
      <c r="P162" s="58"/>
      <c r="Q162" s="58">
        <v>9.32</v>
      </c>
      <c r="S162" s="67">
        <v>40.76</v>
      </c>
      <c r="T162" s="67">
        <v>3.47</v>
      </c>
      <c r="U162" s="67">
        <v>13.35</v>
      </c>
      <c r="V162" s="67">
        <v>12.8</v>
      </c>
      <c r="W162" s="67">
        <v>0.16</v>
      </c>
      <c r="X162" s="67">
        <v>12.55</v>
      </c>
      <c r="Y162" s="67">
        <v>11.56</v>
      </c>
      <c r="Z162" s="67">
        <v>2.31</v>
      </c>
      <c r="AA162" s="67">
        <v>2.31</v>
      </c>
      <c r="AB162" s="58"/>
      <c r="AD162" s="59"/>
      <c r="AE162" s="60"/>
      <c r="AF162" s="61"/>
      <c r="AG162" s="59"/>
      <c r="AH162" s="59"/>
      <c r="AI162" s="59"/>
      <c r="AJ162" s="60"/>
      <c r="AK162" s="62"/>
      <c r="AL162" s="62"/>
      <c r="AM162" s="62"/>
      <c r="AN162" s="62"/>
      <c r="AO162" s="62"/>
      <c r="AP162" s="62"/>
      <c r="AQ162" s="63"/>
      <c r="AR162" s="62"/>
      <c r="AS162" s="62"/>
      <c r="AT162" s="63"/>
      <c r="AU162" s="59"/>
      <c r="AV162" s="59"/>
      <c r="AW162" s="59"/>
      <c r="AX162" s="59"/>
      <c r="AY162" s="59"/>
      <c r="AZ162" s="59"/>
      <c r="BA162" s="60"/>
      <c r="BB162" s="64"/>
      <c r="BC162" s="64"/>
      <c r="BD162" s="59"/>
      <c r="BE162" s="59"/>
      <c r="BF162" s="59"/>
      <c r="BG162" s="59"/>
      <c r="BH162" s="59"/>
      <c r="BI162" s="59"/>
      <c r="BJ162" s="59"/>
      <c r="BK162" s="59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CA162" s="57"/>
      <c r="CB162" s="57"/>
      <c r="CC162" s="57"/>
      <c r="CD162" s="57"/>
      <c r="CE162" s="57"/>
      <c r="CF162" s="57"/>
      <c r="CG162" s="57"/>
      <c r="CH162" s="57"/>
      <c r="CI162" s="57"/>
      <c r="CJ162" s="57"/>
      <c r="CK162" s="57"/>
      <c r="CL162" s="57"/>
      <c r="CP162"/>
      <c r="CQ162"/>
      <c r="CR162"/>
      <c r="CS162"/>
      <c r="CT162"/>
      <c r="CU162"/>
      <c r="CV162"/>
      <c r="CW162"/>
      <c r="CX162"/>
      <c r="CY162"/>
      <c r="CZ162"/>
      <c r="EM162" s="57"/>
      <c r="EN162" s="57"/>
      <c r="EO162" s="57"/>
      <c r="EP162" s="57"/>
      <c r="EQ162" s="57"/>
      <c r="ER162" s="57"/>
      <c r="ES162" s="57"/>
      <c r="ET162" s="57"/>
      <c r="EU162" s="57"/>
      <c r="EV162" s="57"/>
      <c r="EW162" s="57"/>
      <c r="FG162" s="65"/>
      <c r="FH162" s="65"/>
      <c r="FL162" s="57"/>
      <c r="FX162" s="57"/>
      <c r="FY162" s="57"/>
      <c r="FZ162" s="57"/>
      <c r="GA162" s="66"/>
      <c r="GB162" s="66"/>
      <c r="GE162" s="66"/>
      <c r="GG162" s="57"/>
    </row>
    <row r="163" spans="1:189" s="56" customFormat="1" ht="18" customHeight="1">
      <c r="A163" s="56" t="s">
        <v>1058</v>
      </c>
      <c r="B163" s="56" t="s">
        <v>1034</v>
      </c>
      <c r="C163" s="57">
        <v>970</v>
      </c>
      <c r="D163" s="57">
        <v>7</v>
      </c>
      <c r="E163" s="56">
        <f t="shared" si="2"/>
        <v>1243.1500000000001</v>
      </c>
      <c r="F163" s="67">
        <v>61.05</v>
      </c>
      <c r="G163" s="67">
        <v>0.9</v>
      </c>
      <c r="H163" s="67">
        <v>17.32</v>
      </c>
      <c r="I163" s="67">
        <v>7.01</v>
      </c>
      <c r="J163" s="67">
        <v>0.13</v>
      </c>
      <c r="K163" s="67">
        <v>1.2</v>
      </c>
      <c r="L163" s="67">
        <v>4.2699999999999996</v>
      </c>
      <c r="M163" s="58">
        <v>4.41</v>
      </c>
      <c r="N163" s="58">
        <v>3.38</v>
      </c>
      <c r="O163" s="58"/>
      <c r="P163" s="58">
        <v>0.32</v>
      </c>
      <c r="Q163" s="58">
        <v>5.75</v>
      </c>
      <c r="S163" s="67">
        <v>41.33</v>
      </c>
      <c r="T163" s="67">
        <v>3.88</v>
      </c>
      <c r="U163" s="67">
        <v>11.93</v>
      </c>
      <c r="V163" s="67">
        <v>15.56</v>
      </c>
      <c r="W163" s="67">
        <v>0.2</v>
      </c>
      <c r="X163" s="67">
        <v>11.05</v>
      </c>
      <c r="Y163" s="67">
        <v>10.47</v>
      </c>
      <c r="Z163" s="58">
        <v>2.41</v>
      </c>
      <c r="AA163" s="58">
        <v>0.94</v>
      </c>
      <c r="AB163" s="58"/>
      <c r="AD163" s="59"/>
      <c r="AE163" s="60"/>
      <c r="AF163" s="61"/>
      <c r="AG163" s="59"/>
      <c r="AH163" s="59"/>
      <c r="AI163" s="59"/>
      <c r="AJ163" s="60"/>
      <c r="AK163" s="62"/>
      <c r="AL163" s="62"/>
      <c r="AM163" s="62"/>
      <c r="AN163" s="62"/>
      <c r="AO163" s="62"/>
      <c r="AP163" s="62"/>
      <c r="AQ163" s="63"/>
      <c r="AR163" s="62"/>
      <c r="AS163" s="62"/>
      <c r="AT163" s="63"/>
      <c r="AU163" s="59"/>
      <c r="AV163" s="59"/>
      <c r="AW163" s="59"/>
      <c r="AX163" s="59"/>
      <c r="AY163" s="59"/>
      <c r="AZ163" s="59"/>
      <c r="BA163" s="60"/>
      <c r="BB163" s="64"/>
      <c r="BC163" s="64"/>
      <c r="BD163" s="59"/>
      <c r="BE163" s="59"/>
      <c r="BF163" s="59"/>
      <c r="BG163" s="59"/>
      <c r="BH163" s="59"/>
      <c r="BI163" s="59"/>
      <c r="BJ163" s="59"/>
      <c r="BK163" s="59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CA163" s="57"/>
      <c r="CB163" s="57"/>
      <c r="CC163" s="57"/>
      <c r="CD163" s="57"/>
      <c r="CE163" s="57"/>
      <c r="CF163" s="57"/>
      <c r="CG163" s="57"/>
      <c r="CH163" s="57"/>
      <c r="CI163" s="57"/>
      <c r="CJ163" s="57"/>
      <c r="CK163" s="57"/>
      <c r="CL163" s="57"/>
      <c r="CP163"/>
      <c r="CQ163"/>
      <c r="CR163"/>
      <c r="CS163"/>
      <c r="CT163"/>
      <c r="CU163"/>
      <c r="CV163"/>
      <c r="CW163"/>
      <c r="CX163"/>
      <c r="CY163"/>
      <c r="CZ163"/>
      <c r="EM163" s="57"/>
      <c r="EN163" s="57"/>
      <c r="EO163" s="57"/>
      <c r="EP163" s="57"/>
      <c r="EQ163" s="57"/>
      <c r="ER163" s="57"/>
      <c r="ES163" s="57"/>
      <c r="ET163" s="57"/>
      <c r="EU163" s="57"/>
      <c r="EV163" s="57"/>
      <c r="EW163" s="57"/>
      <c r="FG163" s="65"/>
      <c r="FH163" s="65"/>
      <c r="FL163" s="57"/>
      <c r="FX163" s="57"/>
      <c r="FY163" s="57"/>
      <c r="FZ163" s="57"/>
      <c r="GA163" s="66"/>
      <c r="GB163" s="66"/>
      <c r="GE163" s="66"/>
      <c r="GG163" s="57"/>
    </row>
    <row r="164" spans="1:189" s="56" customFormat="1" ht="18" customHeight="1">
      <c r="A164" s="56" t="s">
        <v>1058</v>
      </c>
      <c r="B164" s="56" t="s">
        <v>1034</v>
      </c>
      <c r="C164" s="57">
        <v>950</v>
      </c>
      <c r="D164" s="57">
        <v>7</v>
      </c>
      <c r="E164" s="56">
        <f t="shared" si="2"/>
        <v>1223.1500000000001</v>
      </c>
      <c r="F164" s="67">
        <v>64.06</v>
      </c>
      <c r="G164" s="67">
        <v>0.54</v>
      </c>
      <c r="H164" s="67">
        <v>18.45</v>
      </c>
      <c r="I164" s="67">
        <v>4.8099999999999996</v>
      </c>
      <c r="J164" s="67">
        <v>0.12</v>
      </c>
      <c r="K164" s="67">
        <v>1.02</v>
      </c>
      <c r="L164" s="67">
        <v>3.2</v>
      </c>
      <c r="M164" s="58">
        <v>4.03</v>
      </c>
      <c r="N164" s="58">
        <v>3.49</v>
      </c>
      <c r="O164" s="58"/>
      <c r="P164" s="58">
        <v>0.28000000000000003</v>
      </c>
      <c r="Q164" s="58">
        <v>9.0799999999999983</v>
      </c>
      <c r="S164" s="67">
        <v>41.74</v>
      </c>
      <c r="T164" s="67">
        <v>3.64</v>
      </c>
      <c r="U164" s="67">
        <v>11.41</v>
      </c>
      <c r="V164" s="67">
        <v>14.91</v>
      </c>
      <c r="W164" s="67">
        <v>0.19</v>
      </c>
      <c r="X164" s="67">
        <v>12.11</v>
      </c>
      <c r="Y164" s="67">
        <v>9.7899999999999991</v>
      </c>
      <c r="Z164" s="58">
        <v>2.56</v>
      </c>
      <c r="AA164" s="58">
        <v>0.68</v>
      </c>
      <c r="AB164" s="58"/>
      <c r="AD164" s="59"/>
      <c r="AE164" s="60"/>
      <c r="AF164" s="61"/>
      <c r="AG164" s="59"/>
      <c r="AH164" s="59"/>
      <c r="AI164" s="59"/>
      <c r="AJ164" s="60"/>
      <c r="AK164" s="62"/>
      <c r="AL164" s="62"/>
      <c r="AM164" s="62"/>
      <c r="AN164" s="62"/>
      <c r="AO164" s="62"/>
      <c r="AP164" s="62"/>
      <c r="AQ164" s="63"/>
      <c r="AR164" s="62"/>
      <c r="AS164" s="62"/>
      <c r="AT164" s="63"/>
      <c r="AU164" s="59"/>
      <c r="AV164" s="59"/>
      <c r="AW164" s="59"/>
      <c r="AX164" s="59"/>
      <c r="AY164" s="59"/>
      <c r="AZ164" s="59"/>
      <c r="BA164" s="60"/>
      <c r="BB164" s="64"/>
      <c r="BC164" s="64"/>
      <c r="BD164" s="59"/>
      <c r="BE164" s="59"/>
      <c r="BF164" s="59"/>
      <c r="BG164" s="59"/>
      <c r="BH164" s="59"/>
      <c r="BI164" s="59"/>
      <c r="BJ164" s="59"/>
      <c r="BK164" s="59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CA164" s="57"/>
      <c r="CB164" s="57"/>
      <c r="CC164" s="57"/>
      <c r="CD164" s="57"/>
      <c r="CE164" s="57"/>
      <c r="CF164" s="57"/>
      <c r="CG164" s="57"/>
      <c r="CH164" s="57"/>
      <c r="CI164" s="57"/>
      <c r="CJ164" s="57"/>
      <c r="CK164" s="57"/>
      <c r="CL164" s="57"/>
      <c r="CP164"/>
      <c r="CQ164"/>
      <c r="CR164"/>
      <c r="CS164"/>
      <c r="CT164"/>
      <c r="CU164"/>
      <c r="CV164"/>
      <c r="CW164"/>
      <c r="CX164"/>
      <c r="CY164"/>
      <c r="CZ164"/>
      <c r="EM164" s="57"/>
      <c r="EN164" s="57"/>
      <c r="EO164" s="57"/>
      <c r="EP164" s="57"/>
      <c r="EQ164" s="57"/>
      <c r="ER164" s="57"/>
      <c r="ES164" s="57"/>
      <c r="ET164" s="57"/>
      <c r="EU164" s="57"/>
      <c r="EV164" s="57"/>
      <c r="EW164" s="57"/>
      <c r="FG164" s="65"/>
      <c r="FH164" s="65"/>
      <c r="FL164" s="57"/>
      <c r="FX164" s="57"/>
      <c r="FY164" s="57"/>
      <c r="FZ164" s="57"/>
      <c r="GA164" s="66"/>
      <c r="GB164" s="66"/>
      <c r="GE164" s="66"/>
      <c r="GG164" s="57"/>
    </row>
    <row r="165" spans="1:189" s="56" customFormat="1" ht="18" customHeight="1">
      <c r="A165" s="56" t="s">
        <v>1058</v>
      </c>
      <c r="B165" s="56" t="s">
        <v>1034</v>
      </c>
      <c r="C165" s="57">
        <v>1050</v>
      </c>
      <c r="D165" s="57">
        <v>7</v>
      </c>
      <c r="E165" s="56">
        <f t="shared" si="2"/>
        <v>1323.15</v>
      </c>
      <c r="F165" s="67">
        <v>53.72</v>
      </c>
      <c r="G165" s="67">
        <v>2.19</v>
      </c>
      <c r="H165" s="67">
        <v>17.46</v>
      </c>
      <c r="I165" s="67">
        <v>8.9499999999999993</v>
      </c>
      <c r="J165" s="67">
        <v>0.23</v>
      </c>
      <c r="K165" s="67">
        <v>3.53</v>
      </c>
      <c r="L165" s="67">
        <v>6.88</v>
      </c>
      <c r="M165" s="58">
        <v>4.13</v>
      </c>
      <c r="N165" s="58">
        <v>2.29</v>
      </c>
      <c r="O165" s="58"/>
      <c r="P165" s="58">
        <v>0.61</v>
      </c>
      <c r="Q165" s="58">
        <v>3.9699999999999989</v>
      </c>
      <c r="S165" s="67">
        <v>41.04</v>
      </c>
      <c r="T165" s="67">
        <v>4.95</v>
      </c>
      <c r="U165" s="67">
        <v>13.37</v>
      </c>
      <c r="V165" s="67">
        <v>9.5399999999999991</v>
      </c>
      <c r="W165" s="67">
        <v>0.22</v>
      </c>
      <c r="X165" s="67">
        <v>14.16</v>
      </c>
      <c r="Y165" s="67">
        <v>10.8</v>
      </c>
      <c r="Z165" s="58">
        <v>2.69</v>
      </c>
      <c r="AA165" s="58">
        <v>0.78</v>
      </c>
      <c r="AB165" s="58"/>
      <c r="AD165" s="59"/>
      <c r="AE165" s="60"/>
      <c r="AF165" s="61"/>
      <c r="AG165" s="59"/>
      <c r="AH165" s="59"/>
      <c r="AI165" s="59"/>
      <c r="AJ165" s="60"/>
      <c r="AK165" s="62"/>
      <c r="AL165" s="62"/>
      <c r="AM165" s="62"/>
      <c r="AN165" s="62"/>
      <c r="AO165" s="62"/>
      <c r="AP165" s="62"/>
      <c r="AQ165" s="63"/>
      <c r="AR165" s="62"/>
      <c r="AS165" s="62"/>
      <c r="AT165" s="63"/>
      <c r="AU165" s="59"/>
      <c r="AV165" s="59"/>
      <c r="AW165" s="59"/>
      <c r="AX165" s="59"/>
      <c r="AY165" s="59"/>
      <c r="AZ165" s="59"/>
      <c r="BA165" s="60"/>
      <c r="BB165" s="64"/>
      <c r="BC165" s="64"/>
      <c r="BD165" s="59"/>
      <c r="BE165" s="59"/>
      <c r="BF165" s="59"/>
      <c r="BG165" s="59"/>
      <c r="BH165" s="59"/>
      <c r="BI165" s="59"/>
      <c r="BJ165" s="59"/>
      <c r="BK165" s="59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CA165" s="57"/>
      <c r="CB165" s="57"/>
      <c r="CC165" s="57"/>
      <c r="CD165" s="57"/>
      <c r="CE165" s="57"/>
      <c r="CF165" s="57"/>
      <c r="CG165" s="57"/>
      <c r="CH165" s="57"/>
      <c r="CI165" s="57"/>
      <c r="CJ165" s="57"/>
      <c r="CK165" s="57"/>
      <c r="CL165" s="57"/>
      <c r="CP165"/>
      <c r="CQ165"/>
      <c r="CR165"/>
      <c r="CS165"/>
      <c r="CT165"/>
      <c r="CU165"/>
      <c r="CV165"/>
      <c r="CW165"/>
      <c r="CX165"/>
      <c r="CY165"/>
      <c r="CZ165"/>
      <c r="EM165" s="57"/>
      <c r="EN165" s="57"/>
      <c r="EO165" s="57"/>
      <c r="EP165" s="57"/>
      <c r="EQ165" s="57"/>
      <c r="ER165" s="57"/>
      <c r="ES165" s="57"/>
      <c r="ET165" s="57"/>
      <c r="EU165" s="57"/>
      <c r="EV165" s="57"/>
      <c r="EW165" s="57"/>
      <c r="FG165" s="65"/>
      <c r="FH165" s="65"/>
      <c r="FL165" s="57"/>
      <c r="FX165" s="57"/>
      <c r="FY165" s="57"/>
      <c r="FZ165" s="57"/>
      <c r="GA165" s="66"/>
      <c r="GB165" s="66"/>
      <c r="GE165" s="66"/>
      <c r="GG165" s="57"/>
    </row>
    <row r="166" spans="1:189" s="56" customFormat="1" ht="18" customHeight="1">
      <c r="A166" s="56" t="s">
        <v>1058</v>
      </c>
      <c r="B166" s="56" t="s">
        <v>1034</v>
      </c>
      <c r="C166" s="57">
        <v>1050</v>
      </c>
      <c r="D166" s="57">
        <v>7</v>
      </c>
      <c r="E166" s="56">
        <f t="shared" si="2"/>
        <v>1323.15</v>
      </c>
      <c r="F166" s="67">
        <v>53.15</v>
      </c>
      <c r="G166" s="67">
        <v>2.21</v>
      </c>
      <c r="H166" s="67">
        <v>17.72</v>
      </c>
      <c r="I166" s="67">
        <v>9.16</v>
      </c>
      <c r="J166" s="67">
        <v>0.23</v>
      </c>
      <c r="K166" s="67">
        <v>3.31</v>
      </c>
      <c r="L166" s="67">
        <v>6.97</v>
      </c>
      <c r="M166" s="58">
        <v>4.5599999999999996</v>
      </c>
      <c r="N166" s="58">
        <v>2.17</v>
      </c>
      <c r="O166" s="58"/>
      <c r="P166" s="58">
        <v>0.49</v>
      </c>
      <c r="Q166" s="58">
        <v>3.75</v>
      </c>
      <c r="S166" s="67">
        <v>40.11</v>
      </c>
      <c r="T166" s="67">
        <v>5.47</v>
      </c>
      <c r="U166" s="67">
        <v>14.56</v>
      </c>
      <c r="V166" s="67">
        <v>10.49</v>
      </c>
      <c r="W166" s="67">
        <v>0.15</v>
      </c>
      <c r="X166" s="67">
        <v>13.25</v>
      </c>
      <c r="Y166" s="67">
        <v>11.12</v>
      </c>
      <c r="Z166" s="58">
        <v>2.69</v>
      </c>
      <c r="AA166" s="58">
        <v>0.76</v>
      </c>
      <c r="AB166" s="58"/>
      <c r="AD166" s="59"/>
      <c r="AE166" s="60"/>
      <c r="AF166" s="61"/>
      <c r="AG166" s="59"/>
      <c r="AH166" s="59"/>
      <c r="AI166" s="59"/>
      <c r="AJ166" s="60"/>
      <c r="AK166" s="62"/>
      <c r="AL166" s="62"/>
      <c r="AM166" s="62"/>
      <c r="AN166" s="62"/>
      <c r="AO166" s="62"/>
      <c r="AP166" s="62"/>
      <c r="AQ166" s="63"/>
      <c r="AR166" s="62"/>
      <c r="AS166" s="62"/>
      <c r="AT166" s="63"/>
      <c r="AU166" s="59"/>
      <c r="AV166" s="59"/>
      <c r="AW166" s="59"/>
      <c r="AX166" s="59"/>
      <c r="AY166" s="59"/>
      <c r="AZ166" s="59"/>
      <c r="BA166" s="60"/>
      <c r="BB166" s="64"/>
      <c r="BC166" s="64"/>
      <c r="BD166" s="59"/>
      <c r="BE166" s="59"/>
      <c r="BF166" s="59"/>
      <c r="BG166" s="59"/>
      <c r="BH166" s="59"/>
      <c r="BI166" s="59"/>
      <c r="BJ166" s="59"/>
      <c r="BK166" s="59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CA166" s="57"/>
      <c r="CB166" s="57"/>
      <c r="CC166" s="57"/>
      <c r="CD166" s="57"/>
      <c r="CE166" s="57"/>
      <c r="CF166" s="57"/>
      <c r="CG166" s="57"/>
      <c r="CH166" s="57"/>
      <c r="CI166" s="57"/>
      <c r="CJ166" s="57"/>
      <c r="CK166" s="57"/>
      <c r="CL166" s="57"/>
      <c r="CP166"/>
      <c r="CQ166"/>
      <c r="CR166"/>
      <c r="CS166"/>
      <c r="CT166"/>
      <c r="CU166"/>
      <c r="CV166"/>
      <c r="CW166"/>
      <c r="CX166"/>
      <c r="CY166"/>
      <c r="CZ166"/>
      <c r="EM166" s="57"/>
      <c r="EN166" s="57"/>
      <c r="EO166" s="57"/>
      <c r="EP166" s="57"/>
      <c r="EQ166" s="57"/>
      <c r="ER166" s="57"/>
      <c r="ES166" s="57"/>
      <c r="ET166" s="57"/>
      <c r="EU166" s="57"/>
      <c r="EV166" s="57"/>
      <c r="EW166" s="57"/>
      <c r="FG166" s="65"/>
      <c r="FH166" s="65"/>
      <c r="FL166" s="57"/>
      <c r="FX166" s="57"/>
      <c r="FY166" s="57"/>
      <c r="FZ166" s="57"/>
      <c r="GA166" s="66"/>
      <c r="GB166" s="66"/>
      <c r="GE166" s="66"/>
      <c r="GG166" s="57"/>
    </row>
    <row r="167" spans="1:189" s="56" customFormat="1" ht="18" customHeight="1">
      <c r="A167" s="56" t="s">
        <v>1058</v>
      </c>
      <c r="B167" s="56" t="s">
        <v>1034</v>
      </c>
      <c r="C167" s="57">
        <v>1000</v>
      </c>
      <c r="D167" s="57">
        <v>7</v>
      </c>
      <c r="E167" s="56">
        <f t="shared" si="2"/>
        <v>1273.1500000000001</v>
      </c>
      <c r="F167" s="67">
        <v>54.94</v>
      </c>
      <c r="G167" s="67">
        <v>1.48</v>
      </c>
      <c r="H167" s="67">
        <v>18.23</v>
      </c>
      <c r="I167" s="67">
        <v>9.17</v>
      </c>
      <c r="J167" s="67">
        <v>0.12</v>
      </c>
      <c r="K167" s="67">
        <v>3.67</v>
      </c>
      <c r="L167" s="67">
        <v>7</v>
      </c>
      <c r="M167" s="58">
        <v>3.32</v>
      </c>
      <c r="N167" s="58">
        <v>1.59</v>
      </c>
      <c r="O167" s="58"/>
      <c r="P167" s="58">
        <v>0.45</v>
      </c>
      <c r="Q167" s="58">
        <v>9.0400000000000063</v>
      </c>
      <c r="S167" s="67">
        <v>41.08</v>
      </c>
      <c r="T167" s="67">
        <v>3.66</v>
      </c>
      <c r="U167" s="67">
        <v>13.31</v>
      </c>
      <c r="V167" s="67">
        <v>12.07</v>
      </c>
      <c r="W167" s="67">
        <v>0.1</v>
      </c>
      <c r="X167" s="67">
        <v>12.98</v>
      </c>
      <c r="Y167" s="67">
        <v>10.7</v>
      </c>
      <c r="Z167" s="58">
        <v>2.31</v>
      </c>
      <c r="AA167" s="58">
        <v>0.71</v>
      </c>
      <c r="AB167" s="58"/>
      <c r="AD167" s="59"/>
      <c r="AE167" s="60"/>
      <c r="AF167" s="61"/>
      <c r="AG167" s="59"/>
      <c r="AH167" s="59"/>
      <c r="AI167" s="59"/>
      <c r="AJ167" s="60"/>
      <c r="AK167" s="62"/>
      <c r="AL167" s="62"/>
      <c r="AM167" s="62"/>
      <c r="AN167" s="62"/>
      <c r="AO167" s="62"/>
      <c r="AP167" s="62"/>
      <c r="AQ167" s="63"/>
      <c r="AR167" s="62"/>
      <c r="AS167" s="62"/>
      <c r="AT167" s="63"/>
      <c r="AU167" s="59"/>
      <c r="AV167" s="59"/>
      <c r="AW167" s="59"/>
      <c r="AX167" s="59"/>
      <c r="AY167" s="59"/>
      <c r="AZ167" s="59"/>
      <c r="BA167" s="60"/>
      <c r="BB167" s="64"/>
      <c r="BC167" s="64"/>
      <c r="BD167" s="59"/>
      <c r="BE167" s="59"/>
      <c r="BF167" s="59"/>
      <c r="BG167" s="59"/>
      <c r="BH167" s="59"/>
      <c r="BI167" s="59"/>
      <c r="BJ167" s="59"/>
      <c r="BK167" s="59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CA167" s="57"/>
      <c r="CB167" s="57"/>
      <c r="CC167" s="57"/>
      <c r="CD167" s="57"/>
      <c r="CE167" s="57"/>
      <c r="CF167" s="57"/>
      <c r="CG167" s="57"/>
      <c r="CH167" s="57"/>
      <c r="CI167" s="57"/>
      <c r="CJ167" s="57"/>
      <c r="CK167" s="57"/>
      <c r="CL167" s="57"/>
      <c r="CP167"/>
      <c r="CQ167"/>
      <c r="CR167"/>
      <c r="CS167"/>
      <c r="CT167"/>
      <c r="CU167"/>
      <c r="CV167"/>
      <c r="CW167"/>
      <c r="CX167"/>
      <c r="CY167"/>
      <c r="CZ167"/>
      <c r="EM167" s="57"/>
      <c r="EN167" s="57"/>
      <c r="EO167" s="57"/>
      <c r="EP167" s="57"/>
      <c r="EQ167" s="57"/>
      <c r="ER167" s="57"/>
      <c r="ES167" s="57"/>
      <c r="ET167" s="57"/>
      <c r="EU167" s="57"/>
      <c r="EV167" s="57"/>
      <c r="EW167" s="57"/>
      <c r="FG167" s="65"/>
      <c r="FH167" s="65"/>
      <c r="FL167" s="57"/>
      <c r="FX167" s="57"/>
      <c r="FY167" s="57"/>
      <c r="FZ167" s="57"/>
      <c r="GA167" s="66"/>
      <c r="GB167" s="66"/>
      <c r="GE167" s="66"/>
      <c r="GG167" s="57"/>
    </row>
    <row r="168" spans="1:189" s="56" customFormat="1" ht="18" customHeight="1">
      <c r="A168" s="56" t="s">
        <v>1065</v>
      </c>
      <c r="B168" s="56" t="s">
        <v>1034</v>
      </c>
      <c r="C168" s="57">
        <v>1000</v>
      </c>
      <c r="D168" s="57">
        <v>7</v>
      </c>
      <c r="E168" s="56">
        <f t="shared" si="2"/>
        <v>1273.1500000000001</v>
      </c>
      <c r="F168" s="58">
        <v>58.13</v>
      </c>
      <c r="G168" s="58">
        <v>0.99</v>
      </c>
      <c r="H168" s="58">
        <v>17.05</v>
      </c>
      <c r="I168" s="58">
        <v>3.76</v>
      </c>
      <c r="J168" s="58">
        <v>0.15</v>
      </c>
      <c r="K168" s="58">
        <v>2.1</v>
      </c>
      <c r="L168" s="58">
        <v>4.6399999999999997</v>
      </c>
      <c r="M168" s="58">
        <v>4.43</v>
      </c>
      <c r="N168" s="58">
        <v>1.86</v>
      </c>
      <c r="O168" s="58"/>
      <c r="P168" s="58"/>
      <c r="Q168" s="58">
        <v>6.8900000000000006</v>
      </c>
      <c r="S168" s="58">
        <v>42.45</v>
      </c>
      <c r="T168" s="58">
        <v>2.78</v>
      </c>
      <c r="U168" s="58">
        <v>12.29</v>
      </c>
      <c r="V168" s="58">
        <v>11.22</v>
      </c>
      <c r="W168" s="58">
        <v>0.17</v>
      </c>
      <c r="X168" s="58">
        <v>14.39</v>
      </c>
      <c r="Y168" s="58">
        <v>11.11</v>
      </c>
      <c r="Z168" s="58">
        <v>2.86</v>
      </c>
      <c r="AA168" s="58">
        <v>0.73</v>
      </c>
      <c r="AB168" s="58"/>
      <c r="AD168" s="59"/>
      <c r="AE168" s="60"/>
      <c r="AF168" s="61"/>
      <c r="AG168" s="59"/>
      <c r="AH168" s="59"/>
      <c r="AI168" s="59"/>
      <c r="AJ168" s="60"/>
      <c r="AK168" s="62"/>
      <c r="AL168" s="62"/>
      <c r="AM168" s="62"/>
      <c r="AN168" s="62"/>
      <c r="AO168" s="62"/>
      <c r="AP168" s="62"/>
      <c r="AQ168" s="63"/>
      <c r="AR168" s="62"/>
      <c r="AS168" s="62"/>
      <c r="AT168" s="63"/>
      <c r="AU168" s="59"/>
      <c r="AV168" s="59"/>
      <c r="AW168" s="59"/>
      <c r="AX168" s="59"/>
      <c r="AY168" s="59"/>
      <c r="AZ168" s="59"/>
      <c r="BA168" s="60"/>
      <c r="BB168" s="64"/>
      <c r="BC168" s="64"/>
      <c r="BD168" s="59"/>
      <c r="BE168" s="59"/>
      <c r="BF168" s="59"/>
      <c r="BG168" s="59"/>
      <c r="BH168" s="59"/>
      <c r="BI168" s="59"/>
      <c r="BJ168" s="59"/>
      <c r="BK168" s="59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CA168" s="57"/>
      <c r="CB168" s="57"/>
      <c r="CC168" s="57"/>
      <c r="CD168" s="57"/>
      <c r="CE168" s="57"/>
      <c r="CF168" s="57"/>
      <c r="CG168" s="57"/>
      <c r="CH168" s="57"/>
      <c r="CI168" s="57"/>
      <c r="CJ168" s="57"/>
      <c r="CK168" s="57"/>
      <c r="CL168" s="57"/>
      <c r="CP168"/>
      <c r="CQ168"/>
      <c r="CR168"/>
      <c r="CS168"/>
      <c r="CT168"/>
      <c r="CU168"/>
      <c r="CV168"/>
      <c r="CW168"/>
      <c r="CX168"/>
      <c r="CY168"/>
      <c r="CZ168"/>
      <c r="EM168" s="57"/>
      <c r="EN168" s="57"/>
      <c r="EO168" s="57"/>
      <c r="EP168" s="57"/>
      <c r="EQ168" s="57"/>
      <c r="ER168" s="57"/>
      <c r="ES168" s="57"/>
      <c r="ET168" s="57"/>
      <c r="EU168" s="57"/>
      <c r="EV168" s="57"/>
      <c r="EW168" s="57"/>
      <c r="FG168" s="65"/>
      <c r="FH168" s="65"/>
      <c r="FL168" s="57"/>
      <c r="FX168" s="57"/>
      <c r="FY168" s="57"/>
      <c r="FZ168" s="57"/>
      <c r="GA168" s="66"/>
      <c r="GB168" s="66"/>
      <c r="GE168" s="66"/>
      <c r="GG168" s="57"/>
    </row>
    <row r="169" spans="1:189" s="56" customFormat="1" ht="18" customHeight="1">
      <c r="A169" s="56" t="s">
        <v>1065</v>
      </c>
      <c r="B169" s="56" t="s">
        <v>1034</v>
      </c>
      <c r="C169" s="57">
        <v>1000</v>
      </c>
      <c r="D169" s="57">
        <v>7</v>
      </c>
      <c r="E169" s="56">
        <f t="shared" si="2"/>
        <v>1273.1500000000001</v>
      </c>
      <c r="F169" s="58">
        <v>54.24</v>
      </c>
      <c r="G169" s="58">
        <v>1.03</v>
      </c>
      <c r="H169" s="58">
        <v>16.68</v>
      </c>
      <c r="I169" s="58">
        <v>6.35</v>
      </c>
      <c r="J169" s="58">
        <v>0.16</v>
      </c>
      <c r="K169" s="58">
        <v>2.16</v>
      </c>
      <c r="L169" s="58">
        <v>4.72</v>
      </c>
      <c r="M169" s="58">
        <v>3.27</v>
      </c>
      <c r="N169" s="58">
        <v>1.98</v>
      </c>
      <c r="O169" s="58"/>
      <c r="P169" s="58"/>
      <c r="Q169" s="58">
        <v>9.4100000000000108</v>
      </c>
      <c r="S169" s="58">
        <v>40.58</v>
      </c>
      <c r="T169" s="58">
        <v>3.23</v>
      </c>
      <c r="U169" s="58">
        <v>13.12</v>
      </c>
      <c r="V169" s="58">
        <v>11.65</v>
      </c>
      <c r="W169" s="58">
        <v>0.13</v>
      </c>
      <c r="X169" s="58">
        <v>13.86</v>
      </c>
      <c r="Y169" s="58">
        <v>11.18</v>
      </c>
      <c r="Z169" s="58">
        <v>3.01</v>
      </c>
      <c r="AA169" s="58">
        <v>0.65</v>
      </c>
      <c r="AB169" s="58"/>
      <c r="AD169" s="59"/>
      <c r="AE169" s="60"/>
      <c r="AF169" s="61"/>
      <c r="AG169" s="59"/>
      <c r="AH169" s="59"/>
      <c r="AI169" s="59"/>
      <c r="AJ169" s="60"/>
      <c r="AK169" s="62"/>
      <c r="AL169" s="62"/>
      <c r="AM169" s="62"/>
      <c r="AN169" s="62"/>
      <c r="AO169" s="62"/>
      <c r="AP169" s="62"/>
      <c r="AQ169" s="63"/>
      <c r="AR169" s="62"/>
      <c r="AS169" s="62"/>
      <c r="AT169" s="63"/>
      <c r="AU169" s="59"/>
      <c r="AV169" s="59"/>
      <c r="AW169" s="59"/>
      <c r="AX169" s="59"/>
      <c r="AY169" s="59"/>
      <c r="AZ169" s="59"/>
      <c r="BA169" s="60"/>
      <c r="BB169" s="64"/>
      <c r="BC169" s="64"/>
      <c r="BD169" s="59"/>
      <c r="BE169" s="59"/>
      <c r="BF169" s="59"/>
      <c r="BG169" s="59"/>
      <c r="BH169" s="59"/>
      <c r="BI169" s="59"/>
      <c r="BJ169" s="59"/>
      <c r="BK169" s="59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CA169" s="57"/>
      <c r="CB169" s="57"/>
      <c r="CC169" s="57"/>
      <c r="CD169" s="57"/>
      <c r="CE169" s="57"/>
      <c r="CF169" s="57"/>
      <c r="CG169" s="57"/>
      <c r="CH169" s="57"/>
      <c r="CI169" s="57"/>
      <c r="CJ169" s="57"/>
      <c r="CK169" s="57"/>
      <c r="CL169" s="57"/>
      <c r="CP169"/>
      <c r="CQ169"/>
      <c r="CR169"/>
      <c r="CS169"/>
      <c r="CT169"/>
      <c r="CU169"/>
      <c r="CV169"/>
      <c r="CW169"/>
      <c r="CX169"/>
      <c r="CY169"/>
      <c r="CZ169"/>
      <c r="EM169" s="57"/>
      <c r="EN169" s="57"/>
      <c r="EO169" s="57"/>
      <c r="EP169" s="57"/>
      <c r="EQ169" s="57"/>
      <c r="ER169" s="57"/>
      <c r="ES169" s="57"/>
      <c r="ET169" s="57"/>
      <c r="EU169" s="57"/>
      <c r="EV169" s="57"/>
      <c r="EW169" s="57"/>
      <c r="FG169" s="65"/>
      <c r="FH169" s="65"/>
      <c r="FL169" s="57"/>
      <c r="FX169" s="57"/>
      <c r="FY169" s="57"/>
      <c r="FZ169" s="57"/>
      <c r="GA169" s="66"/>
      <c r="GB169" s="66"/>
      <c r="GE169" s="66"/>
      <c r="GG169" s="57"/>
    </row>
    <row r="170" spans="1:189" s="56" customFormat="1" ht="18" customHeight="1">
      <c r="A170" s="56" t="s">
        <v>1065</v>
      </c>
      <c r="B170" s="56" t="s">
        <v>1034</v>
      </c>
      <c r="C170" s="57">
        <v>1025</v>
      </c>
      <c r="D170" s="57">
        <v>7</v>
      </c>
      <c r="E170" s="56">
        <f t="shared" si="2"/>
        <v>1298.1500000000001</v>
      </c>
      <c r="F170" s="58">
        <v>56.64</v>
      </c>
      <c r="G170" s="58">
        <v>0.74</v>
      </c>
      <c r="H170" s="58">
        <v>17.03</v>
      </c>
      <c r="I170" s="58">
        <v>7.7</v>
      </c>
      <c r="J170" s="58">
        <v>0.17</v>
      </c>
      <c r="K170" s="58">
        <v>2.09</v>
      </c>
      <c r="L170" s="58">
        <v>4.6399999999999997</v>
      </c>
      <c r="M170" s="58">
        <v>5</v>
      </c>
      <c r="N170" s="58">
        <v>2.06</v>
      </c>
      <c r="O170" s="58"/>
      <c r="P170" s="58"/>
      <c r="Q170" s="58">
        <v>3.9299999999999926</v>
      </c>
      <c r="S170" s="58">
        <v>41.46</v>
      </c>
      <c r="T170" s="58">
        <v>3.36</v>
      </c>
      <c r="U170" s="58">
        <v>13.39</v>
      </c>
      <c r="V170" s="58">
        <v>13.11</v>
      </c>
      <c r="W170" s="58">
        <v>0.15</v>
      </c>
      <c r="X170" s="58">
        <v>12.63</v>
      </c>
      <c r="Y170" s="58">
        <v>10.79</v>
      </c>
      <c r="Z170" s="58">
        <v>2.9</v>
      </c>
      <c r="AA170" s="58">
        <v>0.74</v>
      </c>
      <c r="AB170" s="58"/>
      <c r="AD170" s="59"/>
      <c r="AE170" s="60"/>
      <c r="AF170" s="61"/>
      <c r="AG170" s="59"/>
      <c r="AH170" s="59"/>
      <c r="AI170" s="59"/>
      <c r="AJ170" s="60"/>
      <c r="AK170" s="62"/>
      <c r="AL170" s="62"/>
      <c r="AM170" s="62"/>
      <c r="AN170" s="62"/>
      <c r="AO170" s="62"/>
      <c r="AP170" s="62"/>
      <c r="AQ170" s="63"/>
      <c r="AR170" s="62"/>
      <c r="AS170" s="62"/>
      <c r="AT170" s="63"/>
      <c r="AU170" s="59"/>
      <c r="AV170" s="59"/>
      <c r="AW170" s="59"/>
      <c r="AX170" s="59"/>
      <c r="AY170" s="59"/>
      <c r="AZ170" s="59"/>
      <c r="BA170" s="60"/>
      <c r="BB170" s="64"/>
      <c r="BC170" s="64"/>
      <c r="BD170" s="59"/>
      <c r="BE170" s="59"/>
      <c r="BF170" s="59"/>
      <c r="BG170" s="59"/>
      <c r="BH170" s="59"/>
      <c r="BI170" s="59"/>
      <c r="BJ170" s="59"/>
      <c r="BK170" s="59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CA170" s="57"/>
      <c r="CB170" s="57"/>
      <c r="CC170" s="57"/>
      <c r="CD170" s="57"/>
      <c r="CE170" s="57"/>
      <c r="CF170" s="57"/>
      <c r="CG170" s="57"/>
      <c r="CH170" s="57"/>
      <c r="CI170" s="57"/>
      <c r="CJ170" s="57"/>
      <c r="CK170" s="57"/>
      <c r="CL170" s="57"/>
      <c r="CP170"/>
      <c r="CQ170"/>
      <c r="CR170"/>
      <c r="CS170"/>
      <c r="CT170"/>
      <c r="CU170"/>
      <c r="CV170"/>
      <c r="CW170"/>
      <c r="CX170"/>
      <c r="CY170"/>
      <c r="CZ170"/>
      <c r="EM170" s="57"/>
      <c r="EN170" s="57"/>
      <c r="EO170" s="57"/>
      <c r="EP170" s="57"/>
      <c r="EQ170" s="57"/>
      <c r="ER170" s="57"/>
      <c r="ES170" s="57"/>
      <c r="ET170" s="57"/>
      <c r="EU170" s="57"/>
      <c r="EV170" s="57"/>
      <c r="EW170" s="57"/>
      <c r="FG170" s="65"/>
      <c r="FH170" s="65"/>
      <c r="FL170" s="57"/>
      <c r="FX170" s="57"/>
      <c r="FY170" s="57"/>
      <c r="FZ170" s="57"/>
      <c r="GA170" s="66"/>
      <c r="GB170" s="66"/>
      <c r="GE170" s="66"/>
      <c r="GG170" s="57"/>
    </row>
    <row r="171" spans="1:189" s="56" customFormat="1" ht="18" customHeight="1">
      <c r="A171" s="56" t="s">
        <v>1065</v>
      </c>
      <c r="B171" s="56" t="s">
        <v>1034</v>
      </c>
      <c r="C171" s="57">
        <v>1025</v>
      </c>
      <c r="D171" s="57">
        <v>7</v>
      </c>
      <c r="E171" s="56">
        <f t="shared" si="2"/>
        <v>1298.1500000000001</v>
      </c>
      <c r="F171" s="58">
        <v>55.89</v>
      </c>
      <c r="G171" s="58">
        <v>1.21</v>
      </c>
      <c r="H171" s="58">
        <v>18.04</v>
      </c>
      <c r="I171" s="58">
        <v>4.72</v>
      </c>
      <c r="J171" s="58">
        <v>0.14000000000000001</v>
      </c>
      <c r="K171" s="58">
        <v>3.13</v>
      </c>
      <c r="L171" s="58">
        <v>5.81</v>
      </c>
      <c r="M171" s="58">
        <v>4.7699999999999996</v>
      </c>
      <c r="N171" s="58">
        <v>1.9</v>
      </c>
      <c r="O171" s="58"/>
      <c r="P171" s="58"/>
      <c r="Q171" s="58">
        <v>4.3900000000000006</v>
      </c>
      <c r="S171" s="58">
        <v>41.39</v>
      </c>
      <c r="T171" s="58">
        <v>3.41</v>
      </c>
      <c r="U171" s="58">
        <v>13.33</v>
      </c>
      <c r="V171" s="58">
        <v>12.07</v>
      </c>
      <c r="W171" s="58">
        <v>0.14000000000000001</v>
      </c>
      <c r="X171" s="58">
        <v>13.34</v>
      </c>
      <c r="Y171" s="58">
        <v>11.02</v>
      </c>
      <c r="Z171" s="58">
        <v>2.96</v>
      </c>
      <c r="AA171" s="58">
        <v>0.6</v>
      </c>
      <c r="AB171" s="58"/>
      <c r="AD171" s="59"/>
      <c r="AE171" s="60"/>
      <c r="AF171" s="61"/>
      <c r="AG171" s="59"/>
      <c r="AH171" s="59"/>
      <c r="AI171" s="59"/>
      <c r="AJ171" s="60"/>
      <c r="AK171" s="62"/>
      <c r="AL171" s="62"/>
      <c r="AM171" s="62"/>
      <c r="AN171" s="62"/>
      <c r="AO171" s="62"/>
      <c r="AP171" s="62"/>
      <c r="AQ171" s="63"/>
      <c r="AR171" s="62"/>
      <c r="AS171" s="62"/>
      <c r="AT171" s="63"/>
      <c r="AU171" s="59"/>
      <c r="AV171" s="59"/>
      <c r="AW171" s="59"/>
      <c r="AX171" s="59"/>
      <c r="AY171" s="59"/>
      <c r="AZ171" s="59"/>
      <c r="BA171" s="60"/>
      <c r="BB171" s="64"/>
      <c r="BC171" s="64"/>
      <c r="BD171" s="59"/>
      <c r="BE171" s="59"/>
      <c r="BF171" s="59"/>
      <c r="BG171" s="59"/>
      <c r="BH171" s="59"/>
      <c r="BI171" s="59"/>
      <c r="BJ171" s="59"/>
      <c r="BK171" s="59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CA171" s="57"/>
      <c r="CB171" s="57"/>
      <c r="CC171" s="57"/>
      <c r="CD171" s="57"/>
      <c r="CE171" s="57"/>
      <c r="CF171" s="57"/>
      <c r="CG171" s="57"/>
      <c r="CH171" s="57"/>
      <c r="CI171" s="57"/>
      <c r="CJ171" s="57"/>
      <c r="CK171" s="57"/>
      <c r="CL171" s="57"/>
      <c r="CP171"/>
      <c r="CQ171"/>
      <c r="CR171"/>
      <c r="CS171"/>
      <c r="CT171"/>
      <c r="CU171"/>
      <c r="CV171"/>
      <c r="CW171"/>
      <c r="CX171"/>
      <c r="CY171"/>
      <c r="CZ171"/>
      <c r="EM171" s="57"/>
      <c r="EN171" s="57"/>
      <c r="EO171" s="57"/>
      <c r="EP171" s="57"/>
      <c r="EQ171" s="57"/>
      <c r="ER171" s="57"/>
      <c r="ES171" s="57"/>
      <c r="ET171" s="57"/>
      <c r="EU171" s="57"/>
      <c r="EV171" s="57"/>
      <c r="EW171" s="57"/>
      <c r="FG171" s="65"/>
      <c r="FH171" s="65"/>
      <c r="FL171" s="57"/>
      <c r="FX171" s="57"/>
      <c r="FY171" s="57"/>
      <c r="FZ171" s="57"/>
      <c r="GA171" s="66"/>
      <c r="GB171" s="66"/>
      <c r="GE171" s="66"/>
      <c r="GG171" s="57"/>
    </row>
    <row r="172" spans="1:189" s="56" customFormat="1" ht="18" customHeight="1">
      <c r="A172" s="56" t="s">
        <v>1065</v>
      </c>
      <c r="B172" s="56" t="s">
        <v>1034</v>
      </c>
      <c r="C172" s="57">
        <v>1025</v>
      </c>
      <c r="D172" s="57">
        <v>7</v>
      </c>
      <c r="E172" s="56">
        <f t="shared" si="2"/>
        <v>1298.1500000000001</v>
      </c>
      <c r="F172" s="58">
        <v>54.98</v>
      </c>
      <c r="G172" s="58">
        <v>0.65</v>
      </c>
      <c r="H172" s="58">
        <v>17.98</v>
      </c>
      <c r="I172" s="58">
        <v>5.93</v>
      </c>
      <c r="J172" s="58">
        <v>0.14000000000000001</v>
      </c>
      <c r="K172" s="58">
        <v>1.47</v>
      </c>
      <c r="L172" s="58">
        <v>2.75</v>
      </c>
      <c r="M172" s="58">
        <v>6.83</v>
      </c>
      <c r="N172" s="58">
        <v>4.29</v>
      </c>
      <c r="O172" s="58"/>
      <c r="P172" s="58"/>
      <c r="Q172" s="58">
        <v>4.980000000000004</v>
      </c>
      <c r="S172" s="58">
        <v>40.36</v>
      </c>
      <c r="T172" s="58">
        <v>5.3</v>
      </c>
      <c r="U172" s="58">
        <v>13.02</v>
      </c>
      <c r="V172" s="58">
        <v>12.94</v>
      </c>
      <c r="W172" s="58">
        <v>0.14000000000000001</v>
      </c>
      <c r="X172" s="58">
        <v>11.26</v>
      </c>
      <c r="Y172" s="58">
        <v>10.67</v>
      </c>
      <c r="Z172" s="58">
        <v>2.97</v>
      </c>
      <c r="AA172" s="58">
        <v>1.1299999999999999</v>
      </c>
      <c r="AB172" s="58"/>
      <c r="AD172" s="59"/>
      <c r="AE172" s="60"/>
      <c r="AF172" s="61"/>
      <c r="AG172" s="59"/>
      <c r="AH172" s="59"/>
      <c r="AI172" s="59"/>
      <c r="AJ172" s="60"/>
      <c r="AK172" s="62"/>
      <c r="AL172" s="62"/>
      <c r="AM172" s="62"/>
      <c r="AN172" s="62"/>
      <c r="AO172" s="62"/>
      <c r="AP172" s="62"/>
      <c r="AQ172" s="63"/>
      <c r="AR172" s="62"/>
      <c r="AS172" s="62"/>
      <c r="AT172" s="63"/>
      <c r="AU172" s="59"/>
      <c r="AV172" s="59"/>
      <c r="AW172" s="59"/>
      <c r="AX172" s="59"/>
      <c r="AY172" s="59"/>
      <c r="AZ172" s="59"/>
      <c r="BA172" s="60"/>
      <c r="BB172" s="64"/>
      <c r="BC172" s="64"/>
      <c r="BD172" s="59"/>
      <c r="BE172" s="59"/>
      <c r="BF172" s="59"/>
      <c r="BG172" s="59"/>
      <c r="BH172" s="59"/>
      <c r="BI172" s="59"/>
      <c r="BJ172" s="59"/>
      <c r="BK172" s="59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CA172" s="57"/>
      <c r="CB172" s="57"/>
      <c r="CC172" s="57"/>
      <c r="CD172" s="57"/>
      <c r="CE172" s="57"/>
      <c r="CF172" s="57"/>
      <c r="CG172" s="57"/>
      <c r="CH172" s="57"/>
      <c r="CI172" s="57"/>
      <c r="CJ172" s="57"/>
      <c r="CK172" s="57"/>
      <c r="CL172" s="57"/>
      <c r="CP172"/>
      <c r="CQ172"/>
      <c r="CR172"/>
      <c r="CS172"/>
      <c r="CT172"/>
      <c r="CU172"/>
      <c r="CV172"/>
      <c r="CW172"/>
      <c r="CX172"/>
      <c r="CY172"/>
      <c r="CZ172"/>
      <c r="EM172" s="57"/>
      <c r="EN172" s="57"/>
      <c r="EO172" s="57"/>
      <c r="EP172" s="57"/>
      <c r="EQ172" s="57"/>
      <c r="ER172" s="57"/>
      <c r="ES172" s="57"/>
      <c r="ET172" s="57"/>
      <c r="EU172" s="57"/>
      <c r="EV172" s="57"/>
      <c r="EW172" s="57"/>
      <c r="FG172" s="65"/>
      <c r="FH172" s="65"/>
      <c r="FL172" s="57"/>
      <c r="FX172" s="57"/>
      <c r="FY172" s="57"/>
      <c r="FZ172" s="57"/>
      <c r="GA172" s="66"/>
      <c r="GB172" s="66"/>
      <c r="GE172" s="66"/>
      <c r="GG172" s="57"/>
    </row>
    <row r="173" spans="1:189" s="56" customFormat="1" ht="18" customHeight="1">
      <c r="A173" s="56" t="s">
        <v>1065</v>
      </c>
      <c r="B173" s="56" t="s">
        <v>1034</v>
      </c>
      <c r="C173" s="57">
        <v>1025</v>
      </c>
      <c r="D173" s="57">
        <v>7</v>
      </c>
      <c r="E173" s="56">
        <f t="shared" si="2"/>
        <v>1298.1500000000001</v>
      </c>
      <c r="F173" s="58">
        <v>58.66</v>
      </c>
      <c r="G173" s="58">
        <v>0.62</v>
      </c>
      <c r="H173" s="58">
        <v>17.82</v>
      </c>
      <c r="I173" s="58">
        <v>5.51</v>
      </c>
      <c r="J173" s="58">
        <v>0.11</v>
      </c>
      <c r="K173" s="58">
        <v>2.2799999999999998</v>
      </c>
      <c r="L173" s="58">
        <v>1.8</v>
      </c>
      <c r="M173" s="58">
        <v>6.75</v>
      </c>
      <c r="N173" s="58">
        <v>4.92</v>
      </c>
      <c r="O173" s="58"/>
      <c r="P173" s="58"/>
      <c r="Q173" s="58">
        <v>1.5300000000000011</v>
      </c>
      <c r="S173" s="58">
        <v>42.1</v>
      </c>
      <c r="T173" s="58">
        <v>4.46</v>
      </c>
      <c r="U173" s="58">
        <v>11.35</v>
      </c>
      <c r="V173" s="58">
        <v>12.74</v>
      </c>
      <c r="W173" s="58">
        <v>0.17</v>
      </c>
      <c r="X173" s="58">
        <v>12.71</v>
      </c>
      <c r="Y173" s="58">
        <v>10.46</v>
      </c>
      <c r="Z173" s="58">
        <v>3.08</v>
      </c>
      <c r="AA173" s="58">
        <v>1.2</v>
      </c>
      <c r="AB173" s="58"/>
      <c r="AD173" s="59"/>
      <c r="AE173" s="60"/>
      <c r="AF173" s="61"/>
      <c r="AG173" s="59"/>
      <c r="AH173" s="59"/>
      <c r="AI173" s="59"/>
      <c r="AJ173" s="60"/>
      <c r="AK173" s="62"/>
      <c r="AL173" s="62"/>
      <c r="AM173" s="62"/>
      <c r="AN173" s="62"/>
      <c r="AO173" s="62"/>
      <c r="AP173" s="62"/>
      <c r="AQ173" s="63"/>
      <c r="AR173" s="62"/>
      <c r="AS173" s="62"/>
      <c r="AT173" s="63"/>
      <c r="AU173" s="59"/>
      <c r="AV173" s="59"/>
      <c r="AW173" s="59"/>
      <c r="AX173" s="59"/>
      <c r="AY173" s="59"/>
      <c r="AZ173" s="59"/>
      <c r="BA173" s="60"/>
      <c r="BB173" s="64"/>
      <c r="BC173" s="64"/>
      <c r="BD173" s="59"/>
      <c r="BE173" s="59"/>
      <c r="BF173" s="59"/>
      <c r="BG173" s="59"/>
      <c r="BH173" s="59"/>
      <c r="BI173" s="59"/>
      <c r="BJ173" s="59"/>
      <c r="BK173" s="59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CA173" s="57"/>
      <c r="CB173" s="57"/>
      <c r="CC173" s="57"/>
      <c r="CD173" s="57"/>
      <c r="CE173" s="57"/>
      <c r="CF173" s="57"/>
      <c r="CG173" s="57"/>
      <c r="CH173" s="57"/>
      <c r="CI173" s="57"/>
      <c r="CJ173" s="57"/>
      <c r="CK173" s="57"/>
      <c r="CL173" s="57"/>
      <c r="CP173"/>
      <c r="CQ173"/>
      <c r="CR173"/>
      <c r="CS173"/>
      <c r="CT173"/>
      <c r="CU173"/>
      <c r="CV173"/>
      <c r="CW173"/>
      <c r="CX173"/>
      <c r="CY173"/>
      <c r="CZ173"/>
      <c r="EM173" s="57"/>
      <c r="EN173" s="57"/>
      <c r="EO173" s="57"/>
      <c r="EP173" s="57"/>
      <c r="EQ173" s="57"/>
      <c r="ER173" s="57"/>
      <c r="ES173" s="57"/>
      <c r="ET173" s="57"/>
      <c r="EU173" s="57"/>
      <c r="EV173" s="57"/>
      <c r="EW173" s="57"/>
      <c r="FG173" s="65"/>
      <c r="FH173" s="65"/>
      <c r="FL173" s="57"/>
      <c r="FX173" s="57"/>
      <c r="FY173" s="57"/>
      <c r="FZ173" s="57"/>
      <c r="GA173" s="66"/>
      <c r="GB173" s="66"/>
      <c r="GE173" s="66"/>
      <c r="GG173" s="57"/>
    </row>
    <row r="174" spans="1:189" s="56" customFormat="1" ht="18" customHeight="1">
      <c r="A174" s="56" t="s">
        <v>1065</v>
      </c>
      <c r="B174" s="56" t="s">
        <v>1034</v>
      </c>
      <c r="C174" s="57">
        <v>1025</v>
      </c>
      <c r="D174" s="57">
        <v>7</v>
      </c>
      <c r="E174" s="56">
        <f t="shared" si="2"/>
        <v>1298.1500000000001</v>
      </c>
      <c r="F174" s="58">
        <v>57.22</v>
      </c>
      <c r="G174" s="58">
        <v>0.94</v>
      </c>
      <c r="H174" s="58">
        <v>19.88</v>
      </c>
      <c r="I174" s="58">
        <v>4.3600000000000003</v>
      </c>
      <c r="J174" s="58">
        <v>0.1</v>
      </c>
      <c r="K174" s="58">
        <v>1.69</v>
      </c>
      <c r="L174" s="58">
        <v>3.15</v>
      </c>
      <c r="M174" s="58">
        <v>6.91</v>
      </c>
      <c r="N174" s="58">
        <v>3.85</v>
      </c>
      <c r="O174" s="58"/>
      <c r="P174" s="58"/>
      <c r="Q174" s="58">
        <v>1.9000000000000199</v>
      </c>
      <c r="S174" s="58">
        <v>41.19</v>
      </c>
      <c r="T174" s="58">
        <v>4.6500000000000004</v>
      </c>
      <c r="U174" s="58">
        <v>12.66</v>
      </c>
      <c r="V174" s="58">
        <v>11.44</v>
      </c>
      <c r="W174" s="58">
        <v>0.16</v>
      </c>
      <c r="X174" s="58">
        <v>13.07</v>
      </c>
      <c r="Y174" s="58">
        <v>11.47</v>
      </c>
      <c r="Z174" s="58">
        <v>2.98</v>
      </c>
      <c r="AA174" s="58">
        <v>1.03</v>
      </c>
      <c r="AB174" s="58"/>
      <c r="AD174" s="59"/>
      <c r="AE174" s="60"/>
      <c r="AF174" s="61"/>
      <c r="AG174" s="59"/>
      <c r="AH174" s="59"/>
      <c r="AI174" s="59"/>
      <c r="AJ174" s="60"/>
      <c r="AK174" s="62"/>
      <c r="AL174" s="62"/>
      <c r="AM174" s="62"/>
      <c r="AN174" s="62"/>
      <c r="AO174" s="62"/>
      <c r="AP174" s="62"/>
      <c r="AQ174" s="63"/>
      <c r="AR174" s="62"/>
      <c r="AS174" s="62"/>
      <c r="AT174" s="63"/>
      <c r="AU174" s="59"/>
      <c r="AV174" s="59"/>
      <c r="AW174" s="59"/>
      <c r="AX174" s="59"/>
      <c r="AY174" s="59"/>
      <c r="AZ174" s="59"/>
      <c r="BA174" s="60"/>
      <c r="BB174" s="64"/>
      <c r="BC174" s="64"/>
      <c r="BD174" s="59"/>
      <c r="BE174" s="59"/>
      <c r="BF174" s="59"/>
      <c r="BG174" s="59"/>
      <c r="BH174" s="59"/>
      <c r="BI174" s="59"/>
      <c r="BJ174" s="59"/>
      <c r="BK174" s="59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CA174" s="57"/>
      <c r="CB174" s="57"/>
      <c r="CC174" s="57"/>
      <c r="CD174" s="57"/>
      <c r="CE174" s="57"/>
      <c r="CF174" s="57"/>
      <c r="CG174" s="57"/>
      <c r="CH174" s="57"/>
      <c r="CI174" s="57"/>
      <c r="CJ174" s="57"/>
      <c r="CK174" s="57"/>
      <c r="CL174" s="57"/>
      <c r="CP174"/>
      <c r="CQ174"/>
      <c r="CR174"/>
      <c r="CS174"/>
      <c r="CT174"/>
      <c r="CU174"/>
      <c r="CV174"/>
      <c r="CW174"/>
      <c r="CX174"/>
      <c r="CY174"/>
      <c r="CZ174"/>
      <c r="EM174" s="57"/>
      <c r="EN174" s="57"/>
      <c r="EO174" s="57"/>
      <c r="EP174" s="57"/>
      <c r="EQ174" s="57"/>
      <c r="ER174" s="57"/>
      <c r="ES174" s="57"/>
      <c r="ET174" s="57"/>
      <c r="EU174" s="57"/>
      <c r="EV174" s="57"/>
      <c r="EW174" s="57"/>
      <c r="FG174" s="65"/>
      <c r="FH174" s="65"/>
      <c r="FL174" s="57"/>
      <c r="FX174" s="57"/>
      <c r="FY174" s="57"/>
      <c r="FZ174" s="57"/>
      <c r="GA174" s="66"/>
      <c r="GB174" s="66"/>
      <c r="GE174" s="66"/>
      <c r="GG174" s="57"/>
    </row>
    <row r="175" spans="1:189" s="56" customFormat="1" ht="18" customHeight="1">
      <c r="A175" s="56" t="s">
        <v>1054</v>
      </c>
      <c r="B175" s="56" t="s">
        <v>1034</v>
      </c>
      <c r="C175" s="57">
        <v>900</v>
      </c>
      <c r="D175" s="57">
        <v>7</v>
      </c>
      <c r="E175" s="56">
        <f t="shared" si="2"/>
        <v>1173.1500000000001</v>
      </c>
      <c r="F175" s="58">
        <v>73.599999999999994</v>
      </c>
      <c r="G175" s="58">
        <v>0.47</v>
      </c>
      <c r="H175" s="58">
        <v>14.5</v>
      </c>
      <c r="I175" s="58">
        <v>1.72</v>
      </c>
      <c r="J175" s="58">
        <v>0.09</v>
      </c>
      <c r="K175" s="58">
        <v>0.5</v>
      </c>
      <c r="L175" s="58">
        <v>2.78</v>
      </c>
      <c r="M175" s="58">
        <v>2.27</v>
      </c>
      <c r="N175" s="58">
        <v>3.79</v>
      </c>
      <c r="O175" s="58"/>
      <c r="P175" s="58"/>
      <c r="Q175" s="58">
        <v>2.5</v>
      </c>
      <c r="S175" s="58">
        <v>46.8</v>
      </c>
      <c r="T175" s="58">
        <v>1.43</v>
      </c>
      <c r="U175" s="58">
        <v>7.1</v>
      </c>
      <c r="V175" s="58">
        <v>14.8</v>
      </c>
      <c r="W175" s="58">
        <v>0.68</v>
      </c>
      <c r="X175" s="58">
        <v>13.7</v>
      </c>
      <c r="Y175" s="58">
        <v>11.8</v>
      </c>
      <c r="Z175" s="58">
        <v>0.82</v>
      </c>
      <c r="AA175" s="58">
        <v>0.7</v>
      </c>
      <c r="AB175" s="58"/>
      <c r="AD175" s="59"/>
      <c r="AE175" s="60"/>
      <c r="AF175" s="61"/>
      <c r="AG175" s="59"/>
      <c r="AH175" s="59"/>
      <c r="AI175" s="59"/>
      <c r="AJ175" s="60"/>
      <c r="AK175" s="62"/>
      <c r="AL175" s="62"/>
      <c r="AM175" s="62"/>
      <c r="AN175" s="62"/>
      <c r="AO175" s="62"/>
      <c r="AP175" s="62"/>
      <c r="AQ175" s="63"/>
      <c r="AR175" s="62"/>
      <c r="AS175" s="62"/>
      <c r="AT175" s="63"/>
      <c r="AU175" s="59"/>
      <c r="AV175" s="59"/>
      <c r="AW175" s="59"/>
      <c r="AX175" s="59"/>
      <c r="AY175" s="59"/>
      <c r="AZ175" s="59"/>
      <c r="BA175" s="60"/>
      <c r="BB175" s="64"/>
      <c r="BC175" s="64"/>
      <c r="BD175" s="59"/>
      <c r="BE175" s="59"/>
      <c r="BF175" s="59"/>
      <c r="BG175" s="59"/>
      <c r="BH175" s="59"/>
      <c r="BI175" s="59"/>
      <c r="BJ175" s="59"/>
      <c r="BK175" s="59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CA175" s="57"/>
      <c r="CB175" s="57"/>
      <c r="CC175" s="57"/>
      <c r="CD175" s="57"/>
      <c r="CE175" s="57"/>
      <c r="CF175" s="57"/>
      <c r="CG175" s="57"/>
      <c r="CH175" s="57"/>
      <c r="CI175" s="57"/>
      <c r="CJ175" s="57"/>
      <c r="CK175" s="57"/>
      <c r="CL175" s="57"/>
      <c r="CP175"/>
      <c r="CQ175"/>
      <c r="CR175"/>
      <c r="CS175"/>
      <c r="CT175"/>
      <c r="CU175"/>
      <c r="CV175"/>
      <c r="CW175"/>
      <c r="CX175"/>
      <c r="CY175"/>
      <c r="CZ175"/>
      <c r="EM175" s="57"/>
      <c r="EN175" s="57"/>
      <c r="EO175" s="57"/>
      <c r="EP175" s="57"/>
      <c r="EQ175" s="57"/>
      <c r="ER175" s="57"/>
      <c r="ES175" s="57"/>
      <c r="ET175" s="57"/>
      <c r="EU175" s="57"/>
      <c r="EV175" s="57"/>
      <c r="EW175" s="57"/>
      <c r="FG175" s="65"/>
      <c r="FH175" s="65"/>
      <c r="FL175" s="57"/>
      <c r="FX175" s="57"/>
      <c r="FY175" s="57"/>
      <c r="FZ175" s="57"/>
      <c r="GA175" s="66"/>
      <c r="GB175" s="66"/>
      <c r="GE175" s="66"/>
      <c r="GG175" s="57"/>
    </row>
    <row r="176" spans="1:189" s="56" customFormat="1" ht="18" customHeight="1">
      <c r="A176" s="56" t="s">
        <v>1066</v>
      </c>
      <c r="B176" s="56" t="s">
        <v>1034</v>
      </c>
      <c r="C176" s="57">
        <v>825</v>
      </c>
      <c r="D176" s="57">
        <v>7</v>
      </c>
      <c r="E176" s="56">
        <f t="shared" si="2"/>
        <v>1098.1500000000001</v>
      </c>
      <c r="F176" s="68">
        <v>73.754699999999985</v>
      </c>
      <c r="G176" s="68">
        <v>0.19780000000000003</v>
      </c>
      <c r="H176" s="68">
        <v>14.366399999999999</v>
      </c>
      <c r="I176" s="68">
        <v>1.7617499999999999</v>
      </c>
      <c r="J176" s="68">
        <v>3.2800000000000003E-2</v>
      </c>
      <c r="K176" s="68">
        <v>0.47080000000000011</v>
      </c>
      <c r="L176" s="68">
        <v>2.5455999999999999</v>
      </c>
      <c r="M176" s="68">
        <v>2.7511000000000001</v>
      </c>
      <c r="N176" s="68">
        <v>3.9721499999999992</v>
      </c>
      <c r="O176" s="58"/>
      <c r="P176" s="68">
        <v>7.2250000000000009E-2</v>
      </c>
      <c r="Q176" s="58">
        <v>5.3769999999999998</v>
      </c>
      <c r="S176" s="70">
        <v>46.652000000000001</v>
      </c>
      <c r="T176" s="70">
        <v>1.65</v>
      </c>
      <c r="U176" s="70">
        <v>9.1660000000000004</v>
      </c>
      <c r="V176" s="70">
        <v>15.074999999999999</v>
      </c>
      <c r="W176" s="70">
        <v>0.26700000000000002</v>
      </c>
      <c r="X176" s="70">
        <v>12.4</v>
      </c>
      <c r="Y176" s="70">
        <v>10.914</v>
      </c>
      <c r="Z176" s="70">
        <v>1.3680000000000001</v>
      </c>
      <c r="AA176" s="70">
        <v>0.628</v>
      </c>
      <c r="AB176" s="70">
        <v>4.5999999999999999E-2</v>
      </c>
      <c r="AD176" s="59"/>
      <c r="AE176" s="60"/>
      <c r="AF176" s="61"/>
      <c r="AG176" s="59"/>
      <c r="AH176" s="59"/>
      <c r="AI176" s="59"/>
      <c r="AJ176" s="60"/>
      <c r="AK176" s="62"/>
      <c r="AL176" s="62"/>
      <c r="AM176" s="62"/>
      <c r="AN176" s="62"/>
      <c r="AO176" s="62"/>
      <c r="AP176" s="62"/>
      <c r="AQ176" s="63"/>
      <c r="AR176" s="62"/>
      <c r="AS176" s="62"/>
      <c r="AT176" s="63"/>
      <c r="AU176" s="59"/>
      <c r="AV176" s="59"/>
      <c r="AW176" s="59"/>
      <c r="AX176" s="59"/>
      <c r="AY176" s="59"/>
      <c r="AZ176" s="59"/>
      <c r="BA176" s="60"/>
      <c r="BB176" s="64"/>
      <c r="BC176" s="64"/>
      <c r="BD176" s="59"/>
      <c r="BE176" s="59"/>
      <c r="BF176" s="59"/>
      <c r="BG176" s="59"/>
      <c r="BH176" s="59"/>
      <c r="BI176" s="59"/>
      <c r="BJ176" s="59"/>
      <c r="BK176" s="59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CA176" s="57"/>
      <c r="CB176" s="57"/>
      <c r="CC176" s="57"/>
      <c r="CD176" s="57"/>
      <c r="CE176" s="57"/>
      <c r="CF176" s="57"/>
      <c r="CG176" s="57"/>
      <c r="CH176" s="57"/>
      <c r="CI176" s="57"/>
      <c r="CJ176" s="57"/>
      <c r="CK176" s="57"/>
      <c r="CL176" s="57"/>
      <c r="CP176"/>
      <c r="CQ176"/>
      <c r="CR176"/>
      <c r="CS176"/>
      <c r="CT176"/>
      <c r="CU176"/>
      <c r="CV176"/>
      <c r="CW176"/>
      <c r="CX176"/>
      <c r="CY176"/>
      <c r="CZ176"/>
      <c r="EM176" s="57"/>
      <c r="EN176" s="57"/>
      <c r="EO176" s="57"/>
      <c r="EP176" s="57"/>
      <c r="EQ176" s="57"/>
      <c r="ER176" s="57"/>
      <c r="ES176" s="57"/>
      <c r="ET176" s="57"/>
      <c r="EU176" s="57"/>
      <c r="EV176" s="57"/>
      <c r="EW176" s="57"/>
      <c r="FG176" s="65"/>
      <c r="FH176" s="65"/>
      <c r="FL176" s="57"/>
      <c r="FX176" s="57"/>
      <c r="FY176" s="57"/>
      <c r="FZ176" s="57"/>
      <c r="GA176" s="66"/>
      <c r="GB176" s="66"/>
      <c r="GE176" s="66"/>
      <c r="GG176" s="57"/>
    </row>
    <row r="177" spans="1:189" s="56" customFormat="1" ht="18" customHeight="1">
      <c r="A177" s="56" t="s">
        <v>1066</v>
      </c>
      <c r="B177" s="56" t="s">
        <v>1034</v>
      </c>
      <c r="C177" s="57">
        <v>925</v>
      </c>
      <c r="D177" s="57">
        <v>7</v>
      </c>
      <c r="E177" s="56">
        <f t="shared" si="2"/>
        <v>1198.1500000000001</v>
      </c>
      <c r="F177" s="68">
        <v>63.466866666666675</v>
      </c>
      <c r="G177" s="68">
        <v>0.77706666666666657</v>
      </c>
      <c r="H177" s="68">
        <v>17.348933333333331</v>
      </c>
      <c r="I177" s="68">
        <v>5.3448000000000002</v>
      </c>
      <c r="J177" s="68">
        <v>0.12079999999999998</v>
      </c>
      <c r="K177" s="68">
        <v>1.3979333333333333</v>
      </c>
      <c r="L177" s="68">
        <v>4.6241999999999992</v>
      </c>
      <c r="M177" s="68">
        <v>3.469066666666667</v>
      </c>
      <c r="N177" s="68">
        <v>3.0552000000000001</v>
      </c>
      <c r="O177" s="58"/>
      <c r="P177" s="68">
        <v>0.31506666666666672</v>
      </c>
      <c r="Q177" s="58">
        <v>4.4065151515151513</v>
      </c>
      <c r="S177" s="70">
        <v>41.622999999999998</v>
      </c>
      <c r="T177" s="70">
        <v>3.92</v>
      </c>
      <c r="U177" s="70">
        <v>11.858000000000001</v>
      </c>
      <c r="V177" s="70">
        <v>16.388999999999999</v>
      </c>
      <c r="W177" s="70">
        <v>0.222</v>
      </c>
      <c r="X177" s="70">
        <v>11.211</v>
      </c>
      <c r="Y177" s="70">
        <v>10.223000000000001</v>
      </c>
      <c r="Z177" s="70">
        <v>2.1259999999999999</v>
      </c>
      <c r="AA177" s="70">
        <v>0.77200000000000002</v>
      </c>
      <c r="AB177" s="70">
        <v>3.4000000000000002E-2</v>
      </c>
      <c r="AD177" s="59"/>
      <c r="AE177" s="60"/>
      <c r="AF177" s="61"/>
      <c r="AG177" s="59"/>
      <c r="AH177" s="59"/>
      <c r="AI177" s="59"/>
      <c r="AJ177" s="60"/>
      <c r="AK177" s="62"/>
      <c r="AL177" s="62"/>
      <c r="AM177" s="62"/>
      <c r="AN177" s="62"/>
      <c r="AO177" s="62"/>
      <c r="AP177" s="62"/>
      <c r="AQ177" s="63"/>
      <c r="AR177" s="62"/>
      <c r="AS177" s="62"/>
      <c r="AT177" s="63"/>
      <c r="AU177" s="59"/>
      <c r="AV177" s="59"/>
      <c r="AW177" s="59"/>
      <c r="AX177" s="59"/>
      <c r="AY177" s="59"/>
      <c r="AZ177" s="59"/>
      <c r="BA177" s="60"/>
      <c r="BB177" s="64"/>
      <c r="BC177" s="64"/>
      <c r="BD177" s="59"/>
      <c r="BE177" s="59"/>
      <c r="BF177" s="59"/>
      <c r="BG177" s="59"/>
      <c r="BH177" s="59"/>
      <c r="BI177" s="59"/>
      <c r="BJ177" s="59"/>
      <c r="BK177" s="59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CA177" s="57"/>
      <c r="CB177" s="57"/>
      <c r="CC177" s="57"/>
      <c r="CD177" s="57"/>
      <c r="CE177" s="57"/>
      <c r="CF177" s="57"/>
      <c r="CG177" s="57"/>
      <c r="CH177" s="57"/>
      <c r="CI177" s="57"/>
      <c r="CJ177" s="57"/>
      <c r="CK177" s="57"/>
      <c r="CL177" s="57"/>
      <c r="CP177"/>
      <c r="CQ177"/>
      <c r="CR177"/>
      <c r="CS177"/>
      <c r="CT177"/>
      <c r="CU177"/>
      <c r="CV177"/>
      <c r="CW177"/>
      <c r="CX177"/>
      <c r="CY177"/>
      <c r="CZ177"/>
      <c r="EM177" s="57"/>
      <c r="EN177" s="57"/>
      <c r="EO177" s="57"/>
      <c r="EP177" s="57"/>
      <c r="EQ177" s="57"/>
      <c r="ER177" s="57"/>
      <c r="ES177" s="57"/>
      <c r="ET177" s="57"/>
      <c r="EU177" s="57"/>
      <c r="EV177" s="57"/>
      <c r="EW177" s="57"/>
      <c r="FG177" s="65"/>
      <c r="FH177" s="65"/>
      <c r="FL177" s="57"/>
      <c r="FX177" s="57"/>
      <c r="FY177" s="57"/>
      <c r="FZ177" s="57"/>
      <c r="GA177" s="66"/>
      <c r="GB177" s="66"/>
      <c r="GE177" s="66"/>
      <c r="GG177" s="57"/>
    </row>
    <row r="178" spans="1:189" s="56" customFormat="1" ht="18" customHeight="1">
      <c r="A178" s="56" t="s">
        <v>1066</v>
      </c>
      <c r="B178" s="56" t="s">
        <v>1034</v>
      </c>
      <c r="C178" s="57">
        <v>900</v>
      </c>
      <c r="D178" s="57">
        <v>7</v>
      </c>
      <c r="E178" s="56">
        <f t="shared" si="2"/>
        <v>1173.1500000000001</v>
      </c>
      <c r="F178" s="68">
        <v>67.192875000000001</v>
      </c>
      <c r="G178" s="68">
        <v>0.57504166666666656</v>
      </c>
      <c r="H178" s="68">
        <v>16.795291666666667</v>
      </c>
      <c r="I178" s="68">
        <v>3.7479166666666663</v>
      </c>
      <c r="J178" s="68">
        <v>8.0500000000000002E-2</v>
      </c>
      <c r="K178" s="68">
        <v>0.88895833333333341</v>
      </c>
      <c r="L178" s="68">
        <v>3.9571249999999996</v>
      </c>
      <c r="M178" s="68">
        <v>3.2187916666666663</v>
      </c>
      <c r="N178" s="68">
        <v>3.2751666666666668</v>
      </c>
      <c r="O178" s="58"/>
      <c r="P178" s="68">
        <v>0.18104166666666668</v>
      </c>
      <c r="Q178" s="58">
        <v>4.4382352941176464</v>
      </c>
      <c r="S178" s="70">
        <v>42.35</v>
      </c>
      <c r="T178" s="70">
        <v>2.95</v>
      </c>
      <c r="U178" s="70">
        <v>12.65</v>
      </c>
      <c r="V178" s="70">
        <v>16.100000000000001</v>
      </c>
      <c r="W178" s="70">
        <v>0.186</v>
      </c>
      <c r="X178" s="70">
        <v>10.95</v>
      </c>
      <c r="Y178" s="70">
        <v>10.45</v>
      </c>
      <c r="Z178" s="70">
        <v>2.0699999999999998</v>
      </c>
      <c r="AA178" s="70">
        <v>0.83599999999999997</v>
      </c>
      <c r="AB178" s="70">
        <v>2.5000000000000001E-2</v>
      </c>
      <c r="AD178" s="59"/>
      <c r="AE178" s="60"/>
      <c r="AF178" s="61"/>
      <c r="AG178" s="59"/>
      <c r="AH178" s="59"/>
      <c r="AI178" s="59"/>
      <c r="AJ178" s="60"/>
      <c r="AK178" s="62"/>
      <c r="AL178" s="62"/>
      <c r="AM178" s="62"/>
      <c r="AN178" s="62"/>
      <c r="AO178" s="62"/>
      <c r="AP178" s="62"/>
      <c r="AQ178" s="63"/>
      <c r="AR178" s="62"/>
      <c r="AS178" s="62"/>
      <c r="AT178" s="63"/>
      <c r="AU178" s="59"/>
      <c r="AV178" s="59"/>
      <c r="AW178" s="59"/>
      <c r="AX178" s="59"/>
      <c r="AY178" s="59"/>
      <c r="AZ178" s="59"/>
      <c r="BA178" s="60"/>
      <c r="BB178" s="64"/>
      <c r="BC178" s="64"/>
      <c r="BD178" s="59"/>
      <c r="BE178" s="59"/>
      <c r="BF178" s="59"/>
      <c r="BG178" s="59"/>
      <c r="BH178" s="59"/>
      <c r="BI178" s="59"/>
      <c r="BJ178" s="59"/>
      <c r="BK178" s="59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CA178" s="57"/>
      <c r="CB178" s="57"/>
      <c r="CC178" s="57"/>
      <c r="CD178" s="57"/>
      <c r="CE178" s="57"/>
      <c r="CF178" s="57"/>
      <c r="CG178" s="57"/>
      <c r="CH178" s="57"/>
      <c r="CI178" s="57"/>
      <c r="CJ178" s="57"/>
      <c r="CK178" s="57"/>
      <c r="CL178" s="57"/>
      <c r="CP178"/>
      <c r="CQ178"/>
      <c r="CR178"/>
      <c r="CS178"/>
      <c r="CT178"/>
      <c r="CU178"/>
      <c r="CV178"/>
      <c r="CW178"/>
      <c r="CX178"/>
      <c r="CY178"/>
      <c r="CZ178"/>
      <c r="EM178" s="57"/>
      <c r="EN178" s="57"/>
      <c r="EO178" s="57"/>
      <c r="EP178" s="57"/>
      <c r="EQ178" s="57"/>
      <c r="ER178" s="57"/>
      <c r="ES178" s="57"/>
      <c r="ET178" s="57"/>
      <c r="EU178" s="57"/>
      <c r="EV178" s="57"/>
      <c r="EW178" s="57"/>
      <c r="FG178" s="65"/>
      <c r="FH178" s="65"/>
      <c r="FL178" s="57"/>
      <c r="FX178" s="57"/>
      <c r="FY178" s="57"/>
      <c r="FZ178" s="57"/>
      <c r="GA178" s="66"/>
      <c r="GB178" s="66"/>
      <c r="GE178" s="66"/>
      <c r="GG178" s="57"/>
    </row>
    <row r="179" spans="1:189" s="56" customFormat="1" ht="18" customHeight="1">
      <c r="A179" s="56" t="s">
        <v>1066</v>
      </c>
      <c r="B179" s="56" t="s">
        <v>1034</v>
      </c>
      <c r="C179" s="57">
        <v>875</v>
      </c>
      <c r="D179" s="57">
        <v>7</v>
      </c>
      <c r="E179" s="56">
        <f t="shared" si="2"/>
        <v>1148.1500000000001</v>
      </c>
      <c r="F179" s="68">
        <v>68.697785714285743</v>
      </c>
      <c r="G179" s="68">
        <v>0.41400000000000009</v>
      </c>
      <c r="H179" s="68">
        <v>16.380214285714288</v>
      </c>
      <c r="I179" s="68">
        <v>3.1782857142857139</v>
      </c>
      <c r="J179" s="68">
        <v>6.7642857142857143E-2</v>
      </c>
      <c r="K179" s="68">
        <v>0.75428571428571434</v>
      </c>
      <c r="L179" s="68">
        <v>3.5747857142857145</v>
      </c>
      <c r="M179" s="68">
        <v>3.1857142857142859</v>
      </c>
      <c r="N179" s="68">
        <v>3.5322142857142858</v>
      </c>
      <c r="O179" s="58"/>
      <c r="P179" s="68">
        <v>0.13621428571428573</v>
      </c>
      <c r="Q179" s="58">
        <v>4.5871376811594198</v>
      </c>
      <c r="S179" s="70">
        <v>43.445999999999998</v>
      </c>
      <c r="T179" s="70">
        <v>2.7789999999999999</v>
      </c>
      <c r="U179" s="70">
        <v>11.422000000000001</v>
      </c>
      <c r="V179" s="70">
        <v>16.454000000000001</v>
      </c>
      <c r="W179" s="70">
        <v>0.23400000000000001</v>
      </c>
      <c r="X179" s="70">
        <v>10.833</v>
      </c>
      <c r="Y179" s="70">
        <v>10.62</v>
      </c>
      <c r="Z179" s="70">
        <v>1.903</v>
      </c>
      <c r="AA179" s="70">
        <v>0.80600000000000005</v>
      </c>
      <c r="AB179" s="70">
        <v>4.4999999999999998E-2</v>
      </c>
      <c r="AD179" s="59"/>
      <c r="AE179" s="60"/>
      <c r="AF179" s="61"/>
      <c r="AG179" s="59"/>
      <c r="AH179" s="59"/>
      <c r="AI179" s="59"/>
      <c r="AJ179" s="60"/>
      <c r="AK179" s="62"/>
      <c r="AL179" s="62"/>
      <c r="AM179" s="62"/>
      <c r="AN179" s="62"/>
      <c r="AO179" s="62"/>
      <c r="AP179" s="62"/>
      <c r="AQ179" s="63"/>
      <c r="AR179" s="62"/>
      <c r="AS179" s="62"/>
      <c r="AT179" s="63"/>
      <c r="AU179" s="59"/>
      <c r="AV179" s="59"/>
      <c r="AW179" s="59"/>
      <c r="AX179" s="59"/>
      <c r="AY179" s="59"/>
      <c r="AZ179" s="59"/>
      <c r="BA179" s="60"/>
      <c r="BB179" s="64"/>
      <c r="BC179" s="64"/>
      <c r="BD179" s="59"/>
      <c r="BE179" s="59"/>
      <c r="BF179" s="59"/>
      <c r="BG179" s="59"/>
      <c r="BH179" s="59"/>
      <c r="BI179" s="59"/>
      <c r="BJ179" s="59"/>
      <c r="BK179" s="59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CA179" s="57"/>
      <c r="CB179" s="57"/>
      <c r="CC179" s="57"/>
      <c r="CD179" s="57"/>
      <c r="CE179" s="57"/>
      <c r="CF179" s="57"/>
      <c r="CG179" s="57"/>
      <c r="CH179" s="57"/>
      <c r="CI179" s="57"/>
      <c r="CJ179" s="57"/>
      <c r="CK179" s="57"/>
      <c r="CL179" s="57"/>
      <c r="CP179"/>
      <c r="CQ179"/>
      <c r="CR179"/>
      <c r="CS179"/>
      <c r="CT179"/>
      <c r="CU179"/>
      <c r="CV179"/>
      <c r="CW179"/>
      <c r="CX179"/>
      <c r="CY179"/>
      <c r="CZ179"/>
      <c r="EM179" s="57"/>
      <c r="EN179" s="57"/>
      <c r="EO179" s="57"/>
      <c r="EP179" s="57"/>
      <c r="EQ179" s="57"/>
      <c r="ER179" s="57"/>
      <c r="ES179" s="57"/>
      <c r="ET179" s="57"/>
      <c r="EU179" s="57"/>
      <c r="EV179" s="57"/>
      <c r="EW179" s="57"/>
      <c r="FG179" s="65"/>
      <c r="FH179" s="65"/>
      <c r="FL179" s="57"/>
      <c r="FX179" s="57"/>
      <c r="FY179" s="57"/>
      <c r="FZ179" s="57"/>
      <c r="GA179" s="66"/>
      <c r="GB179" s="66"/>
      <c r="GE179" s="66"/>
      <c r="GG179" s="57"/>
    </row>
    <row r="180" spans="1:189" s="56" customFormat="1" ht="18" customHeight="1">
      <c r="A180" s="56" t="s">
        <v>1066</v>
      </c>
      <c r="B180" s="56" t="s">
        <v>1034</v>
      </c>
      <c r="C180" s="57">
        <v>850</v>
      </c>
      <c r="D180" s="57">
        <v>7</v>
      </c>
      <c r="E180" s="56">
        <f t="shared" si="2"/>
        <v>1123.1500000000001</v>
      </c>
      <c r="F180" s="68">
        <v>71.308583333333345</v>
      </c>
      <c r="G180" s="68">
        <v>0.32649999999999996</v>
      </c>
      <c r="H180" s="68">
        <v>15.469333333333333</v>
      </c>
      <c r="I180" s="68">
        <v>2.3945833333333333</v>
      </c>
      <c r="J180" s="68">
        <v>0.10166666666666668</v>
      </c>
      <c r="K180" s="68">
        <v>0.63633333333333342</v>
      </c>
      <c r="L180" s="68">
        <v>2.9787499999999998</v>
      </c>
      <c r="M180" s="68">
        <v>2.9181666666666666</v>
      </c>
      <c r="N180" s="68">
        <v>3.7245833333333334</v>
      </c>
      <c r="O180" s="58"/>
      <c r="P180" s="68">
        <v>7.4666666666666659E-2</v>
      </c>
      <c r="Q180" s="58">
        <v>4.4956972111553783</v>
      </c>
      <c r="S180" s="70">
        <v>43.381190999999994</v>
      </c>
      <c r="T180" s="70">
        <v>2.5579680000000002</v>
      </c>
      <c r="U180" s="70">
        <v>10.786959</v>
      </c>
      <c r="V180" s="70">
        <v>17.293094999999997</v>
      </c>
      <c r="W180" s="70">
        <v>0.27307500000000001</v>
      </c>
      <c r="X180" s="70">
        <v>10.989530999999999</v>
      </c>
      <c r="Y180" s="70">
        <v>10.430472</v>
      </c>
      <c r="Z180" s="70">
        <v>1.7456940000000001</v>
      </c>
      <c r="AA180" s="70">
        <v>0.74276399999999998</v>
      </c>
      <c r="AB180" s="70">
        <v>8.6390999999999996E-2</v>
      </c>
      <c r="AD180" s="59"/>
      <c r="AE180" s="60"/>
      <c r="AF180" s="61"/>
      <c r="AG180" s="59"/>
      <c r="AH180" s="59"/>
      <c r="AI180" s="59"/>
      <c r="AJ180" s="60"/>
      <c r="AK180" s="62"/>
      <c r="AL180" s="62"/>
      <c r="AM180" s="62"/>
      <c r="AN180" s="62"/>
      <c r="AO180" s="62"/>
      <c r="AP180" s="62"/>
      <c r="AQ180" s="63"/>
      <c r="AR180" s="62"/>
      <c r="AS180" s="62"/>
      <c r="AT180" s="63"/>
      <c r="AU180" s="59"/>
      <c r="AV180" s="59"/>
      <c r="AW180" s="59"/>
      <c r="AX180" s="59"/>
      <c r="AY180" s="59"/>
      <c r="AZ180" s="59"/>
      <c r="BA180" s="60"/>
      <c r="BB180" s="64"/>
      <c r="BC180" s="64"/>
      <c r="BD180" s="59"/>
      <c r="BE180" s="59"/>
      <c r="BF180" s="59"/>
      <c r="BG180" s="59"/>
      <c r="BH180" s="59"/>
      <c r="BI180" s="59"/>
      <c r="BJ180" s="59"/>
      <c r="BK180" s="59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CA180" s="57"/>
      <c r="CB180" s="57"/>
      <c r="CC180" s="57"/>
      <c r="CD180" s="57"/>
      <c r="CE180" s="57"/>
      <c r="CF180" s="57"/>
      <c r="CG180" s="57"/>
      <c r="CH180" s="57"/>
      <c r="CI180" s="57"/>
      <c r="CJ180" s="57"/>
      <c r="CK180" s="57"/>
      <c r="CL180" s="57"/>
      <c r="CP180"/>
      <c r="CQ180"/>
      <c r="CR180"/>
      <c r="CS180"/>
      <c r="CT180"/>
      <c r="CU180"/>
      <c r="CV180"/>
      <c r="CW180"/>
      <c r="CX180"/>
      <c r="CY180"/>
      <c r="CZ180"/>
      <c r="EM180" s="57"/>
      <c r="EN180" s="57"/>
      <c r="EO180" s="57"/>
      <c r="EP180" s="57"/>
      <c r="EQ180" s="57"/>
      <c r="ER180" s="57"/>
      <c r="ES180" s="57"/>
      <c r="ET180" s="57"/>
      <c r="EU180" s="57"/>
      <c r="EV180" s="57"/>
      <c r="EW180" s="57"/>
      <c r="FG180" s="65"/>
      <c r="FH180" s="65"/>
      <c r="FL180" s="57"/>
      <c r="FX180" s="57"/>
      <c r="FY180" s="57"/>
      <c r="FZ180" s="57"/>
      <c r="GA180" s="66"/>
      <c r="GB180" s="66"/>
      <c r="GE180" s="66"/>
      <c r="GG180" s="57"/>
    </row>
    <row r="181" spans="1:189" s="56" customFormat="1" ht="18" customHeight="1">
      <c r="A181" s="56" t="s">
        <v>1066</v>
      </c>
      <c r="B181" s="56" t="s">
        <v>1034</v>
      </c>
      <c r="C181" s="57">
        <v>825</v>
      </c>
      <c r="D181" s="57">
        <v>7</v>
      </c>
      <c r="E181" s="56">
        <f t="shared" si="2"/>
        <v>1098.1500000000001</v>
      </c>
      <c r="F181" s="68">
        <v>73.055944444444449</v>
      </c>
      <c r="G181" s="68">
        <v>0.2712222222222222</v>
      </c>
      <c r="H181" s="68">
        <v>14.690444444444445</v>
      </c>
      <c r="I181" s="68">
        <v>2.0081666666666664</v>
      </c>
      <c r="J181" s="68">
        <v>9.0333333333333321E-2</v>
      </c>
      <c r="K181" s="68">
        <v>0.48872222222222217</v>
      </c>
      <c r="L181" s="68">
        <v>2.5828333333333324</v>
      </c>
      <c r="M181" s="68">
        <v>2.7457777777777772</v>
      </c>
      <c r="N181" s="68">
        <v>3.9270555555555546</v>
      </c>
      <c r="O181" s="58"/>
      <c r="P181" s="68">
        <v>5.0666666666666665E-2</v>
      </c>
      <c r="Q181" s="58">
        <v>4.6740271493212671</v>
      </c>
      <c r="S181" s="70">
        <v>45.152999999999999</v>
      </c>
      <c r="T181" s="70">
        <v>2.097</v>
      </c>
      <c r="U181" s="70">
        <v>10.712</v>
      </c>
      <c r="V181" s="70">
        <v>16.724</v>
      </c>
      <c r="W181" s="70">
        <v>0.308</v>
      </c>
      <c r="X181" s="70">
        <v>11.377000000000001</v>
      </c>
      <c r="Y181" s="70">
        <v>10.538</v>
      </c>
      <c r="Z181" s="70">
        <v>1.6459999999999999</v>
      </c>
      <c r="AA181" s="70">
        <v>0.64300000000000002</v>
      </c>
      <c r="AB181" s="70">
        <v>3.9E-2</v>
      </c>
      <c r="AD181" s="59"/>
      <c r="AE181" s="60"/>
      <c r="AF181" s="61"/>
      <c r="AG181" s="59"/>
      <c r="AH181" s="59"/>
      <c r="AI181" s="59"/>
      <c r="AJ181" s="60"/>
      <c r="AK181" s="62"/>
      <c r="AL181" s="62"/>
      <c r="AM181" s="62"/>
      <c r="AN181" s="62"/>
      <c r="AO181" s="62"/>
      <c r="AP181" s="62"/>
      <c r="AQ181" s="63"/>
      <c r="AR181" s="62"/>
      <c r="AS181" s="62"/>
      <c r="AT181" s="63"/>
      <c r="AU181" s="59"/>
      <c r="AV181" s="59"/>
      <c r="AW181" s="59"/>
      <c r="AX181" s="59"/>
      <c r="AY181" s="59"/>
      <c r="AZ181" s="59"/>
      <c r="BA181" s="60"/>
      <c r="BB181" s="64"/>
      <c r="BC181" s="64"/>
      <c r="BD181" s="59"/>
      <c r="BE181" s="59"/>
      <c r="BF181" s="59"/>
      <c r="BG181" s="59"/>
      <c r="BH181" s="59"/>
      <c r="BI181" s="59"/>
      <c r="BJ181" s="59"/>
      <c r="BK181" s="59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CA181" s="57"/>
      <c r="CB181" s="57"/>
      <c r="CC181" s="57"/>
      <c r="CD181" s="57"/>
      <c r="CE181" s="57"/>
      <c r="CF181" s="57"/>
      <c r="CG181" s="57"/>
      <c r="CH181" s="57"/>
      <c r="CI181" s="57"/>
      <c r="CJ181" s="57"/>
      <c r="CK181" s="57"/>
      <c r="CL181" s="57"/>
      <c r="CP181"/>
      <c r="CQ181"/>
      <c r="CR181"/>
      <c r="CS181"/>
      <c r="CT181"/>
      <c r="CU181"/>
      <c r="CV181"/>
      <c r="CW181"/>
      <c r="CX181"/>
      <c r="CY181"/>
      <c r="CZ181"/>
      <c r="EM181" s="57"/>
      <c r="EN181" s="57"/>
      <c r="EO181" s="57"/>
      <c r="EP181" s="57"/>
      <c r="EQ181" s="57"/>
      <c r="ER181" s="57"/>
      <c r="ES181" s="57"/>
      <c r="ET181" s="57"/>
      <c r="EU181" s="57"/>
      <c r="EV181" s="57"/>
      <c r="EW181" s="57"/>
      <c r="FG181" s="65"/>
      <c r="FH181" s="65"/>
      <c r="FL181" s="57"/>
      <c r="FX181" s="57"/>
      <c r="FY181" s="57"/>
      <c r="FZ181" s="57"/>
      <c r="GA181" s="66"/>
      <c r="GB181" s="66"/>
      <c r="GE181" s="66"/>
      <c r="GG181" s="57"/>
    </row>
    <row r="182" spans="1:189" s="56" customFormat="1" ht="18" customHeight="1">
      <c r="A182" s="56" t="s">
        <v>1066</v>
      </c>
      <c r="B182" s="56" t="s">
        <v>1034</v>
      </c>
      <c r="C182" s="57">
        <v>875</v>
      </c>
      <c r="D182" s="57">
        <v>7</v>
      </c>
      <c r="E182" s="56">
        <f t="shared" si="2"/>
        <v>1148.1500000000001</v>
      </c>
      <c r="F182" s="68">
        <v>71.893272727272702</v>
      </c>
      <c r="G182" s="68">
        <v>0.40990909090909095</v>
      </c>
      <c r="H182" s="68">
        <v>14.81881818181818</v>
      </c>
      <c r="I182" s="68">
        <v>2.4916363636363639</v>
      </c>
      <c r="J182" s="68">
        <v>5.2954545454545456E-2</v>
      </c>
      <c r="K182" s="68">
        <v>0.60372727272727278</v>
      </c>
      <c r="L182" s="68">
        <v>2.8415909090909093</v>
      </c>
      <c r="M182" s="68">
        <v>2.874318181818182</v>
      </c>
      <c r="N182" s="68">
        <v>3.7816818181818177</v>
      </c>
      <c r="O182" s="58"/>
      <c r="P182" s="68">
        <v>0.108</v>
      </c>
      <c r="Q182" s="58">
        <v>4.9065116279069763</v>
      </c>
      <c r="S182" s="70">
        <v>42.420933333333338</v>
      </c>
      <c r="T182" s="70">
        <v>2.6565999999999996</v>
      </c>
      <c r="U182" s="70">
        <v>11.911</v>
      </c>
      <c r="V182" s="70">
        <v>15.7262</v>
      </c>
      <c r="W182" s="70">
        <v>0.25420000000000004</v>
      </c>
      <c r="X182" s="70">
        <v>11.047599999999999</v>
      </c>
      <c r="Y182" s="70">
        <v>10.313400000000001</v>
      </c>
      <c r="Z182" s="70">
        <v>1.8166666666666662</v>
      </c>
      <c r="AA182" s="70">
        <v>0.90620000000000001</v>
      </c>
      <c r="AB182" s="70">
        <v>1.8599999999999998E-2</v>
      </c>
      <c r="AD182" s="59"/>
      <c r="AE182" s="60"/>
      <c r="AF182" s="61"/>
      <c r="AG182" s="59"/>
      <c r="AH182" s="59"/>
      <c r="AI182" s="59"/>
      <c r="AJ182" s="60"/>
      <c r="AK182" s="62"/>
      <c r="AL182" s="62"/>
      <c r="AM182" s="62"/>
      <c r="AN182" s="62"/>
      <c r="AO182" s="62"/>
      <c r="AP182" s="62"/>
      <c r="AQ182" s="63"/>
      <c r="AR182" s="62"/>
      <c r="AS182" s="62"/>
      <c r="AT182" s="63"/>
      <c r="AU182" s="59"/>
      <c r="AV182" s="59"/>
      <c r="AW182" s="59"/>
      <c r="AX182" s="59"/>
      <c r="AY182" s="59"/>
      <c r="AZ182" s="59"/>
      <c r="BA182" s="60"/>
      <c r="BB182" s="64"/>
      <c r="BC182" s="64"/>
      <c r="BD182" s="59"/>
      <c r="BE182" s="59"/>
      <c r="BF182" s="59"/>
      <c r="BG182" s="59"/>
      <c r="BH182" s="59"/>
      <c r="BI182" s="59"/>
      <c r="BJ182" s="59"/>
      <c r="BK182" s="59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CA182" s="57"/>
      <c r="CB182" s="57"/>
      <c r="CC182" s="57"/>
      <c r="CD182" s="57"/>
      <c r="CE182" s="57"/>
      <c r="CF182" s="57"/>
      <c r="CG182" s="57"/>
      <c r="CH182" s="57"/>
      <c r="CI182" s="57"/>
      <c r="CJ182" s="57"/>
      <c r="CK182" s="57"/>
      <c r="CL182" s="57"/>
      <c r="CP182"/>
      <c r="CQ182"/>
      <c r="CR182"/>
      <c r="CS182"/>
      <c r="CT182"/>
      <c r="CU182"/>
      <c r="CV182"/>
      <c r="CW182"/>
      <c r="CX182"/>
      <c r="CY182"/>
      <c r="CZ182"/>
      <c r="EM182" s="57"/>
      <c r="EN182" s="57"/>
      <c r="EO182" s="57"/>
      <c r="EP182" s="57"/>
      <c r="EQ182" s="57"/>
      <c r="ER182" s="57"/>
      <c r="ES182" s="57"/>
      <c r="ET182" s="57"/>
      <c r="EU182" s="57"/>
      <c r="EV182" s="57"/>
      <c r="EW182" s="57"/>
      <c r="FG182" s="65"/>
      <c r="FH182" s="65"/>
      <c r="FL182" s="57"/>
      <c r="FX182" s="57"/>
      <c r="FY182" s="57"/>
      <c r="FZ182" s="57"/>
      <c r="GA182" s="66"/>
      <c r="GB182" s="66"/>
      <c r="GE182" s="66"/>
      <c r="GG182" s="57"/>
    </row>
    <row r="183" spans="1:189" s="56" customFormat="1" ht="18" customHeight="1">
      <c r="A183" s="56" t="s">
        <v>1066</v>
      </c>
      <c r="B183" s="56" t="s">
        <v>1034</v>
      </c>
      <c r="C183" s="57">
        <v>925</v>
      </c>
      <c r="D183" s="57">
        <v>7</v>
      </c>
      <c r="E183" s="56">
        <f t="shared" si="2"/>
        <v>1198.1500000000001</v>
      </c>
      <c r="F183" s="68">
        <v>73.408857142857158</v>
      </c>
      <c r="G183" s="68">
        <v>0.31390476190476185</v>
      </c>
      <c r="H183" s="68">
        <v>14.284285714285716</v>
      </c>
      <c r="I183" s="68">
        <v>1.1793333333333333</v>
      </c>
      <c r="J183" s="68">
        <v>8.3095238095238097E-2</v>
      </c>
      <c r="K183" s="68">
        <v>0.92452380952380953</v>
      </c>
      <c r="L183" s="68">
        <v>2.5330952380952376</v>
      </c>
      <c r="M183" s="68">
        <v>3.1123809523809522</v>
      </c>
      <c r="N183" s="68">
        <v>3.9564761904761903</v>
      </c>
      <c r="O183" s="58"/>
      <c r="P183" s="68">
        <v>0.12233333333333335</v>
      </c>
      <c r="Q183" s="58">
        <v>5.9509999999999996</v>
      </c>
      <c r="S183" s="70">
        <v>43.529695652173928</v>
      </c>
      <c r="T183" s="70">
        <v>1.982826086956522</v>
      </c>
      <c r="U183" s="70">
        <v>11.336652173913043</v>
      </c>
      <c r="V183" s="70">
        <v>13.06065217391304</v>
      </c>
      <c r="W183" s="70">
        <v>0.27617391304347821</v>
      </c>
      <c r="X183" s="70">
        <v>13.209086956521741</v>
      </c>
      <c r="Y183" s="70">
        <v>10.868391304347824</v>
      </c>
      <c r="Z183" s="70">
        <v>1.8894347826086955</v>
      </c>
      <c r="AA183" s="70">
        <v>0.9186956521739128</v>
      </c>
      <c r="AB183" s="70">
        <v>1.0608695652173913E-2</v>
      </c>
      <c r="AD183" s="59"/>
      <c r="AE183" s="60"/>
      <c r="AF183" s="61"/>
      <c r="AG183" s="59"/>
      <c r="AH183" s="59"/>
      <c r="AI183" s="59"/>
      <c r="AJ183" s="60"/>
      <c r="AK183" s="62"/>
      <c r="AL183" s="62"/>
      <c r="AM183" s="62"/>
      <c r="AN183" s="62"/>
      <c r="AO183" s="62"/>
      <c r="AP183" s="62"/>
      <c r="AQ183" s="63"/>
      <c r="AR183" s="62"/>
      <c r="AS183" s="62"/>
      <c r="AT183" s="63"/>
      <c r="AU183" s="59"/>
      <c r="AV183" s="59"/>
      <c r="AW183" s="59"/>
      <c r="AX183" s="59"/>
      <c r="AY183" s="59"/>
      <c r="AZ183" s="59"/>
      <c r="BA183" s="60"/>
      <c r="BB183" s="64"/>
      <c r="BC183" s="64"/>
      <c r="BD183" s="59"/>
      <c r="BE183" s="59"/>
      <c r="BF183" s="59"/>
      <c r="BG183" s="59"/>
      <c r="BH183" s="59"/>
      <c r="BI183" s="59"/>
      <c r="BJ183" s="59"/>
      <c r="BK183" s="59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CA183" s="57"/>
      <c r="CB183" s="57"/>
      <c r="CC183" s="57"/>
      <c r="CD183" s="57"/>
      <c r="CE183" s="57"/>
      <c r="CF183" s="57"/>
      <c r="CG183" s="57"/>
      <c r="CH183" s="57"/>
      <c r="CI183" s="57"/>
      <c r="CJ183" s="57"/>
      <c r="CK183" s="57"/>
      <c r="CL183" s="57"/>
      <c r="CP183"/>
      <c r="CQ183"/>
      <c r="CR183"/>
      <c r="CS183"/>
      <c r="CT183"/>
      <c r="CU183"/>
      <c r="CV183"/>
      <c r="CW183"/>
      <c r="CX183"/>
      <c r="CY183"/>
      <c r="CZ183"/>
      <c r="EM183" s="57"/>
      <c r="EN183" s="57"/>
      <c r="EO183" s="57"/>
      <c r="EP183" s="57"/>
      <c r="EQ183" s="57"/>
      <c r="ER183" s="57"/>
      <c r="ES183" s="57"/>
      <c r="ET183" s="57"/>
      <c r="EU183" s="57"/>
      <c r="EV183" s="57"/>
      <c r="EW183" s="57"/>
      <c r="FG183" s="65"/>
      <c r="FH183" s="65"/>
      <c r="FL183" s="57"/>
      <c r="FX183" s="57"/>
      <c r="FY183" s="57"/>
      <c r="FZ183" s="57"/>
      <c r="GA183" s="66"/>
      <c r="GB183" s="66"/>
      <c r="GE183" s="66"/>
      <c r="GG183" s="57"/>
    </row>
    <row r="184" spans="1:189" s="56" customFormat="1" ht="18" customHeight="1">
      <c r="A184" s="56" t="s">
        <v>1066</v>
      </c>
      <c r="B184" s="56" t="s">
        <v>1034</v>
      </c>
      <c r="C184" s="57">
        <v>900</v>
      </c>
      <c r="D184" s="57">
        <v>7</v>
      </c>
      <c r="E184" s="56">
        <f t="shared" si="2"/>
        <v>1173.1500000000001</v>
      </c>
      <c r="F184" s="68">
        <v>74.908428571428573</v>
      </c>
      <c r="G184" s="68">
        <v>0.35509523809523813</v>
      </c>
      <c r="H184" s="68">
        <v>13.393095238095238</v>
      </c>
      <c r="I184" s="68">
        <v>1.0664285714285715</v>
      </c>
      <c r="J184" s="68">
        <v>6.5952380952380957E-2</v>
      </c>
      <c r="K184" s="68">
        <v>0.68890476190476191</v>
      </c>
      <c r="L184" s="68">
        <v>2.1214285714285714</v>
      </c>
      <c r="M184" s="68">
        <v>2.8760476190476192</v>
      </c>
      <c r="N184" s="68">
        <v>4.2122857142857146</v>
      </c>
      <c r="O184" s="58"/>
      <c r="P184" s="68">
        <v>0.18128571428571427</v>
      </c>
      <c r="Q184" s="58">
        <v>7.5179999999999998</v>
      </c>
      <c r="S184" s="70">
        <v>44.488</v>
      </c>
      <c r="T184" s="70">
        <v>1.7669999999999999</v>
      </c>
      <c r="U184" s="70">
        <v>10.484</v>
      </c>
      <c r="V184" s="70">
        <v>9.2129999999999992</v>
      </c>
      <c r="W184" s="70">
        <v>0.25700000000000001</v>
      </c>
      <c r="X184" s="70">
        <v>16.574000000000002</v>
      </c>
      <c r="Y184" s="70">
        <v>11.542</v>
      </c>
      <c r="Z184" s="70">
        <v>1.7509999999999999</v>
      </c>
      <c r="AA184" s="70">
        <v>0.85499999999999998</v>
      </c>
      <c r="AB184" s="70">
        <v>2.3E-2</v>
      </c>
      <c r="AD184" s="59"/>
      <c r="AE184" s="60"/>
      <c r="AF184" s="61"/>
      <c r="AG184" s="59"/>
      <c r="AH184" s="59"/>
      <c r="AI184" s="59"/>
      <c r="AJ184" s="60"/>
      <c r="AK184" s="62"/>
      <c r="AL184" s="62"/>
      <c r="AM184" s="62"/>
      <c r="AN184" s="62"/>
      <c r="AO184" s="62"/>
      <c r="AP184" s="62"/>
      <c r="AQ184" s="63"/>
      <c r="AR184" s="62"/>
      <c r="AS184" s="62"/>
      <c r="AT184" s="63"/>
      <c r="AU184" s="59"/>
      <c r="AV184" s="59"/>
      <c r="AW184" s="59"/>
      <c r="AX184" s="59"/>
      <c r="AY184" s="59"/>
      <c r="AZ184" s="59"/>
      <c r="BA184" s="60"/>
      <c r="BB184" s="64"/>
      <c r="BC184" s="64"/>
      <c r="BD184" s="59"/>
      <c r="BE184" s="59"/>
      <c r="BF184" s="59"/>
      <c r="BG184" s="59"/>
      <c r="BH184" s="59"/>
      <c r="BI184" s="59"/>
      <c r="BJ184" s="59"/>
      <c r="BK184" s="59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CA184" s="57"/>
      <c r="CB184" s="57"/>
      <c r="CC184" s="57"/>
      <c r="CD184" s="57"/>
      <c r="CE184" s="57"/>
      <c r="CF184" s="57"/>
      <c r="CG184" s="57"/>
      <c r="CH184" s="57"/>
      <c r="CI184" s="57"/>
      <c r="CJ184" s="57"/>
      <c r="CK184" s="57"/>
      <c r="CL184" s="57"/>
      <c r="CP184"/>
      <c r="CQ184"/>
      <c r="CR184"/>
      <c r="CS184"/>
      <c r="CT184"/>
      <c r="CU184"/>
      <c r="CV184"/>
      <c r="CW184"/>
      <c r="CX184"/>
      <c r="CY184"/>
      <c r="CZ184"/>
      <c r="EM184" s="57"/>
      <c r="EN184" s="57"/>
      <c r="EO184" s="57"/>
      <c r="EP184" s="57"/>
      <c r="EQ184" s="57"/>
      <c r="ER184" s="57"/>
      <c r="ES184" s="57"/>
      <c r="ET184" s="57"/>
      <c r="EU184" s="57"/>
      <c r="EV184" s="57"/>
      <c r="EW184" s="57"/>
      <c r="FG184" s="65"/>
      <c r="FH184" s="65"/>
      <c r="FL184" s="57"/>
      <c r="FX184" s="57"/>
      <c r="FY184" s="57"/>
      <c r="FZ184" s="57"/>
      <c r="GA184" s="66"/>
      <c r="GB184" s="66"/>
      <c r="GE184" s="66"/>
      <c r="GG184" s="57"/>
    </row>
    <row r="185" spans="1:189" s="56" customFormat="1" ht="18" customHeight="1">
      <c r="A185" s="56" t="s">
        <v>1066</v>
      </c>
      <c r="B185" s="56" t="s">
        <v>1034</v>
      </c>
      <c r="C185" s="57">
        <v>875</v>
      </c>
      <c r="D185" s="57">
        <v>7</v>
      </c>
      <c r="E185" s="56">
        <f t="shared" si="2"/>
        <v>1148.1500000000001</v>
      </c>
      <c r="F185" s="68">
        <v>75.880571428571443</v>
      </c>
      <c r="G185" s="68">
        <v>0.2557619047619048</v>
      </c>
      <c r="H185" s="68">
        <v>13.020142857142858</v>
      </c>
      <c r="I185" s="68">
        <v>0.91704761904761933</v>
      </c>
      <c r="J185" s="68">
        <v>4.8428571428571425E-2</v>
      </c>
      <c r="K185" s="68">
        <v>0.58514285714285719</v>
      </c>
      <c r="L185" s="68">
        <v>1.7842380952380954</v>
      </c>
      <c r="M185" s="68">
        <v>2.8095238095238093</v>
      </c>
      <c r="N185" s="68">
        <v>4.4980476190476182</v>
      </c>
      <c r="O185" s="58"/>
      <c r="P185" s="68">
        <v>9.5333333333333339E-2</v>
      </c>
      <c r="Q185" s="58">
        <v>7.2880000000000003</v>
      </c>
      <c r="S185" s="70">
        <v>45.091999999999999</v>
      </c>
      <c r="T185" s="70">
        <v>1.671</v>
      </c>
      <c r="U185" s="70">
        <v>9.93</v>
      </c>
      <c r="V185" s="70">
        <v>10.826000000000001</v>
      </c>
      <c r="W185" s="70">
        <v>0.308</v>
      </c>
      <c r="X185" s="70">
        <v>15.375</v>
      </c>
      <c r="Y185" s="70">
        <v>11.631</v>
      </c>
      <c r="Z185" s="70">
        <v>1.5289999999999999</v>
      </c>
      <c r="AA185" s="70">
        <v>0.76100000000000001</v>
      </c>
      <c r="AB185" s="70">
        <v>2.3E-2</v>
      </c>
      <c r="AD185" s="59"/>
      <c r="AE185" s="60"/>
      <c r="AF185" s="61"/>
      <c r="AG185" s="59"/>
      <c r="AH185" s="59"/>
      <c r="AI185" s="59"/>
      <c r="AJ185" s="60"/>
      <c r="AK185" s="62"/>
      <c r="AL185" s="62"/>
      <c r="AM185" s="62"/>
      <c r="AN185" s="62"/>
      <c r="AO185" s="62"/>
      <c r="AP185" s="62"/>
      <c r="AQ185" s="63"/>
      <c r="AR185" s="62"/>
      <c r="AS185" s="62"/>
      <c r="AT185" s="63"/>
      <c r="AU185" s="59"/>
      <c r="AV185" s="59"/>
      <c r="AW185" s="59"/>
      <c r="AX185" s="59"/>
      <c r="AY185" s="59"/>
      <c r="AZ185" s="59"/>
      <c r="BA185" s="60"/>
      <c r="BB185" s="64"/>
      <c r="BC185" s="64"/>
      <c r="BD185" s="59"/>
      <c r="BE185" s="59"/>
      <c r="BF185" s="59"/>
      <c r="BG185" s="59"/>
      <c r="BH185" s="59"/>
      <c r="BI185" s="59"/>
      <c r="BJ185" s="59"/>
      <c r="BK185" s="59"/>
      <c r="BL185" s="57"/>
      <c r="BM185" s="57"/>
      <c r="BN185" s="57"/>
      <c r="BO185" s="57"/>
      <c r="BP185" s="57"/>
      <c r="BQ185" s="57"/>
      <c r="BR185" s="57"/>
      <c r="BS185" s="57"/>
      <c r="BT185" s="57"/>
      <c r="BU185" s="57"/>
      <c r="BV185" s="57"/>
      <c r="BW185" s="57"/>
      <c r="BX185" s="57"/>
      <c r="CA185" s="57"/>
      <c r="CB185" s="57"/>
      <c r="CC185" s="57"/>
      <c r="CD185" s="57"/>
      <c r="CE185" s="57"/>
      <c r="CF185" s="57"/>
      <c r="CG185" s="57"/>
      <c r="CH185" s="57"/>
      <c r="CI185" s="57"/>
      <c r="CJ185" s="57"/>
      <c r="CK185" s="57"/>
      <c r="CL185" s="57"/>
      <c r="CP185"/>
      <c r="CQ185"/>
      <c r="CR185"/>
      <c r="CS185"/>
      <c r="CT185"/>
      <c r="CU185"/>
      <c r="CV185"/>
      <c r="CW185"/>
      <c r="CX185"/>
      <c r="CY185"/>
      <c r="CZ185"/>
      <c r="EM185" s="57"/>
      <c r="EN185" s="57"/>
      <c r="EO185" s="57"/>
      <c r="EP185" s="57"/>
      <c r="EQ185" s="57"/>
      <c r="ER185" s="57"/>
      <c r="ES185" s="57"/>
      <c r="ET185" s="57"/>
      <c r="EU185" s="57"/>
      <c r="EV185" s="57"/>
      <c r="EW185" s="57"/>
      <c r="FG185" s="65"/>
      <c r="FH185" s="65"/>
      <c r="FL185" s="57"/>
      <c r="FX185" s="57"/>
      <c r="FY185" s="57"/>
      <c r="FZ185" s="57"/>
      <c r="GA185" s="66"/>
      <c r="GB185" s="66"/>
      <c r="GE185" s="66"/>
      <c r="GG185" s="57"/>
    </row>
    <row r="186" spans="1:189" s="56" customFormat="1" ht="18" customHeight="1">
      <c r="A186" s="56" t="s">
        <v>1066</v>
      </c>
      <c r="B186" s="56" t="s">
        <v>1034</v>
      </c>
      <c r="C186" s="57">
        <v>850</v>
      </c>
      <c r="D186" s="57">
        <v>7</v>
      </c>
      <c r="E186" s="56">
        <f t="shared" si="2"/>
        <v>1123.1500000000001</v>
      </c>
      <c r="F186" s="68">
        <v>75.619181818181815</v>
      </c>
      <c r="G186" s="68">
        <v>0.12845454545454543</v>
      </c>
      <c r="H186" s="68">
        <v>13.459818181818184</v>
      </c>
      <c r="I186" s="68">
        <v>0.80963636363636371</v>
      </c>
      <c r="J186" s="68">
        <v>5.4727272727272729E-2</v>
      </c>
      <c r="K186" s="68">
        <v>0.43709090909090909</v>
      </c>
      <c r="L186" s="68">
        <v>1.4583636363636365</v>
      </c>
      <c r="M186" s="68">
        <v>2.7864545454545451</v>
      </c>
      <c r="N186" s="68">
        <v>5.0807272727272723</v>
      </c>
      <c r="O186" s="58"/>
      <c r="P186" s="68">
        <v>9.2727272727272728E-2</v>
      </c>
      <c r="Q186" s="58">
        <v>7.2839999999999998</v>
      </c>
      <c r="S186" s="70">
        <v>47.273684210526312</v>
      </c>
      <c r="T186" s="70">
        <v>1.0253684210526315</v>
      </c>
      <c r="U186" s="70">
        <v>9.3176315789473669</v>
      </c>
      <c r="V186" s="70">
        <v>8.6365263157894763</v>
      </c>
      <c r="W186" s="70">
        <v>0.32952631578947367</v>
      </c>
      <c r="X186" s="70">
        <v>16.829894736842107</v>
      </c>
      <c r="Y186" s="70">
        <v>11.517210526315786</v>
      </c>
      <c r="Z186" s="70">
        <v>1.2958947368421052</v>
      </c>
      <c r="AA186" s="70">
        <v>0.66515789473684217</v>
      </c>
      <c r="AB186" s="70">
        <v>7.7368421052631592E-3</v>
      </c>
      <c r="AD186" s="59"/>
      <c r="AE186" s="60"/>
      <c r="AF186" s="61"/>
      <c r="AG186" s="59"/>
      <c r="AH186" s="59"/>
      <c r="AI186" s="59"/>
      <c r="AJ186" s="60"/>
      <c r="AK186" s="62"/>
      <c r="AL186" s="62"/>
      <c r="AM186" s="62"/>
      <c r="AN186" s="62"/>
      <c r="AO186" s="62"/>
      <c r="AP186" s="62"/>
      <c r="AQ186" s="63"/>
      <c r="AR186" s="62"/>
      <c r="AS186" s="62"/>
      <c r="AT186" s="63"/>
      <c r="AU186" s="59"/>
      <c r="AV186" s="59"/>
      <c r="AW186" s="59"/>
      <c r="AX186" s="59"/>
      <c r="AY186" s="59"/>
      <c r="AZ186" s="59"/>
      <c r="BA186" s="60"/>
      <c r="BB186" s="64"/>
      <c r="BC186" s="64"/>
      <c r="BD186" s="59"/>
      <c r="BE186" s="59"/>
      <c r="BF186" s="59"/>
      <c r="BG186" s="59"/>
      <c r="BH186" s="59"/>
      <c r="BI186" s="59"/>
      <c r="BJ186" s="59"/>
      <c r="BK186" s="59"/>
      <c r="BL186" s="57"/>
      <c r="BM186" s="57"/>
      <c r="BN186" s="57"/>
      <c r="BO186" s="57"/>
      <c r="BP186" s="57"/>
      <c r="BQ186" s="57"/>
      <c r="BR186" s="57"/>
      <c r="BS186" s="57"/>
      <c r="BT186" s="57"/>
      <c r="BU186" s="57"/>
      <c r="BV186" s="57"/>
      <c r="BW186" s="57"/>
      <c r="BX186" s="57"/>
      <c r="CA186" s="57"/>
      <c r="CB186" s="57"/>
      <c r="CC186" s="57"/>
      <c r="CD186" s="57"/>
      <c r="CE186" s="57"/>
      <c r="CF186" s="57"/>
      <c r="CG186" s="57"/>
      <c r="CH186" s="57"/>
      <c r="CI186" s="57"/>
      <c r="CJ186" s="57"/>
      <c r="CK186" s="57"/>
      <c r="CL186" s="57"/>
      <c r="CP186"/>
      <c r="CQ186"/>
      <c r="CR186"/>
      <c r="CS186"/>
      <c r="CT186"/>
      <c r="CU186"/>
      <c r="CV186"/>
      <c r="CW186"/>
      <c r="CX186"/>
      <c r="CY186"/>
      <c r="CZ186"/>
      <c r="EM186" s="57"/>
      <c r="EN186" s="57"/>
      <c r="EO186" s="57"/>
      <c r="EP186" s="57"/>
      <c r="EQ186" s="57"/>
      <c r="ER186" s="57"/>
      <c r="ES186" s="57"/>
      <c r="ET186" s="57"/>
      <c r="EU186" s="57"/>
      <c r="EV186" s="57"/>
      <c r="EW186" s="57"/>
      <c r="FG186" s="65"/>
      <c r="FH186" s="65"/>
      <c r="FL186" s="57"/>
      <c r="FX186" s="57"/>
      <c r="FY186" s="57"/>
      <c r="FZ186" s="57"/>
      <c r="GA186" s="66"/>
      <c r="GB186" s="66"/>
      <c r="GE186" s="66"/>
      <c r="GG186" s="57"/>
    </row>
    <row r="187" spans="1:189" s="56" customFormat="1" ht="18" customHeight="1">
      <c r="A187" s="56" t="s">
        <v>1066</v>
      </c>
      <c r="B187" s="56" t="s">
        <v>1034</v>
      </c>
      <c r="C187" s="57">
        <v>825</v>
      </c>
      <c r="D187" s="57">
        <v>7</v>
      </c>
      <c r="E187" s="56">
        <f t="shared" si="2"/>
        <v>1098.1500000000001</v>
      </c>
      <c r="F187" s="68">
        <v>75.2928</v>
      </c>
      <c r="G187" s="68">
        <v>0.13159999999999999</v>
      </c>
      <c r="H187" s="68">
        <v>13.675799999999999</v>
      </c>
      <c r="I187" s="68">
        <v>1.1284000000000001</v>
      </c>
      <c r="J187" s="68">
        <v>2.7200000000000002E-2</v>
      </c>
      <c r="K187" s="68">
        <v>0.4074000000000001</v>
      </c>
      <c r="L187" s="68">
        <v>1.657</v>
      </c>
      <c r="M187" s="68">
        <v>2.6898</v>
      </c>
      <c r="N187" s="68">
        <v>4.9222000000000001</v>
      </c>
      <c r="O187" s="58"/>
      <c r="P187" s="68">
        <v>2.8399999999999998E-2</v>
      </c>
      <c r="Q187" s="58">
        <v>5.6050000000000004</v>
      </c>
      <c r="S187" s="70">
        <v>45.949928571428579</v>
      </c>
      <c r="T187" s="70">
        <v>1.1474285714285715</v>
      </c>
      <c r="U187" s="70">
        <v>9.2956428571428571</v>
      </c>
      <c r="V187" s="70">
        <v>11.330071428571429</v>
      </c>
      <c r="W187" s="70">
        <v>0.35185714285714287</v>
      </c>
      <c r="X187" s="70">
        <v>14.696142857142856</v>
      </c>
      <c r="Y187" s="70">
        <v>10.854714285714286</v>
      </c>
      <c r="Z187" s="70">
        <v>1.3121428571428575</v>
      </c>
      <c r="AA187" s="70">
        <v>0.69771428571428562</v>
      </c>
      <c r="AB187" s="70">
        <v>3.6928571428571429E-2</v>
      </c>
      <c r="AD187" s="59"/>
      <c r="AE187" s="60"/>
      <c r="AF187" s="61"/>
      <c r="AG187" s="59"/>
      <c r="AH187" s="59"/>
      <c r="AI187" s="59"/>
      <c r="AJ187" s="60"/>
      <c r="AK187" s="62"/>
      <c r="AL187" s="62"/>
      <c r="AM187" s="62"/>
      <c r="AN187" s="62"/>
      <c r="AO187" s="62"/>
      <c r="AP187" s="62"/>
      <c r="AQ187" s="63"/>
      <c r="AR187" s="62"/>
      <c r="AS187" s="62"/>
      <c r="AT187" s="63"/>
      <c r="AU187" s="59"/>
      <c r="AV187" s="59"/>
      <c r="AW187" s="59"/>
      <c r="AX187" s="59"/>
      <c r="AY187" s="59"/>
      <c r="AZ187" s="59"/>
      <c r="BA187" s="60"/>
      <c r="BB187" s="64"/>
      <c r="BC187" s="64"/>
      <c r="BD187" s="59"/>
      <c r="BE187" s="59"/>
      <c r="BF187" s="59"/>
      <c r="BG187" s="59"/>
      <c r="BH187" s="59"/>
      <c r="BI187" s="59"/>
      <c r="BJ187" s="59"/>
      <c r="BK187" s="59"/>
      <c r="BL187" s="57"/>
      <c r="BM187" s="57"/>
      <c r="BN187" s="57"/>
      <c r="BO187" s="57"/>
      <c r="BP187" s="57"/>
      <c r="BQ187" s="57"/>
      <c r="BR187" s="57"/>
      <c r="BS187" s="57"/>
      <c r="BT187" s="57"/>
      <c r="BU187" s="57"/>
      <c r="BV187" s="57"/>
      <c r="BW187" s="57"/>
      <c r="BX187" s="57"/>
      <c r="CA187" s="57"/>
      <c r="CB187" s="57"/>
      <c r="CC187" s="57"/>
      <c r="CD187" s="57"/>
      <c r="CE187" s="57"/>
      <c r="CF187" s="57"/>
      <c r="CG187" s="57"/>
      <c r="CH187" s="57"/>
      <c r="CI187" s="57"/>
      <c r="CJ187" s="57"/>
      <c r="CK187" s="57"/>
      <c r="CL187" s="57"/>
      <c r="CP187"/>
      <c r="CQ187"/>
      <c r="CR187"/>
      <c r="CS187"/>
      <c r="CT187"/>
      <c r="CU187"/>
      <c r="CV187"/>
      <c r="CW187"/>
      <c r="CX187"/>
      <c r="CY187"/>
      <c r="CZ187"/>
      <c r="EM187" s="57"/>
      <c r="EN187" s="57"/>
      <c r="EO187" s="57"/>
      <c r="EP187" s="57"/>
      <c r="EQ187" s="57"/>
      <c r="ER187" s="57"/>
      <c r="ES187" s="57"/>
      <c r="ET187" s="57"/>
      <c r="EU187" s="57"/>
      <c r="EV187" s="57"/>
      <c r="EW187" s="57"/>
      <c r="FG187" s="65"/>
      <c r="FH187" s="65"/>
      <c r="FL187" s="57"/>
      <c r="FX187" s="57"/>
      <c r="FY187" s="57"/>
      <c r="FZ187" s="57"/>
      <c r="GA187" s="66"/>
      <c r="GB187" s="66"/>
      <c r="GE187" s="66"/>
      <c r="GG187" s="57"/>
    </row>
    <row r="188" spans="1:189" s="56" customFormat="1" ht="18" customHeight="1">
      <c r="A188" s="56" t="s">
        <v>1066</v>
      </c>
      <c r="B188" s="56" t="s">
        <v>1034</v>
      </c>
      <c r="C188" s="57">
        <v>925</v>
      </c>
      <c r="D188" s="57">
        <v>7</v>
      </c>
      <c r="E188" s="56">
        <f t="shared" si="2"/>
        <v>1198.1500000000001</v>
      </c>
      <c r="F188" s="68">
        <v>61.252679999999991</v>
      </c>
      <c r="G188" s="68">
        <v>0.39936000000000005</v>
      </c>
      <c r="H188" s="68">
        <v>18.14744</v>
      </c>
      <c r="I188" s="68">
        <v>6.5677199999999996</v>
      </c>
      <c r="J188" s="68">
        <v>0.17935999999999999</v>
      </c>
      <c r="K188" s="68">
        <v>1.2160399999999998</v>
      </c>
      <c r="L188" s="68">
        <v>3.8000399999999996</v>
      </c>
      <c r="M188" s="68">
        <v>4.0835600000000003</v>
      </c>
      <c r="N188" s="68">
        <v>3.7032799999999999</v>
      </c>
      <c r="O188" s="58"/>
      <c r="P188" s="68">
        <v>0.57475999999999994</v>
      </c>
      <c r="Q188" s="58">
        <v>5.07</v>
      </c>
      <c r="S188" s="70">
        <v>39.921999999999997</v>
      </c>
      <c r="T188" s="70">
        <v>2.758</v>
      </c>
      <c r="U188" s="70">
        <v>14.193</v>
      </c>
      <c r="V188" s="70">
        <v>17.661000000000001</v>
      </c>
      <c r="W188" s="70">
        <v>0.30599999999999999</v>
      </c>
      <c r="X188" s="70">
        <v>9.5050000000000008</v>
      </c>
      <c r="Y188" s="70">
        <v>9.7780000000000005</v>
      </c>
      <c r="Z188" s="70">
        <v>2.4039999999999999</v>
      </c>
      <c r="AA188" s="70">
        <v>1.1359999999999999</v>
      </c>
      <c r="AB188" s="70">
        <v>7.0000000000000001E-3</v>
      </c>
      <c r="AD188" s="59"/>
      <c r="AE188" s="60"/>
      <c r="AF188" s="61"/>
      <c r="AG188" s="59"/>
      <c r="AH188" s="59"/>
      <c r="AI188" s="59"/>
      <c r="AJ188" s="60"/>
      <c r="AK188" s="62"/>
      <c r="AL188" s="62"/>
      <c r="AM188" s="62"/>
      <c r="AN188" s="62"/>
      <c r="AO188" s="62"/>
      <c r="AP188" s="62"/>
      <c r="AQ188" s="63"/>
      <c r="AR188" s="62"/>
      <c r="AS188" s="62"/>
      <c r="AT188" s="63"/>
      <c r="AU188" s="59"/>
      <c r="AV188" s="59"/>
      <c r="AW188" s="59"/>
      <c r="AX188" s="59"/>
      <c r="AY188" s="59"/>
      <c r="AZ188" s="59"/>
      <c r="BA188" s="60"/>
      <c r="BB188" s="64"/>
      <c r="BC188" s="64"/>
      <c r="BD188" s="59"/>
      <c r="BE188" s="59"/>
      <c r="BF188" s="59"/>
      <c r="BG188" s="59"/>
      <c r="BH188" s="59"/>
      <c r="BI188" s="59"/>
      <c r="BJ188" s="59"/>
      <c r="BK188" s="59"/>
      <c r="BL188" s="57"/>
      <c r="BM188" s="57"/>
      <c r="BN188" s="57"/>
      <c r="BO188" s="57"/>
      <c r="BP188" s="57"/>
      <c r="BQ188" s="57"/>
      <c r="BR188" s="57"/>
      <c r="BS188" s="57"/>
      <c r="BT188" s="57"/>
      <c r="BU188" s="57"/>
      <c r="BV188" s="57"/>
      <c r="BW188" s="57"/>
      <c r="BX188" s="57"/>
      <c r="CA188" s="57"/>
      <c r="CB188" s="57"/>
      <c r="CC188" s="57"/>
      <c r="CD188" s="57"/>
      <c r="CE188" s="57"/>
      <c r="CF188" s="57"/>
      <c r="CG188" s="57"/>
      <c r="CH188" s="57"/>
      <c r="CI188" s="57"/>
      <c r="CJ188" s="57"/>
      <c r="CK188" s="57"/>
      <c r="CL188" s="57"/>
      <c r="CP188"/>
      <c r="CQ188"/>
      <c r="CR188"/>
      <c r="CS188"/>
      <c r="CT188"/>
      <c r="CU188"/>
      <c r="CV188"/>
      <c r="CW188"/>
      <c r="CX188"/>
      <c r="CY188"/>
      <c r="CZ188"/>
      <c r="EM188" s="57"/>
      <c r="EN188" s="57"/>
      <c r="EO188" s="57"/>
      <c r="EP188" s="57"/>
      <c r="EQ188" s="57"/>
      <c r="ER188" s="57"/>
      <c r="ES188" s="57"/>
      <c r="ET188" s="57"/>
      <c r="EU188" s="57"/>
      <c r="EV188" s="57"/>
      <c r="EW188" s="57"/>
      <c r="FG188" s="65"/>
      <c r="FH188" s="65"/>
      <c r="FL188" s="57"/>
      <c r="FX188" s="57"/>
      <c r="FY188" s="57"/>
      <c r="FZ188" s="57"/>
      <c r="GA188" s="66"/>
      <c r="GB188" s="66"/>
      <c r="GE188" s="66"/>
      <c r="GG188" s="57"/>
    </row>
    <row r="189" spans="1:189" s="56" customFormat="1" ht="18" customHeight="1">
      <c r="A189" s="56" t="s">
        <v>1066</v>
      </c>
      <c r="B189" s="56" t="s">
        <v>1034</v>
      </c>
      <c r="C189" s="57">
        <v>900</v>
      </c>
      <c r="D189" s="57">
        <v>7</v>
      </c>
      <c r="E189" s="56">
        <f t="shared" si="2"/>
        <v>1173.1500000000001</v>
      </c>
      <c r="F189" s="68">
        <v>63.586965517241381</v>
      </c>
      <c r="G189" s="68">
        <v>0.21665517241379306</v>
      </c>
      <c r="H189" s="68">
        <v>18.550137931034484</v>
      </c>
      <c r="I189" s="68">
        <v>4.8481724137931028</v>
      </c>
      <c r="J189" s="68">
        <v>0.1610689655172414</v>
      </c>
      <c r="K189" s="68">
        <v>0.91758620689655179</v>
      </c>
      <c r="L189" s="68">
        <v>3.4303793103448275</v>
      </c>
      <c r="M189" s="68">
        <v>4.2370689655172411</v>
      </c>
      <c r="N189" s="68">
        <v>3.6878620689655168</v>
      </c>
      <c r="O189" s="58"/>
      <c r="P189" s="68">
        <v>0.30813793103448267</v>
      </c>
      <c r="Q189" s="58">
        <v>4.9809999999999999</v>
      </c>
      <c r="S189" s="70">
        <v>40.056916666666666</v>
      </c>
      <c r="T189" s="70">
        <v>3.2708333333333335</v>
      </c>
      <c r="U189" s="70">
        <v>14.501166666666668</v>
      </c>
      <c r="V189" s="70">
        <v>14.552166666666666</v>
      </c>
      <c r="W189" s="70">
        <v>0.23816666666666672</v>
      </c>
      <c r="X189" s="70">
        <v>10.991833333333332</v>
      </c>
      <c r="Y189" s="70">
        <v>9.6813333333333329</v>
      </c>
      <c r="Z189" s="70">
        <v>2.2853333333333326</v>
      </c>
      <c r="AA189" s="70">
        <v>1.2697499999999999</v>
      </c>
      <c r="AB189" s="70">
        <v>5.2500000000000003E-3</v>
      </c>
      <c r="AD189" s="59"/>
      <c r="AE189" s="60"/>
      <c r="AF189" s="61"/>
      <c r="AG189" s="59"/>
      <c r="AH189" s="59"/>
      <c r="AI189" s="59"/>
      <c r="AJ189" s="60"/>
      <c r="AK189" s="62"/>
      <c r="AL189" s="62"/>
      <c r="AM189" s="62"/>
      <c r="AN189" s="62"/>
      <c r="AO189" s="62"/>
      <c r="AP189" s="62"/>
      <c r="AQ189" s="63"/>
      <c r="AR189" s="62"/>
      <c r="AS189" s="62"/>
      <c r="AT189" s="63"/>
      <c r="AU189" s="59"/>
      <c r="AV189" s="59"/>
      <c r="AW189" s="59"/>
      <c r="AX189" s="59"/>
      <c r="AY189" s="59"/>
      <c r="AZ189" s="59"/>
      <c r="BA189" s="60"/>
      <c r="BB189" s="64"/>
      <c r="BC189" s="64"/>
      <c r="BD189" s="59"/>
      <c r="BE189" s="59"/>
      <c r="BF189" s="59"/>
      <c r="BG189" s="59"/>
      <c r="BH189" s="59"/>
      <c r="BI189" s="59"/>
      <c r="BJ189" s="59"/>
      <c r="BK189" s="59"/>
      <c r="BL189" s="57"/>
      <c r="BM189" s="57"/>
      <c r="BN189" s="57"/>
      <c r="BO189" s="57"/>
      <c r="BP189" s="57"/>
      <c r="BQ189" s="57"/>
      <c r="BR189" s="57"/>
      <c r="BS189" s="57"/>
      <c r="BT189" s="57"/>
      <c r="BU189" s="57"/>
      <c r="BV189" s="57"/>
      <c r="BW189" s="57"/>
      <c r="BX189" s="57"/>
      <c r="CA189" s="57"/>
      <c r="CB189" s="57"/>
      <c r="CC189" s="57"/>
      <c r="CD189" s="57"/>
      <c r="CE189" s="57"/>
      <c r="CF189" s="57"/>
      <c r="CG189" s="57"/>
      <c r="CH189" s="57"/>
      <c r="CI189" s="57"/>
      <c r="CJ189" s="57"/>
      <c r="CK189" s="57"/>
      <c r="CL189" s="57"/>
      <c r="CP189"/>
      <c r="CQ189"/>
      <c r="CR189"/>
      <c r="CS189"/>
      <c r="CT189"/>
      <c r="CU189"/>
      <c r="CV189"/>
      <c r="CW189"/>
      <c r="CX189"/>
      <c r="CY189"/>
      <c r="CZ189"/>
      <c r="EM189" s="57"/>
      <c r="EN189" s="57"/>
      <c r="EO189" s="57"/>
      <c r="EP189" s="57"/>
      <c r="EQ189" s="57"/>
      <c r="ER189" s="57"/>
      <c r="ES189" s="57"/>
      <c r="ET189" s="57"/>
      <c r="EU189" s="57"/>
      <c r="EV189" s="57"/>
      <c r="EW189" s="57"/>
      <c r="FG189" s="65"/>
      <c r="FH189" s="65"/>
      <c r="FL189" s="57"/>
      <c r="FX189" s="57"/>
      <c r="FY189" s="57"/>
      <c r="FZ189" s="57"/>
      <c r="GA189" s="66"/>
      <c r="GB189" s="66"/>
      <c r="GE189" s="66"/>
      <c r="GG189" s="57"/>
    </row>
    <row r="190" spans="1:189" s="56" customFormat="1" ht="18" customHeight="1">
      <c r="A190" s="56" t="s">
        <v>1066</v>
      </c>
      <c r="B190" s="56" t="s">
        <v>1034</v>
      </c>
      <c r="C190" s="57">
        <v>875</v>
      </c>
      <c r="D190" s="57">
        <v>7</v>
      </c>
      <c r="E190" s="56">
        <f t="shared" si="2"/>
        <v>1148.1500000000001</v>
      </c>
      <c r="F190" s="68">
        <v>65.466727272727269</v>
      </c>
      <c r="G190" s="68">
        <v>0.26695454545454544</v>
      </c>
      <c r="H190" s="68">
        <v>17.470090909090914</v>
      </c>
      <c r="I190" s="68">
        <v>4.6815454545454545</v>
      </c>
      <c r="J190" s="68">
        <v>0.14554545454545456</v>
      </c>
      <c r="K190" s="68">
        <v>0.77068181818181825</v>
      </c>
      <c r="L190" s="68">
        <v>3.0420000000000003</v>
      </c>
      <c r="M190" s="68">
        <v>4.0216363636363637</v>
      </c>
      <c r="N190" s="68">
        <v>3.743227272727272</v>
      </c>
      <c r="O190" s="58"/>
      <c r="P190" s="68">
        <v>0.29599999999999993</v>
      </c>
      <c r="Q190" s="58">
        <v>6.1639999999999997</v>
      </c>
      <c r="S190" s="70">
        <v>41.03917032218181</v>
      </c>
      <c r="T190" s="70">
        <v>2.4553538545454545</v>
      </c>
      <c r="U190" s="70">
        <v>13.355608254545455</v>
      </c>
      <c r="V190" s="70">
        <v>17.736157090909089</v>
      </c>
      <c r="W190" s="70">
        <v>0.32315410909090903</v>
      </c>
      <c r="X190" s="70">
        <v>9.8445899999999984</v>
      </c>
      <c r="Y190" s="70">
        <v>9.452971818181819</v>
      </c>
      <c r="Z190" s="70">
        <v>2.3071378909090909</v>
      </c>
      <c r="AA190" s="70">
        <v>0.97757112727272744</v>
      </c>
      <c r="AB190" s="70">
        <v>6.9109090909090934E-3</v>
      </c>
      <c r="AD190" s="59"/>
      <c r="AE190" s="60"/>
      <c r="AF190" s="61"/>
      <c r="AG190" s="59"/>
      <c r="AH190" s="59"/>
      <c r="AI190" s="59"/>
      <c r="AJ190" s="60"/>
      <c r="AK190" s="62"/>
      <c r="AL190" s="62"/>
      <c r="AM190" s="62"/>
      <c r="AN190" s="62"/>
      <c r="AO190" s="62"/>
      <c r="AP190" s="62"/>
      <c r="AQ190" s="63"/>
      <c r="AR190" s="62"/>
      <c r="AS190" s="62"/>
      <c r="AT190" s="63"/>
      <c r="AU190" s="59"/>
      <c r="AV190" s="59"/>
      <c r="AW190" s="59"/>
      <c r="AX190" s="59"/>
      <c r="AY190" s="59"/>
      <c r="AZ190" s="59"/>
      <c r="BA190" s="60"/>
      <c r="BB190" s="64"/>
      <c r="BC190" s="64"/>
      <c r="BD190" s="59"/>
      <c r="BE190" s="59"/>
      <c r="BF190" s="59"/>
      <c r="BG190" s="59"/>
      <c r="BH190" s="59"/>
      <c r="BI190" s="59"/>
      <c r="BJ190" s="59"/>
      <c r="BK190" s="59"/>
      <c r="BL190" s="57"/>
      <c r="BM190" s="57"/>
      <c r="BN190" s="57"/>
      <c r="BO190" s="57"/>
      <c r="BP190" s="57"/>
      <c r="BQ190" s="57"/>
      <c r="BR190" s="57"/>
      <c r="BS190" s="57"/>
      <c r="BT190" s="57"/>
      <c r="BU190" s="57"/>
      <c r="BV190" s="57"/>
      <c r="BW190" s="57"/>
      <c r="BX190" s="57"/>
      <c r="CA190" s="57"/>
      <c r="CB190" s="57"/>
      <c r="CC190" s="57"/>
      <c r="CD190" s="57"/>
      <c r="CE190" s="57"/>
      <c r="CF190" s="57"/>
      <c r="CG190" s="57"/>
      <c r="CH190" s="57"/>
      <c r="CI190" s="57"/>
      <c r="CJ190" s="57"/>
      <c r="CK190" s="57"/>
      <c r="CL190" s="57"/>
      <c r="CP190"/>
      <c r="CQ190"/>
      <c r="CR190"/>
      <c r="CS190"/>
      <c r="CT190"/>
      <c r="CU190"/>
      <c r="CV190"/>
      <c r="CW190"/>
      <c r="CX190"/>
      <c r="CY190"/>
      <c r="CZ190"/>
      <c r="EM190" s="57"/>
      <c r="EN190" s="57"/>
      <c r="EO190" s="57"/>
      <c r="EP190" s="57"/>
      <c r="EQ190" s="57"/>
      <c r="ER190" s="57"/>
      <c r="ES190" s="57"/>
      <c r="ET190" s="57"/>
      <c r="EU190" s="57"/>
      <c r="EV190" s="57"/>
      <c r="EW190" s="57"/>
      <c r="FG190" s="65"/>
      <c r="FH190" s="65"/>
      <c r="FL190" s="57"/>
      <c r="FX190" s="57"/>
      <c r="FY190" s="57"/>
      <c r="FZ190" s="57"/>
      <c r="GA190" s="66"/>
      <c r="GB190" s="66"/>
      <c r="GE190" s="66"/>
      <c r="GG190" s="57"/>
    </row>
    <row r="191" spans="1:189" s="56" customFormat="1" ht="18" customHeight="1">
      <c r="A191" s="56" t="s">
        <v>1066</v>
      </c>
      <c r="B191" s="56" t="s">
        <v>1034</v>
      </c>
      <c r="C191" s="57">
        <v>850</v>
      </c>
      <c r="D191" s="57">
        <v>7</v>
      </c>
      <c r="E191" s="56">
        <f t="shared" si="2"/>
        <v>1123.1500000000001</v>
      </c>
      <c r="F191" s="68">
        <v>66.92404347826087</v>
      </c>
      <c r="G191" s="68">
        <v>0.18813043478260869</v>
      </c>
      <c r="H191" s="68">
        <v>17.342478260869566</v>
      </c>
      <c r="I191" s="68">
        <v>4.4461739130434772</v>
      </c>
      <c r="J191" s="68">
        <v>0.13004347826086954</v>
      </c>
      <c r="K191" s="68">
        <v>0.52586956521739137</v>
      </c>
      <c r="L191" s="68">
        <v>2.6603478260869564</v>
      </c>
      <c r="M191" s="68">
        <v>4.001347826086957</v>
      </c>
      <c r="N191" s="68">
        <v>3.4950000000000001</v>
      </c>
      <c r="O191" s="58"/>
      <c r="P191" s="68">
        <v>0.23717391304347829</v>
      </c>
      <c r="Q191" s="58">
        <v>6.1280000000000001</v>
      </c>
      <c r="S191" s="70">
        <v>40.360685574719994</v>
      </c>
      <c r="T191" s="70">
        <v>3.3491776640000008</v>
      </c>
      <c r="U191" s="70">
        <v>14.726634943999995</v>
      </c>
      <c r="V191" s="70">
        <v>12.761102368000003</v>
      </c>
      <c r="W191" s="70">
        <v>0.18804307200000001</v>
      </c>
      <c r="X191" s="70">
        <v>12.262451712000004</v>
      </c>
      <c r="Y191" s="70">
        <v>10.410928864000001</v>
      </c>
      <c r="Z191" s="70">
        <v>2.1596977920000002</v>
      </c>
      <c r="AA191" s="70">
        <v>1.1913854399999999</v>
      </c>
      <c r="AB191" s="70">
        <v>6.7708480000000012E-3</v>
      </c>
      <c r="AD191" s="59"/>
      <c r="AE191" s="60"/>
      <c r="AF191" s="61"/>
      <c r="AG191" s="59"/>
      <c r="AH191" s="59"/>
      <c r="AI191" s="59"/>
      <c r="AJ191" s="60"/>
      <c r="AK191" s="62"/>
      <c r="AL191" s="62"/>
      <c r="AM191" s="62"/>
      <c r="AN191" s="62"/>
      <c r="AO191" s="62"/>
      <c r="AP191" s="62"/>
      <c r="AQ191" s="63"/>
      <c r="AR191" s="62"/>
      <c r="AS191" s="62"/>
      <c r="AT191" s="63"/>
      <c r="AU191" s="59"/>
      <c r="AV191" s="59"/>
      <c r="AW191" s="59"/>
      <c r="AX191" s="59"/>
      <c r="AY191" s="59"/>
      <c r="AZ191" s="59"/>
      <c r="BA191" s="60"/>
      <c r="BB191" s="64"/>
      <c r="BC191" s="64"/>
      <c r="BD191" s="59"/>
      <c r="BE191" s="59"/>
      <c r="BF191" s="59"/>
      <c r="BG191" s="59"/>
      <c r="BH191" s="59"/>
      <c r="BI191" s="59"/>
      <c r="BJ191" s="59"/>
      <c r="BK191" s="59"/>
      <c r="BL191" s="57"/>
      <c r="BM191" s="57"/>
      <c r="BN191" s="57"/>
      <c r="BO191" s="57"/>
      <c r="BP191" s="57"/>
      <c r="BQ191" s="57"/>
      <c r="BR191" s="57"/>
      <c r="BS191" s="57"/>
      <c r="BT191" s="57"/>
      <c r="BU191" s="57"/>
      <c r="BV191" s="57"/>
      <c r="BW191" s="57"/>
      <c r="BX191" s="57"/>
      <c r="CA191" s="57"/>
      <c r="CB191" s="57"/>
      <c r="CC191" s="57"/>
      <c r="CD191" s="57"/>
      <c r="CE191" s="57"/>
      <c r="CF191" s="57"/>
      <c r="CG191" s="57"/>
      <c r="CH191" s="57"/>
      <c r="CI191" s="57"/>
      <c r="CJ191" s="57"/>
      <c r="CK191" s="57"/>
      <c r="CL191" s="57"/>
      <c r="CP191"/>
      <c r="CQ191"/>
      <c r="CR191"/>
      <c r="CS191"/>
      <c r="CT191"/>
      <c r="CU191"/>
      <c r="CV191"/>
      <c r="CW191"/>
      <c r="CX191"/>
      <c r="CY191"/>
      <c r="CZ191"/>
      <c r="EM191" s="57"/>
      <c r="EN191" s="57"/>
      <c r="EO191" s="57"/>
      <c r="EP191" s="57"/>
      <c r="EQ191" s="57"/>
      <c r="ER191" s="57"/>
      <c r="ES191" s="57"/>
      <c r="ET191" s="57"/>
      <c r="EU191" s="57"/>
      <c r="EV191" s="57"/>
      <c r="EW191" s="57"/>
      <c r="FG191" s="65"/>
      <c r="FH191" s="65"/>
      <c r="FL191" s="57"/>
      <c r="FX191" s="57"/>
      <c r="FY191" s="57"/>
      <c r="FZ191" s="57"/>
      <c r="GA191" s="66"/>
      <c r="GB191" s="66"/>
      <c r="GE191" s="66"/>
      <c r="GG191" s="57"/>
    </row>
    <row r="192" spans="1:189" s="56" customFormat="1" ht="18" customHeight="1">
      <c r="A192" s="56" t="s">
        <v>1066</v>
      </c>
      <c r="B192" s="56" t="s">
        <v>1034</v>
      </c>
      <c r="C192" s="57">
        <v>825</v>
      </c>
      <c r="D192" s="57">
        <v>7</v>
      </c>
      <c r="E192" s="56">
        <f t="shared" si="2"/>
        <v>1098.1500000000001</v>
      </c>
      <c r="F192" s="68">
        <v>69.965318181818191</v>
      </c>
      <c r="G192" s="68">
        <v>0.20531818181818184</v>
      </c>
      <c r="H192" s="68">
        <v>16.364636363636365</v>
      </c>
      <c r="I192" s="68">
        <v>3.0194090909090905</v>
      </c>
      <c r="J192" s="68">
        <v>0.11577272727272726</v>
      </c>
      <c r="K192" s="68">
        <v>0.3403181818181818</v>
      </c>
      <c r="L192" s="68">
        <v>2.1416363636363638</v>
      </c>
      <c r="M192" s="68">
        <v>3.8998636363636363</v>
      </c>
      <c r="N192" s="68">
        <v>3.7747272727272727</v>
      </c>
      <c r="O192" s="58"/>
      <c r="P192" s="68">
        <v>0.11749999999999999</v>
      </c>
      <c r="Q192" s="58">
        <v>7.1870000000000003</v>
      </c>
      <c r="S192" s="70">
        <v>40.395243159000003</v>
      </c>
      <c r="T192" s="70">
        <v>3.8061765999999997</v>
      </c>
      <c r="U192" s="70">
        <v>14.3436708</v>
      </c>
      <c r="V192" s="70">
        <v>13.0946984</v>
      </c>
      <c r="W192" s="70">
        <v>0.18483720000000001</v>
      </c>
      <c r="X192" s="70">
        <v>11.828386200000001</v>
      </c>
      <c r="Y192" s="70">
        <v>10.262446600000001</v>
      </c>
      <c r="Z192" s="70">
        <v>2.1199444000000005</v>
      </c>
      <c r="AA192" s="70">
        <v>1.2283384000000004</v>
      </c>
      <c r="AB192" s="70">
        <v>9.7739999999999962E-3</v>
      </c>
      <c r="AD192" s="59"/>
      <c r="AE192" s="60"/>
      <c r="AF192" s="61"/>
      <c r="AG192" s="59"/>
      <c r="AH192" s="59"/>
      <c r="AI192" s="59"/>
      <c r="AJ192" s="60"/>
      <c r="AK192" s="62"/>
      <c r="AL192" s="62"/>
      <c r="AM192" s="62"/>
      <c r="AN192" s="62"/>
      <c r="AO192" s="62"/>
      <c r="AP192" s="62"/>
      <c r="AQ192" s="63"/>
      <c r="AR192" s="62"/>
      <c r="AS192" s="62"/>
      <c r="AT192" s="63"/>
      <c r="AU192" s="59"/>
      <c r="AV192" s="59"/>
      <c r="AW192" s="59"/>
      <c r="AX192" s="59"/>
      <c r="AY192" s="59"/>
      <c r="AZ192" s="59"/>
      <c r="BA192" s="60"/>
      <c r="BB192" s="64"/>
      <c r="BC192" s="64"/>
      <c r="BD192" s="59"/>
      <c r="BE192" s="59"/>
      <c r="BF192" s="59"/>
      <c r="BG192" s="59"/>
      <c r="BH192" s="59"/>
      <c r="BI192" s="59"/>
      <c r="BJ192" s="59"/>
      <c r="BK192" s="59"/>
      <c r="BL192" s="57"/>
      <c r="BM192" s="57"/>
      <c r="BN192" s="57"/>
      <c r="BO192" s="57"/>
      <c r="BP192" s="57"/>
      <c r="BQ192" s="57"/>
      <c r="BR192" s="57"/>
      <c r="BS192" s="57"/>
      <c r="BT192" s="57"/>
      <c r="BU192" s="57"/>
      <c r="BV192" s="57"/>
      <c r="BW192" s="57"/>
      <c r="BX192" s="57"/>
      <c r="CA192" s="57"/>
      <c r="CB192" s="57"/>
      <c r="CC192" s="57"/>
      <c r="CD192" s="57"/>
      <c r="CE192" s="57"/>
      <c r="CF192" s="57"/>
      <c r="CG192" s="57"/>
      <c r="CH192" s="57"/>
      <c r="CI192" s="57"/>
      <c r="CJ192" s="57"/>
      <c r="CK192" s="57"/>
      <c r="CL192" s="57"/>
      <c r="CP192"/>
      <c r="CQ192"/>
      <c r="CR192"/>
      <c r="CS192"/>
      <c r="CT192"/>
      <c r="CU192"/>
      <c r="CV192"/>
      <c r="CW192"/>
      <c r="CX192"/>
      <c r="CY192"/>
      <c r="CZ192"/>
      <c r="EM192" s="57"/>
      <c r="EN192" s="57"/>
      <c r="EO192" s="57"/>
      <c r="EP192" s="57"/>
      <c r="EQ192" s="57"/>
      <c r="ER192" s="57"/>
      <c r="ES192" s="57"/>
      <c r="ET192" s="57"/>
      <c r="EU192" s="57"/>
      <c r="EV192" s="57"/>
      <c r="EW192" s="57"/>
      <c r="FG192" s="65"/>
      <c r="FH192" s="65"/>
      <c r="FL192" s="57"/>
      <c r="FX192" s="57"/>
      <c r="FY192" s="57"/>
      <c r="FZ192" s="57"/>
      <c r="GA192" s="66"/>
      <c r="GB192" s="66"/>
      <c r="GE192" s="66"/>
      <c r="GG192" s="57"/>
    </row>
    <row r="193" spans="1:189" s="56" customFormat="1" ht="18" customHeight="1">
      <c r="A193" s="56" t="s">
        <v>1066</v>
      </c>
      <c r="B193" s="56" t="s">
        <v>1034</v>
      </c>
      <c r="C193" s="57">
        <v>950</v>
      </c>
      <c r="D193" s="57">
        <v>7</v>
      </c>
      <c r="E193" s="56">
        <f t="shared" si="2"/>
        <v>1223.1500000000001</v>
      </c>
      <c r="F193" s="68">
        <v>60.157311018596531</v>
      </c>
      <c r="G193" s="68">
        <v>0.61252072789333933</v>
      </c>
      <c r="H193" s="68">
        <v>18.899679410356793</v>
      </c>
      <c r="I193" s="68">
        <v>5.287759595425177</v>
      </c>
      <c r="J193" s="68">
        <v>0.15475598808778601</v>
      </c>
      <c r="K193" s="68">
        <v>1.7941426593530381</v>
      </c>
      <c r="L193" s="68">
        <v>4.118674152938044</v>
      </c>
      <c r="M193" s="68">
        <v>3.5906696903971467</v>
      </c>
      <c r="N193" s="68">
        <v>4.5544034370557585</v>
      </c>
      <c r="O193" s="58"/>
      <c r="P193" s="68">
        <v>0.71063102723299532</v>
      </c>
      <c r="Q193" s="58">
        <v>5.3620000000000001</v>
      </c>
      <c r="S193" s="70">
        <v>40.673000000000002</v>
      </c>
      <c r="T193" s="70">
        <v>2.8530000000000002</v>
      </c>
      <c r="U193" s="70">
        <v>14.055999999999999</v>
      </c>
      <c r="V193" s="70">
        <v>13.625999999999999</v>
      </c>
      <c r="W193" s="70">
        <v>0.22800000000000001</v>
      </c>
      <c r="X193" s="70">
        <v>12.311</v>
      </c>
      <c r="Y193" s="70">
        <v>10.561999999999999</v>
      </c>
      <c r="Z193" s="70">
        <v>2.2250000000000001</v>
      </c>
      <c r="AA193" s="70">
        <v>1.456</v>
      </c>
      <c r="AB193" s="70">
        <v>1.4999999999999999E-2</v>
      </c>
      <c r="AD193" s="59"/>
      <c r="AE193" s="60"/>
      <c r="AF193" s="61"/>
      <c r="AG193" s="59"/>
      <c r="AH193" s="59"/>
      <c r="AI193" s="59"/>
      <c r="AJ193" s="60"/>
      <c r="AK193" s="62"/>
      <c r="AL193" s="62"/>
      <c r="AM193" s="62"/>
      <c r="AN193" s="62"/>
      <c r="AO193" s="62"/>
      <c r="AP193" s="62"/>
      <c r="AQ193" s="63"/>
      <c r="AR193" s="62"/>
      <c r="AS193" s="62"/>
      <c r="AT193" s="63"/>
      <c r="AU193" s="59"/>
      <c r="AV193" s="59"/>
      <c r="AW193" s="59"/>
      <c r="AX193" s="59"/>
      <c r="AY193" s="59"/>
      <c r="AZ193" s="59"/>
      <c r="BA193" s="60"/>
      <c r="BB193" s="64"/>
      <c r="BC193" s="64"/>
      <c r="BD193" s="59"/>
      <c r="BE193" s="59"/>
      <c r="BF193" s="59"/>
      <c r="BG193" s="59"/>
      <c r="BH193" s="59"/>
      <c r="BI193" s="59"/>
      <c r="BJ193" s="59"/>
      <c r="BK193" s="59"/>
      <c r="BL193" s="57"/>
      <c r="BM193" s="57"/>
      <c r="BN193" s="57"/>
      <c r="BO193" s="57"/>
      <c r="BP193" s="57"/>
      <c r="BQ193" s="57"/>
      <c r="BR193" s="57"/>
      <c r="BS193" s="57"/>
      <c r="BT193" s="57"/>
      <c r="BU193" s="57"/>
      <c r="BV193" s="57"/>
      <c r="BW193" s="57"/>
      <c r="BX193" s="57"/>
      <c r="CA193" s="57"/>
      <c r="CB193" s="57"/>
      <c r="CC193" s="57"/>
      <c r="CD193" s="57"/>
      <c r="CE193" s="57"/>
      <c r="CF193" s="57"/>
      <c r="CG193" s="57"/>
      <c r="CH193" s="57"/>
      <c r="CI193" s="57"/>
      <c r="CJ193" s="57"/>
      <c r="CK193" s="57"/>
      <c r="CL193" s="57"/>
      <c r="CP193"/>
      <c r="CQ193"/>
      <c r="CR193"/>
      <c r="CS193"/>
      <c r="CT193"/>
      <c r="CU193"/>
      <c r="CV193"/>
      <c r="CW193"/>
      <c r="CX193"/>
      <c r="CY193"/>
      <c r="CZ193"/>
      <c r="EM193" s="57"/>
      <c r="EN193" s="57"/>
      <c r="EO193" s="57"/>
      <c r="EP193" s="57"/>
      <c r="EQ193" s="57"/>
      <c r="ER193" s="57"/>
      <c r="ES193" s="57"/>
      <c r="ET193" s="57"/>
      <c r="EU193" s="57"/>
      <c r="EV193" s="57"/>
      <c r="EW193" s="57"/>
      <c r="FG193" s="65"/>
      <c r="FH193" s="65"/>
      <c r="FL193" s="57"/>
      <c r="FX193" s="57"/>
      <c r="FY193" s="57"/>
      <c r="FZ193" s="57"/>
      <c r="GA193" s="66"/>
      <c r="GB193" s="66"/>
      <c r="GE193" s="66"/>
      <c r="GG193" s="57"/>
    </row>
    <row r="194" spans="1:189" s="56" customFormat="1" ht="18" customHeight="1">
      <c r="A194" s="56" t="s">
        <v>1066</v>
      </c>
      <c r="B194" s="56" t="s">
        <v>1034</v>
      </c>
      <c r="C194" s="57">
        <v>900</v>
      </c>
      <c r="D194" s="57">
        <v>7</v>
      </c>
      <c r="E194" s="56">
        <f t="shared" si="2"/>
        <v>1173.1500000000001</v>
      </c>
      <c r="F194" s="68">
        <v>67.553526303928805</v>
      </c>
      <c r="G194" s="68">
        <v>0.28697529282957296</v>
      </c>
      <c r="H194" s="68">
        <v>16.856957638942529</v>
      </c>
      <c r="I194" s="68">
        <v>3.262375115015606</v>
      </c>
      <c r="J194" s="68">
        <v>8.7413125797850183E-2</v>
      </c>
      <c r="K194" s="68">
        <v>0.69046445735905593</v>
      </c>
      <c r="L194" s="68">
        <v>2.5800286826713488</v>
      </c>
      <c r="M194" s="68">
        <v>3.6162832595054835</v>
      </c>
      <c r="N194" s="68">
        <v>4.8100809527278834</v>
      </c>
      <c r="O194" s="58"/>
      <c r="P194" s="68">
        <v>0.19748384561179211</v>
      </c>
      <c r="Q194" s="58">
        <v>6.3419999999999996</v>
      </c>
      <c r="S194" s="70">
        <v>40.602354705882355</v>
      </c>
      <c r="T194" s="70">
        <v>2.6648823529411767</v>
      </c>
      <c r="U194" s="70">
        <v>14.443705882352942</v>
      </c>
      <c r="V194" s="70">
        <v>14.437882352941177</v>
      </c>
      <c r="W194" s="70">
        <v>0.26311764705882351</v>
      </c>
      <c r="X194" s="70">
        <v>11.140529411764708</v>
      </c>
      <c r="Y194" s="70">
        <v>10.163235294117646</v>
      </c>
      <c r="Z194" s="70">
        <v>2.046117647058824</v>
      </c>
      <c r="AA194" s="70">
        <v>1.4112941176470588</v>
      </c>
      <c r="AB194" s="70">
        <v>4.9411764705882344E-3</v>
      </c>
      <c r="AD194" s="59"/>
      <c r="AE194" s="60"/>
      <c r="AF194" s="61"/>
      <c r="AG194" s="59"/>
      <c r="AH194" s="59"/>
      <c r="AI194" s="59"/>
      <c r="AJ194" s="60"/>
      <c r="AK194" s="62"/>
      <c r="AL194" s="62"/>
      <c r="AM194" s="62"/>
      <c r="AN194" s="62"/>
      <c r="AO194" s="62"/>
      <c r="AP194" s="62"/>
      <c r="AQ194" s="63"/>
      <c r="AR194" s="62"/>
      <c r="AS194" s="62"/>
      <c r="AT194" s="63"/>
      <c r="AU194" s="59"/>
      <c r="AV194" s="59"/>
      <c r="AW194" s="59"/>
      <c r="AX194" s="59"/>
      <c r="AY194" s="59"/>
      <c r="AZ194" s="59"/>
      <c r="BA194" s="60"/>
      <c r="BB194" s="64"/>
      <c r="BC194" s="64"/>
      <c r="BD194" s="59"/>
      <c r="BE194" s="59"/>
      <c r="BF194" s="59"/>
      <c r="BG194" s="59"/>
      <c r="BH194" s="59"/>
      <c r="BI194" s="59"/>
      <c r="BJ194" s="59"/>
      <c r="BK194" s="59"/>
      <c r="BL194" s="57"/>
      <c r="BM194" s="57"/>
      <c r="BN194" s="57"/>
      <c r="BO194" s="57"/>
      <c r="BP194" s="57"/>
      <c r="BQ194" s="57"/>
      <c r="BR194" s="57"/>
      <c r="BS194" s="57"/>
      <c r="BT194" s="57"/>
      <c r="BU194" s="57"/>
      <c r="BV194" s="57"/>
      <c r="BW194" s="57"/>
      <c r="BX194" s="57"/>
      <c r="CA194" s="57"/>
      <c r="CB194" s="57"/>
      <c r="CC194" s="57"/>
      <c r="CD194" s="57"/>
      <c r="CE194" s="57"/>
      <c r="CF194" s="57"/>
      <c r="CG194" s="57"/>
      <c r="CH194" s="57"/>
      <c r="CI194" s="57"/>
      <c r="CJ194" s="57"/>
      <c r="CK194" s="57"/>
      <c r="CL194" s="57"/>
      <c r="CP194"/>
      <c r="CQ194"/>
      <c r="CR194"/>
      <c r="CS194"/>
      <c r="CT194"/>
      <c r="CU194"/>
      <c r="CV194"/>
      <c r="CW194"/>
      <c r="CX194"/>
      <c r="CY194"/>
      <c r="CZ194"/>
      <c r="EM194" s="57"/>
      <c r="EN194" s="57"/>
      <c r="EO194" s="57"/>
      <c r="EP194" s="57"/>
      <c r="EQ194" s="57"/>
      <c r="ER194" s="57"/>
      <c r="ES194" s="57"/>
      <c r="ET194" s="57"/>
      <c r="EU194" s="57"/>
      <c r="EV194" s="57"/>
      <c r="EW194" s="57"/>
      <c r="FG194" s="65"/>
      <c r="FH194" s="65"/>
      <c r="FL194" s="57"/>
      <c r="FX194" s="57"/>
      <c r="FY194" s="57"/>
      <c r="FZ194" s="57"/>
      <c r="GA194" s="66"/>
      <c r="GB194" s="66"/>
      <c r="GE194" s="66"/>
      <c r="GG194" s="57"/>
    </row>
    <row r="195" spans="1:189" s="56" customFormat="1" ht="18" customHeight="1">
      <c r="A195" s="56" t="s">
        <v>1066</v>
      </c>
      <c r="B195" s="56" t="s">
        <v>1034</v>
      </c>
      <c r="C195" s="57">
        <v>850</v>
      </c>
      <c r="D195" s="57">
        <v>7</v>
      </c>
      <c r="E195" s="56">
        <f t="shared" ref="E195:E258" si="3">C195+273.15</f>
        <v>1123.1500000000001</v>
      </c>
      <c r="F195" s="68">
        <v>68.342621567260096</v>
      </c>
      <c r="G195" s="68">
        <v>0.24288788889805013</v>
      </c>
      <c r="H195" s="68">
        <v>16.800723919604547</v>
      </c>
      <c r="I195" s="68">
        <v>3.3646542270249169</v>
      </c>
      <c r="J195" s="68">
        <v>0.11635465905506569</v>
      </c>
      <c r="K195" s="68">
        <v>0.53313695070138667</v>
      </c>
      <c r="L195" s="68">
        <v>2.4922821405461528</v>
      </c>
      <c r="M195" s="68">
        <v>3.4325676836416226</v>
      </c>
      <c r="N195" s="68">
        <v>4.3852744161423542</v>
      </c>
      <c r="O195" s="58"/>
      <c r="P195" s="68">
        <v>0.20706418688145403</v>
      </c>
      <c r="Q195" s="58">
        <v>7.1539999999999999</v>
      </c>
      <c r="S195" s="70">
        <v>40.407503555999988</v>
      </c>
      <c r="T195" s="70">
        <v>3.4888745500000007</v>
      </c>
      <c r="U195" s="70">
        <v>14.724123750000002</v>
      </c>
      <c r="V195" s="70">
        <v>13.272395150000001</v>
      </c>
      <c r="W195" s="70">
        <v>0.20113625000000004</v>
      </c>
      <c r="X195" s="70">
        <v>11.981575550000002</v>
      </c>
      <c r="Y195" s="70">
        <v>10.296402200000003</v>
      </c>
      <c r="Z195" s="70">
        <v>2.21262545</v>
      </c>
      <c r="AA195" s="70">
        <v>1.3797629999999999</v>
      </c>
      <c r="AB195" s="70">
        <v>5.7015E-3</v>
      </c>
      <c r="AD195" s="59"/>
      <c r="AE195" s="60"/>
      <c r="AF195" s="61"/>
      <c r="AG195" s="59"/>
      <c r="AH195" s="59"/>
      <c r="AI195" s="59"/>
      <c r="AJ195" s="60"/>
      <c r="AK195" s="62"/>
      <c r="AL195" s="62"/>
      <c r="AM195" s="62"/>
      <c r="AN195" s="62"/>
      <c r="AO195" s="62"/>
      <c r="AP195" s="62"/>
      <c r="AQ195" s="63"/>
      <c r="AR195" s="62"/>
      <c r="AS195" s="62"/>
      <c r="AT195" s="63"/>
      <c r="AU195" s="59"/>
      <c r="AV195" s="59"/>
      <c r="AW195" s="59"/>
      <c r="AX195" s="59"/>
      <c r="AY195" s="59"/>
      <c r="AZ195" s="59"/>
      <c r="BA195" s="60"/>
      <c r="BB195" s="64"/>
      <c r="BC195" s="64"/>
      <c r="BD195" s="59"/>
      <c r="BE195" s="59"/>
      <c r="BF195" s="59"/>
      <c r="BG195" s="59"/>
      <c r="BH195" s="59"/>
      <c r="BI195" s="59"/>
      <c r="BJ195" s="59"/>
      <c r="BK195" s="59"/>
      <c r="BL195" s="57"/>
      <c r="BM195" s="57"/>
      <c r="BN195" s="57"/>
      <c r="BO195" s="57"/>
      <c r="BP195" s="57"/>
      <c r="BQ195" s="57"/>
      <c r="BR195" s="57"/>
      <c r="BS195" s="57"/>
      <c r="BT195" s="57"/>
      <c r="BU195" s="57"/>
      <c r="BV195" s="57"/>
      <c r="BW195" s="57"/>
      <c r="BX195" s="57"/>
      <c r="CA195" s="57"/>
      <c r="CB195" s="57"/>
      <c r="CC195" s="57"/>
      <c r="CD195" s="57"/>
      <c r="CE195" s="57"/>
      <c r="CF195" s="57"/>
      <c r="CG195" s="57"/>
      <c r="CH195" s="57"/>
      <c r="CI195" s="57"/>
      <c r="CJ195" s="57"/>
      <c r="CK195" s="57"/>
      <c r="CL195" s="57"/>
      <c r="CP195"/>
      <c r="CQ195"/>
      <c r="CR195"/>
      <c r="CS195"/>
      <c r="CT195"/>
      <c r="CU195"/>
      <c r="CV195"/>
      <c r="CW195"/>
      <c r="CX195"/>
      <c r="CY195"/>
      <c r="CZ195"/>
      <c r="EM195" s="57"/>
      <c r="EN195" s="57"/>
      <c r="EO195" s="57"/>
      <c r="EP195" s="57"/>
      <c r="EQ195" s="57"/>
      <c r="ER195" s="57"/>
      <c r="ES195" s="57"/>
      <c r="ET195" s="57"/>
      <c r="EU195" s="57"/>
      <c r="EV195" s="57"/>
      <c r="EW195" s="57"/>
      <c r="FG195" s="65"/>
      <c r="FH195" s="65"/>
      <c r="FL195" s="57"/>
      <c r="FX195" s="57"/>
      <c r="FY195" s="57"/>
      <c r="FZ195" s="57"/>
      <c r="GA195" s="66"/>
      <c r="GB195" s="66"/>
      <c r="GE195" s="66"/>
      <c r="GG195" s="57"/>
    </row>
    <row r="196" spans="1:189" s="56" customFormat="1" ht="18" customHeight="1">
      <c r="A196" s="56" t="s">
        <v>1066</v>
      </c>
      <c r="B196" s="56" t="s">
        <v>1034</v>
      </c>
      <c r="C196" s="57">
        <v>875</v>
      </c>
      <c r="D196" s="57">
        <v>7</v>
      </c>
      <c r="E196" s="56">
        <f t="shared" si="3"/>
        <v>1148.1500000000001</v>
      </c>
      <c r="F196" s="68">
        <v>69.644217391304352</v>
      </c>
      <c r="G196" s="68">
        <v>0.25039130434782608</v>
      </c>
      <c r="H196" s="68">
        <v>16.185130434782607</v>
      </c>
      <c r="I196" s="68">
        <v>2.4021304347826087</v>
      </c>
      <c r="J196" s="68">
        <v>0.10439130434782604</v>
      </c>
      <c r="K196" s="68">
        <v>0.59317391304347822</v>
      </c>
      <c r="L196" s="68">
        <v>2.2486086956521745</v>
      </c>
      <c r="M196" s="68">
        <v>3.5580434782608701</v>
      </c>
      <c r="N196" s="68">
        <v>4.697913043478259</v>
      </c>
      <c r="O196" s="58"/>
      <c r="P196" s="68">
        <v>0.19017391304347825</v>
      </c>
      <c r="Q196" s="58">
        <v>7.2210000000000001</v>
      </c>
      <c r="S196" s="70">
        <v>41.050588235294128</v>
      </c>
      <c r="T196" s="70">
        <v>2.5484705882352938</v>
      </c>
      <c r="U196" s="70">
        <v>13.530176470588234</v>
      </c>
      <c r="V196" s="70">
        <v>13.787999999999998</v>
      </c>
      <c r="W196" s="70">
        <v>0.2771764705882353</v>
      </c>
      <c r="X196" s="70">
        <v>11.867058823529414</v>
      </c>
      <c r="Y196" s="70">
        <v>10.431705882352944</v>
      </c>
      <c r="Z196" s="70">
        <v>2.0438823529411767</v>
      </c>
      <c r="AA196" s="70">
        <v>1.2200588235294116</v>
      </c>
      <c r="AB196" s="70">
        <v>2E-3</v>
      </c>
      <c r="AD196" s="59"/>
      <c r="AE196" s="60"/>
      <c r="AF196" s="61"/>
      <c r="AG196" s="59"/>
      <c r="AH196" s="59"/>
      <c r="AI196" s="59"/>
      <c r="AJ196" s="60"/>
      <c r="AK196" s="62"/>
      <c r="AL196" s="62"/>
      <c r="AM196" s="62"/>
      <c r="AN196" s="62"/>
      <c r="AO196" s="62"/>
      <c r="AP196" s="62"/>
      <c r="AQ196" s="63"/>
      <c r="AR196" s="62"/>
      <c r="AS196" s="62"/>
      <c r="AT196" s="63"/>
      <c r="AU196" s="59"/>
      <c r="AV196" s="59"/>
      <c r="AW196" s="59"/>
      <c r="AX196" s="59"/>
      <c r="AY196" s="59"/>
      <c r="AZ196" s="59"/>
      <c r="BA196" s="60"/>
      <c r="BB196" s="64"/>
      <c r="BC196" s="64"/>
      <c r="BD196" s="59"/>
      <c r="BE196" s="59"/>
      <c r="BF196" s="59"/>
      <c r="BG196" s="59"/>
      <c r="BH196" s="59"/>
      <c r="BI196" s="59"/>
      <c r="BJ196" s="59"/>
      <c r="BK196" s="59"/>
      <c r="BL196" s="57"/>
      <c r="BM196" s="57"/>
      <c r="BN196" s="57"/>
      <c r="BO196" s="57"/>
      <c r="BP196" s="57"/>
      <c r="BQ196" s="57"/>
      <c r="BR196" s="57"/>
      <c r="BS196" s="57"/>
      <c r="BT196" s="57"/>
      <c r="BU196" s="57"/>
      <c r="BV196" s="57"/>
      <c r="BW196" s="57"/>
      <c r="BX196" s="57"/>
      <c r="CA196" s="57"/>
      <c r="CB196" s="57"/>
      <c r="CC196" s="57"/>
      <c r="CD196" s="57"/>
      <c r="CE196" s="57"/>
      <c r="CF196" s="57"/>
      <c r="CG196" s="57"/>
      <c r="CH196" s="57"/>
      <c r="CI196" s="57"/>
      <c r="CJ196" s="57"/>
      <c r="CK196" s="57"/>
      <c r="CL196" s="57"/>
      <c r="CP196"/>
      <c r="CQ196"/>
      <c r="CR196"/>
      <c r="CS196"/>
      <c r="CT196"/>
      <c r="CU196"/>
      <c r="CV196"/>
      <c r="CW196"/>
      <c r="CX196"/>
      <c r="CY196"/>
      <c r="CZ196"/>
      <c r="EM196" s="57"/>
      <c r="EN196" s="57"/>
      <c r="EO196" s="57"/>
      <c r="EP196" s="57"/>
      <c r="EQ196" s="57"/>
      <c r="ER196" s="57"/>
      <c r="ES196" s="57"/>
      <c r="ET196" s="57"/>
      <c r="EU196" s="57"/>
      <c r="EV196" s="57"/>
      <c r="EW196" s="57"/>
      <c r="FG196" s="65"/>
      <c r="FH196" s="65"/>
      <c r="FL196" s="57"/>
      <c r="FX196" s="57"/>
      <c r="FY196" s="57"/>
      <c r="FZ196" s="57"/>
      <c r="GA196" s="66"/>
      <c r="GB196" s="66"/>
      <c r="GE196" s="66"/>
      <c r="GG196" s="57"/>
    </row>
    <row r="197" spans="1:189" s="56" customFormat="1" ht="18" customHeight="1">
      <c r="A197" s="56" t="s">
        <v>1066</v>
      </c>
      <c r="B197" s="56" t="s">
        <v>1034</v>
      </c>
      <c r="C197" s="57">
        <v>850</v>
      </c>
      <c r="D197" s="57">
        <v>7</v>
      </c>
      <c r="E197" s="56">
        <f t="shared" si="3"/>
        <v>1123.1500000000001</v>
      </c>
      <c r="F197" s="68">
        <v>71.243812500000018</v>
      </c>
      <c r="G197" s="68">
        <v>0.19350000000000001</v>
      </c>
      <c r="H197" s="68">
        <v>15.464624999999998</v>
      </c>
      <c r="I197" s="68">
        <v>2.0607499999999996</v>
      </c>
      <c r="J197" s="68">
        <v>6.0312499999999998E-2</v>
      </c>
      <c r="K197" s="68">
        <v>0.46674999999999994</v>
      </c>
      <c r="L197" s="68">
        <v>2.1239374999999998</v>
      </c>
      <c r="M197" s="68">
        <v>3.4735624999999994</v>
      </c>
      <c r="N197" s="68">
        <v>4.6253750000000018</v>
      </c>
      <c r="O197" s="58"/>
      <c r="P197" s="68">
        <v>0.16081250000000002</v>
      </c>
      <c r="Q197" s="58">
        <v>7.2270000000000003</v>
      </c>
      <c r="S197" s="70">
        <v>41.389277777777778</v>
      </c>
      <c r="T197" s="70">
        <v>2.7688333333333337</v>
      </c>
      <c r="U197" s="70">
        <v>13.716888888888887</v>
      </c>
      <c r="V197" s="70">
        <v>13.2705</v>
      </c>
      <c r="W197" s="70">
        <v>0.25266666666666665</v>
      </c>
      <c r="X197" s="70">
        <v>12.004166666666668</v>
      </c>
      <c r="Y197" s="70">
        <v>10.522388888888891</v>
      </c>
      <c r="Z197" s="70">
        <v>2.0364444444444443</v>
      </c>
      <c r="AA197" s="70">
        <v>1.319</v>
      </c>
      <c r="AB197" s="70">
        <v>1.2055555555555557E-2</v>
      </c>
      <c r="AD197" s="59"/>
      <c r="AE197" s="60"/>
      <c r="AF197" s="61"/>
      <c r="AG197" s="59"/>
      <c r="AH197" s="59"/>
      <c r="AI197" s="59"/>
      <c r="AJ197" s="60"/>
      <c r="AK197" s="62"/>
      <c r="AL197" s="62"/>
      <c r="AM197" s="62"/>
      <c r="AN197" s="62"/>
      <c r="AO197" s="62"/>
      <c r="AP197" s="62"/>
      <c r="AQ197" s="63"/>
      <c r="AR197" s="62"/>
      <c r="AS197" s="62"/>
      <c r="AT197" s="63"/>
      <c r="AU197" s="59"/>
      <c r="AV197" s="59"/>
      <c r="AW197" s="59"/>
      <c r="AX197" s="59"/>
      <c r="AY197" s="59"/>
      <c r="AZ197" s="59"/>
      <c r="BA197" s="60"/>
      <c r="BB197" s="64"/>
      <c r="BC197" s="64"/>
      <c r="BD197" s="59"/>
      <c r="BE197" s="59"/>
      <c r="BF197" s="59"/>
      <c r="BG197" s="59"/>
      <c r="BH197" s="59"/>
      <c r="BI197" s="59"/>
      <c r="BJ197" s="59"/>
      <c r="BK197" s="59"/>
      <c r="BL197" s="57"/>
      <c r="BM197" s="57"/>
      <c r="BN197" s="57"/>
      <c r="BO197" s="57"/>
      <c r="BP197" s="57"/>
      <c r="BQ197" s="57"/>
      <c r="BR197" s="57"/>
      <c r="BS197" s="57"/>
      <c r="BT197" s="57"/>
      <c r="BU197" s="57"/>
      <c r="BV197" s="57"/>
      <c r="BW197" s="57"/>
      <c r="BX197" s="57"/>
      <c r="CA197" s="57"/>
      <c r="CB197" s="57"/>
      <c r="CC197" s="57"/>
      <c r="CD197" s="57"/>
      <c r="CE197" s="57"/>
      <c r="CF197" s="57"/>
      <c r="CG197" s="57"/>
      <c r="CH197" s="57"/>
      <c r="CI197" s="57"/>
      <c r="CJ197" s="57"/>
      <c r="CK197" s="57"/>
      <c r="CL197" s="57"/>
      <c r="CP197"/>
      <c r="CQ197"/>
      <c r="CR197"/>
      <c r="CS197"/>
      <c r="CT197"/>
      <c r="CU197"/>
      <c r="CV197"/>
      <c r="CW197"/>
      <c r="CX197"/>
      <c r="CY197"/>
      <c r="CZ197"/>
      <c r="EM197" s="57"/>
      <c r="EN197" s="57"/>
      <c r="EO197" s="57"/>
      <c r="EP197" s="57"/>
      <c r="EQ197" s="57"/>
      <c r="ER197" s="57"/>
      <c r="ES197" s="57"/>
      <c r="ET197" s="57"/>
      <c r="EU197" s="57"/>
      <c r="EV197" s="57"/>
      <c r="EW197" s="57"/>
      <c r="FG197" s="65"/>
      <c r="FH197" s="65"/>
      <c r="FL197" s="57"/>
      <c r="FX197" s="57"/>
      <c r="FY197" s="57"/>
      <c r="FZ197" s="57"/>
      <c r="GA197" s="66"/>
      <c r="GB197" s="66"/>
      <c r="GE197" s="66"/>
      <c r="GG197" s="57"/>
    </row>
    <row r="198" spans="1:189" s="56" customFormat="1" ht="18" customHeight="1">
      <c r="A198" s="56" t="s">
        <v>1066</v>
      </c>
      <c r="B198" s="56" t="s">
        <v>1034</v>
      </c>
      <c r="C198" s="57">
        <v>925</v>
      </c>
      <c r="D198" s="57">
        <v>7</v>
      </c>
      <c r="E198" s="56">
        <f t="shared" si="3"/>
        <v>1198.1500000000001</v>
      </c>
      <c r="F198" s="68">
        <v>68.638866666666672</v>
      </c>
      <c r="G198" s="68">
        <v>0.35299999999999998</v>
      </c>
      <c r="H198" s="68">
        <v>16.310533333333332</v>
      </c>
      <c r="I198" s="68">
        <v>2.1988666666666656</v>
      </c>
      <c r="J198" s="68">
        <v>0.10293333333333336</v>
      </c>
      <c r="K198" s="68">
        <v>0.84643333333333348</v>
      </c>
      <c r="L198" s="68">
        <v>2.2721333333333336</v>
      </c>
      <c r="M198" s="68">
        <v>3.4957333333333325</v>
      </c>
      <c r="N198" s="68">
        <v>5.4457999999999993</v>
      </c>
      <c r="O198" s="58"/>
      <c r="P198" s="68">
        <v>0.20273333333333332</v>
      </c>
      <c r="Q198" s="58">
        <v>6.9219999999999997</v>
      </c>
      <c r="S198" s="70">
        <v>40.701749999999997</v>
      </c>
      <c r="T198" s="70">
        <v>2.9503750000000002</v>
      </c>
      <c r="U198" s="70">
        <v>13.871874999999999</v>
      </c>
      <c r="V198" s="70">
        <v>11.633875</v>
      </c>
      <c r="W198" s="70">
        <v>0.24662499999999998</v>
      </c>
      <c r="X198" s="70">
        <v>13.056374999999999</v>
      </c>
      <c r="Y198" s="70">
        <v>10.69</v>
      </c>
      <c r="Z198" s="70">
        <v>2.0963750000000001</v>
      </c>
      <c r="AA198" s="70">
        <v>1.4148750000000001</v>
      </c>
      <c r="AB198" s="70">
        <v>2.4375000000000001E-2</v>
      </c>
      <c r="AD198" s="59"/>
      <c r="AE198" s="60"/>
      <c r="AF198" s="61"/>
      <c r="AG198" s="59"/>
      <c r="AH198" s="59"/>
      <c r="AI198" s="59"/>
      <c r="AJ198" s="60"/>
      <c r="AK198" s="62"/>
      <c r="AL198" s="62"/>
      <c r="AM198" s="62"/>
      <c r="AN198" s="62"/>
      <c r="AO198" s="62"/>
      <c r="AP198" s="62"/>
      <c r="AQ198" s="63"/>
      <c r="AR198" s="62"/>
      <c r="AS198" s="62"/>
      <c r="AT198" s="63"/>
      <c r="AU198" s="59"/>
      <c r="AV198" s="59"/>
      <c r="AW198" s="59"/>
      <c r="AX198" s="59"/>
      <c r="AY198" s="59"/>
      <c r="AZ198" s="59"/>
      <c r="BA198" s="60"/>
      <c r="BB198" s="64"/>
      <c r="BC198" s="64"/>
      <c r="BD198" s="59"/>
      <c r="BE198" s="59"/>
      <c r="BF198" s="59"/>
      <c r="BG198" s="59"/>
      <c r="BH198" s="59"/>
      <c r="BI198" s="59"/>
      <c r="BJ198" s="59"/>
      <c r="BK198" s="59"/>
      <c r="BL198" s="57"/>
      <c r="BM198" s="57"/>
      <c r="BN198" s="57"/>
      <c r="BO198" s="57"/>
      <c r="BP198" s="57"/>
      <c r="BQ198" s="57"/>
      <c r="BR198" s="57"/>
      <c r="BS198" s="57"/>
      <c r="BT198" s="57"/>
      <c r="BU198" s="57"/>
      <c r="BV198" s="57"/>
      <c r="BW198" s="57"/>
      <c r="BX198" s="57"/>
      <c r="CA198" s="57"/>
      <c r="CB198" s="57"/>
      <c r="CC198" s="57"/>
      <c r="CD198" s="57"/>
      <c r="CE198" s="57"/>
      <c r="CF198" s="57"/>
      <c r="CG198" s="57"/>
      <c r="CH198" s="57"/>
      <c r="CI198" s="57"/>
      <c r="CJ198" s="57"/>
      <c r="CK198" s="57"/>
      <c r="CL198" s="57"/>
      <c r="CP198"/>
      <c r="CQ198"/>
      <c r="CR198"/>
      <c r="CS198"/>
      <c r="CT198"/>
      <c r="CU198"/>
      <c r="CV198"/>
      <c r="CW198"/>
      <c r="CX198"/>
      <c r="CY198"/>
      <c r="CZ198"/>
      <c r="EM198" s="57"/>
      <c r="EN198" s="57"/>
      <c r="EO198" s="57"/>
      <c r="EP198" s="57"/>
      <c r="EQ198" s="57"/>
      <c r="ER198" s="57"/>
      <c r="ES198" s="57"/>
      <c r="ET198" s="57"/>
      <c r="EU198" s="57"/>
      <c r="EV198" s="57"/>
      <c r="EW198" s="57"/>
      <c r="FG198" s="65"/>
      <c r="FH198" s="65"/>
      <c r="FL198" s="57"/>
      <c r="FX198" s="57"/>
      <c r="FY198" s="57"/>
      <c r="FZ198" s="57"/>
      <c r="GA198" s="66"/>
      <c r="GB198" s="66"/>
      <c r="GE198" s="66"/>
      <c r="GG198" s="57"/>
    </row>
    <row r="199" spans="1:189" s="56" customFormat="1" ht="18" customHeight="1">
      <c r="A199" s="56" t="s">
        <v>1066</v>
      </c>
      <c r="B199" s="56" t="s">
        <v>1034</v>
      </c>
      <c r="C199" s="57">
        <v>900</v>
      </c>
      <c r="D199" s="57">
        <v>7</v>
      </c>
      <c r="E199" s="56">
        <f t="shared" si="3"/>
        <v>1173.1500000000001</v>
      </c>
      <c r="F199" s="68">
        <v>71.249800000000008</v>
      </c>
      <c r="G199" s="68">
        <v>0.1188</v>
      </c>
      <c r="H199" s="68">
        <v>15.443666666666669</v>
      </c>
      <c r="I199" s="68">
        <v>1.2422666666666664</v>
      </c>
      <c r="J199" s="68">
        <v>9.5733333333333351E-2</v>
      </c>
      <c r="K199" s="68">
        <v>0.71166666666666678</v>
      </c>
      <c r="L199" s="68">
        <v>1.6082000000000001</v>
      </c>
      <c r="M199" s="68">
        <v>3.3690000000000002</v>
      </c>
      <c r="N199" s="68">
        <v>5.9398666666666662</v>
      </c>
      <c r="O199" s="58"/>
      <c r="P199" s="68">
        <v>0.1241333333333333</v>
      </c>
      <c r="Q199" s="58">
        <v>7.6539999999999999</v>
      </c>
      <c r="S199" s="70">
        <v>41.110999999999997</v>
      </c>
      <c r="T199" s="70">
        <v>3.5179999999999998</v>
      </c>
      <c r="U199" s="70">
        <v>14.169</v>
      </c>
      <c r="V199" s="70">
        <v>11.356999999999999</v>
      </c>
      <c r="W199" s="70">
        <v>0.24299999999999999</v>
      </c>
      <c r="X199" s="70">
        <v>13.019</v>
      </c>
      <c r="Y199" s="70">
        <v>10.930999999999999</v>
      </c>
      <c r="Z199" s="70">
        <v>2.274</v>
      </c>
      <c r="AA199" s="70">
        <v>1.452</v>
      </c>
      <c r="AB199" s="70">
        <v>6.0000000000000001E-3</v>
      </c>
      <c r="AD199" s="59"/>
      <c r="AE199" s="60"/>
      <c r="AF199" s="61"/>
      <c r="AG199" s="59"/>
      <c r="AH199" s="59"/>
      <c r="AI199" s="59"/>
      <c r="AJ199" s="60"/>
      <c r="AK199" s="62"/>
      <c r="AL199" s="62"/>
      <c r="AM199" s="62"/>
      <c r="AN199" s="62"/>
      <c r="AO199" s="62"/>
      <c r="AP199" s="62"/>
      <c r="AQ199" s="63"/>
      <c r="AR199" s="62"/>
      <c r="AS199" s="62"/>
      <c r="AT199" s="63"/>
      <c r="AU199" s="59"/>
      <c r="AV199" s="59"/>
      <c r="AW199" s="59"/>
      <c r="AX199" s="59"/>
      <c r="AY199" s="59"/>
      <c r="AZ199" s="59"/>
      <c r="BA199" s="60"/>
      <c r="BB199" s="64"/>
      <c r="BC199" s="64"/>
      <c r="BD199" s="59"/>
      <c r="BE199" s="59"/>
      <c r="BF199" s="59"/>
      <c r="BG199" s="59"/>
      <c r="BH199" s="59"/>
      <c r="BI199" s="59"/>
      <c r="BJ199" s="59"/>
      <c r="BK199" s="59"/>
      <c r="BL199" s="57"/>
      <c r="BM199" s="57"/>
      <c r="BN199" s="57"/>
      <c r="BO199" s="57"/>
      <c r="BP199" s="57"/>
      <c r="BQ199" s="57"/>
      <c r="BR199" s="57"/>
      <c r="BS199" s="57"/>
      <c r="BT199" s="57"/>
      <c r="BU199" s="57"/>
      <c r="BV199" s="57"/>
      <c r="BW199" s="57"/>
      <c r="BX199" s="57"/>
      <c r="CA199" s="57"/>
      <c r="CB199" s="57"/>
      <c r="CC199" s="57"/>
      <c r="CD199" s="57"/>
      <c r="CE199" s="57"/>
      <c r="CF199" s="57"/>
      <c r="CG199" s="57"/>
      <c r="CH199" s="57"/>
      <c r="CI199" s="57"/>
      <c r="CJ199" s="57"/>
      <c r="CK199" s="57"/>
      <c r="CL199" s="57"/>
      <c r="CP199"/>
      <c r="CQ199"/>
      <c r="CR199"/>
      <c r="CS199"/>
      <c r="CT199"/>
      <c r="CU199"/>
      <c r="CV199"/>
      <c r="CW199"/>
      <c r="CX199"/>
      <c r="CY199"/>
      <c r="CZ199"/>
      <c r="EM199" s="57"/>
      <c r="EN199" s="57"/>
      <c r="EO199" s="57"/>
      <c r="EP199" s="57"/>
      <c r="EQ199" s="57"/>
      <c r="ER199" s="57"/>
      <c r="ES199" s="57"/>
      <c r="ET199" s="57"/>
      <c r="EU199" s="57"/>
      <c r="EV199" s="57"/>
      <c r="EW199" s="57"/>
      <c r="FG199" s="65"/>
      <c r="FH199" s="65"/>
      <c r="FL199" s="57"/>
      <c r="FX199" s="57"/>
      <c r="FY199" s="57"/>
      <c r="FZ199" s="57"/>
      <c r="GA199" s="66"/>
      <c r="GB199" s="66"/>
      <c r="GE199" s="66"/>
      <c r="GG199" s="57"/>
    </row>
    <row r="200" spans="1:189" s="56" customFormat="1" ht="18" customHeight="1">
      <c r="A200" s="56" t="s">
        <v>1066</v>
      </c>
      <c r="B200" s="56" t="s">
        <v>1034</v>
      </c>
      <c r="C200" s="57">
        <v>875</v>
      </c>
      <c r="D200" s="57">
        <v>7</v>
      </c>
      <c r="E200" s="56">
        <f t="shared" si="3"/>
        <v>1148.1500000000001</v>
      </c>
      <c r="F200" s="68">
        <v>72.826062500000006</v>
      </c>
      <c r="G200" s="68">
        <v>0.17224999999999999</v>
      </c>
      <c r="H200" s="68">
        <v>14.499875000000003</v>
      </c>
      <c r="I200" s="68">
        <v>1.2888749999999998</v>
      </c>
      <c r="J200" s="68">
        <v>9.9062499999999998E-2</v>
      </c>
      <c r="K200" s="68">
        <v>0.56193750000000009</v>
      </c>
      <c r="L200" s="68">
        <v>1.4795625000000001</v>
      </c>
      <c r="M200" s="68">
        <v>3.2209374999999998</v>
      </c>
      <c r="N200" s="68">
        <v>5.6432500000000001</v>
      </c>
      <c r="O200" s="58"/>
      <c r="P200" s="68">
        <v>9.6812499999999982E-2</v>
      </c>
      <c r="Q200" s="58">
        <v>7.95</v>
      </c>
      <c r="S200" s="70">
        <v>41.247</v>
      </c>
      <c r="T200" s="70">
        <v>2.9889999999999999</v>
      </c>
      <c r="U200" s="70">
        <v>13.308999999999999</v>
      </c>
      <c r="V200" s="70">
        <v>11.180999999999999</v>
      </c>
      <c r="W200" s="70">
        <v>0.23899999999999999</v>
      </c>
      <c r="X200" s="70">
        <v>13.6</v>
      </c>
      <c r="Y200" s="70">
        <v>10.897</v>
      </c>
      <c r="Z200" s="70">
        <v>2.0089999999999999</v>
      </c>
      <c r="AA200" s="70">
        <v>1.2849999999999999</v>
      </c>
      <c r="AB200" s="70">
        <v>8.9999999999999993E-3</v>
      </c>
      <c r="AD200" s="59"/>
      <c r="AE200" s="60"/>
      <c r="AF200" s="61"/>
      <c r="AG200" s="59"/>
      <c r="AH200" s="59"/>
      <c r="AI200" s="59"/>
      <c r="AJ200" s="60"/>
      <c r="AK200" s="62"/>
      <c r="AL200" s="62"/>
      <c r="AM200" s="62"/>
      <c r="AN200" s="62"/>
      <c r="AO200" s="62"/>
      <c r="AP200" s="62"/>
      <c r="AQ200" s="63"/>
      <c r="AR200" s="62"/>
      <c r="AS200" s="62"/>
      <c r="AT200" s="63"/>
      <c r="AU200" s="59"/>
      <c r="AV200" s="59"/>
      <c r="AW200" s="59"/>
      <c r="AX200" s="59"/>
      <c r="AY200" s="59"/>
      <c r="AZ200" s="59"/>
      <c r="BA200" s="60"/>
      <c r="BB200" s="64"/>
      <c r="BC200" s="64"/>
      <c r="BD200" s="59"/>
      <c r="BE200" s="59"/>
      <c r="BF200" s="59"/>
      <c r="BG200" s="59"/>
      <c r="BH200" s="59"/>
      <c r="BI200" s="59"/>
      <c r="BJ200" s="59"/>
      <c r="BK200" s="59"/>
      <c r="BL200" s="57"/>
      <c r="BM200" s="57"/>
      <c r="BN200" s="57"/>
      <c r="BO200" s="57"/>
      <c r="BP200" s="57"/>
      <c r="BQ200" s="57"/>
      <c r="BR200" s="57"/>
      <c r="BS200" s="57"/>
      <c r="BT200" s="57"/>
      <c r="BU200" s="57"/>
      <c r="BV200" s="57"/>
      <c r="BW200" s="57"/>
      <c r="BX200" s="57"/>
      <c r="CA200" s="57"/>
      <c r="CB200" s="57"/>
      <c r="CC200" s="57"/>
      <c r="CD200" s="57"/>
      <c r="CE200" s="57"/>
      <c r="CF200" s="57"/>
      <c r="CG200" s="57"/>
      <c r="CH200" s="57"/>
      <c r="CI200" s="57"/>
      <c r="CJ200" s="57"/>
      <c r="CK200" s="57"/>
      <c r="CL200" s="57"/>
      <c r="CP200"/>
      <c r="CQ200"/>
      <c r="CR200"/>
      <c r="CS200"/>
      <c r="CT200"/>
      <c r="CU200"/>
      <c r="CV200"/>
      <c r="CW200"/>
      <c r="CX200"/>
      <c r="CY200"/>
      <c r="CZ200"/>
      <c r="EM200" s="57"/>
      <c r="EN200" s="57"/>
      <c r="EO200" s="57"/>
      <c r="EP200" s="57"/>
      <c r="EQ200" s="57"/>
      <c r="ER200" s="57"/>
      <c r="ES200" s="57"/>
      <c r="ET200" s="57"/>
      <c r="EU200" s="57"/>
      <c r="EV200" s="57"/>
      <c r="EW200" s="57"/>
      <c r="FG200" s="65"/>
      <c r="FH200" s="65"/>
      <c r="FL200" s="57"/>
      <c r="FX200" s="57"/>
      <c r="FY200" s="57"/>
      <c r="FZ200" s="57"/>
      <c r="GA200" s="66"/>
      <c r="GB200" s="66"/>
      <c r="GE200" s="66"/>
      <c r="GG200" s="57"/>
    </row>
    <row r="201" spans="1:189" s="56" customFormat="1" ht="18" customHeight="1">
      <c r="A201" s="56" t="s">
        <v>1066</v>
      </c>
      <c r="B201" s="56" t="s">
        <v>1034</v>
      </c>
      <c r="C201" s="57">
        <v>850</v>
      </c>
      <c r="D201" s="57">
        <v>7</v>
      </c>
      <c r="E201" s="56">
        <f t="shared" si="3"/>
        <v>1123.1500000000001</v>
      </c>
      <c r="F201" s="68">
        <v>73.473928571428573</v>
      </c>
      <c r="G201" s="68">
        <v>0.14378571428571432</v>
      </c>
      <c r="H201" s="68">
        <v>14.693357142857144</v>
      </c>
      <c r="I201" s="68">
        <v>0.99650000000000005</v>
      </c>
      <c r="J201" s="68">
        <v>0.13300000000000001</v>
      </c>
      <c r="K201" s="68">
        <v>0.57999999999999996</v>
      </c>
      <c r="L201" s="68">
        <v>1.5088571428571427</v>
      </c>
      <c r="M201" s="68">
        <v>3.21</v>
      </c>
      <c r="N201" s="68">
        <v>5.1133571428571418</v>
      </c>
      <c r="O201" s="58"/>
      <c r="P201" s="68">
        <v>6.7142857142857143E-2</v>
      </c>
      <c r="Q201" s="58">
        <v>7.7850000000000001</v>
      </c>
      <c r="S201" s="70">
        <v>41.586902813999991</v>
      </c>
      <c r="T201" s="70">
        <v>3.3826366000000001</v>
      </c>
      <c r="U201" s="70">
        <v>13.487504600000003</v>
      </c>
      <c r="V201" s="70">
        <v>10.4286408</v>
      </c>
      <c r="W201" s="70">
        <v>0.23374339999999996</v>
      </c>
      <c r="X201" s="70">
        <v>13.684758400000002</v>
      </c>
      <c r="Y201" s="70">
        <v>11.0928746</v>
      </c>
      <c r="Z201" s="70">
        <v>2.0999981999999995</v>
      </c>
      <c r="AA201" s="70">
        <v>1.3278884000000002</v>
      </c>
      <c r="AB201" s="70">
        <v>6.0092000000000001E-3</v>
      </c>
      <c r="AD201" s="59"/>
      <c r="AE201" s="60"/>
      <c r="AF201" s="61"/>
      <c r="AG201" s="59"/>
      <c r="AH201" s="59"/>
      <c r="AI201" s="59"/>
      <c r="AJ201" s="60"/>
      <c r="AK201" s="62"/>
      <c r="AL201" s="62"/>
      <c r="AM201" s="62"/>
      <c r="AN201" s="62"/>
      <c r="AO201" s="62"/>
      <c r="AP201" s="62"/>
      <c r="AQ201" s="63"/>
      <c r="AR201" s="62"/>
      <c r="AS201" s="62"/>
      <c r="AT201" s="63"/>
      <c r="AU201" s="59"/>
      <c r="AV201" s="59"/>
      <c r="AW201" s="59"/>
      <c r="AX201" s="59"/>
      <c r="AY201" s="59"/>
      <c r="AZ201" s="59"/>
      <c r="BA201" s="60"/>
      <c r="BB201" s="64"/>
      <c r="BC201" s="64"/>
      <c r="BD201" s="59"/>
      <c r="BE201" s="59"/>
      <c r="BF201" s="59"/>
      <c r="BG201" s="59"/>
      <c r="BH201" s="59"/>
      <c r="BI201" s="59"/>
      <c r="BJ201" s="59"/>
      <c r="BK201" s="59"/>
      <c r="BL201" s="57"/>
      <c r="BM201" s="57"/>
      <c r="BN201" s="57"/>
      <c r="BO201" s="57"/>
      <c r="BP201" s="57"/>
      <c r="BQ201" s="57"/>
      <c r="BR201" s="57"/>
      <c r="BS201" s="57"/>
      <c r="BT201" s="57"/>
      <c r="BU201" s="57"/>
      <c r="BV201" s="57"/>
      <c r="BW201" s="57"/>
      <c r="BX201" s="57"/>
      <c r="CA201" s="57"/>
      <c r="CB201" s="57"/>
      <c r="CC201" s="57"/>
      <c r="CD201" s="57"/>
      <c r="CE201" s="57"/>
      <c r="CF201" s="57"/>
      <c r="CG201" s="57"/>
      <c r="CH201" s="57"/>
      <c r="CI201" s="57"/>
      <c r="CJ201" s="57"/>
      <c r="CK201" s="57"/>
      <c r="CL201" s="57"/>
      <c r="CP201"/>
      <c r="CQ201"/>
      <c r="CR201"/>
      <c r="CS201"/>
      <c r="CT201"/>
      <c r="CU201"/>
      <c r="CV201"/>
      <c r="CW201"/>
      <c r="CX201"/>
      <c r="CY201"/>
      <c r="CZ201"/>
      <c r="EM201" s="57"/>
      <c r="EN201" s="57"/>
      <c r="EO201" s="57"/>
      <c r="EP201" s="57"/>
      <c r="EQ201" s="57"/>
      <c r="ER201" s="57"/>
      <c r="ES201" s="57"/>
      <c r="ET201" s="57"/>
      <c r="EU201" s="57"/>
      <c r="EV201" s="57"/>
      <c r="EW201" s="57"/>
      <c r="FG201" s="65"/>
      <c r="FH201" s="65"/>
      <c r="FL201" s="57"/>
      <c r="FX201" s="57"/>
      <c r="FY201" s="57"/>
      <c r="FZ201" s="57"/>
      <c r="GA201" s="66"/>
      <c r="GB201" s="66"/>
      <c r="GE201" s="66"/>
      <c r="GG201" s="57"/>
    </row>
    <row r="202" spans="1:189" s="56" customFormat="1" ht="18" customHeight="1">
      <c r="A202" s="56" t="s">
        <v>1066</v>
      </c>
      <c r="B202" s="56" t="s">
        <v>1034</v>
      </c>
      <c r="C202" s="57">
        <v>825</v>
      </c>
      <c r="D202" s="57">
        <v>7</v>
      </c>
      <c r="E202" s="56">
        <f t="shared" si="3"/>
        <v>1098.1500000000001</v>
      </c>
      <c r="F202" s="68">
        <v>74.67240746303527</v>
      </c>
      <c r="G202" s="68">
        <v>6.0328426955041543E-2</v>
      </c>
      <c r="H202" s="68">
        <v>14.113848002403122</v>
      </c>
      <c r="I202" s="68">
        <v>0.99404225493141074</v>
      </c>
      <c r="J202" s="68">
        <v>7.2344047261439878E-2</v>
      </c>
      <c r="K202" s="68">
        <v>0.3200827742732219</v>
      </c>
      <c r="L202" s="68">
        <v>1.3432462200861117</v>
      </c>
      <c r="M202" s="68">
        <v>2.8196655652348053</v>
      </c>
      <c r="N202" s="68">
        <v>5.3935115650345447</v>
      </c>
      <c r="O202" s="58"/>
      <c r="P202" s="68">
        <v>0.16321217582857714</v>
      </c>
      <c r="Q202" s="58">
        <v>8.5670000000000002</v>
      </c>
      <c r="S202" s="70">
        <v>42.426000000000002</v>
      </c>
      <c r="T202" s="70">
        <v>2.5739999999999998</v>
      </c>
      <c r="U202" s="70">
        <v>12.78</v>
      </c>
      <c r="V202" s="70">
        <v>13.721</v>
      </c>
      <c r="W202" s="70">
        <v>0.29299999999999998</v>
      </c>
      <c r="X202" s="70">
        <v>12.500999999999999</v>
      </c>
      <c r="Y202" s="70">
        <v>11.115</v>
      </c>
      <c r="Z202" s="70">
        <v>1.86</v>
      </c>
      <c r="AA202" s="70">
        <v>1.206</v>
      </c>
      <c r="AB202" s="70">
        <v>3.0000000000000001E-3</v>
      </c>
      <c r="AD202" s="59"/>
      <c r="AE202" s="60"/>
      <c r="AF202" s="61"/>
      <c r="AG202" s="59"/>
      <c r="AH202" s="59"/>
      <c r="AI202" s="59"/>
      <c r="AJ202" s="60"/>
      <c r="AK202" s="62"/>
      <c r="AL202" s="62"/>
      <c r="AM202" s="62"/>
      <c r="AN202" s="62"/>
      <c r="AO202" s="62"/>
      <c r="AP202" s="62"/>
      <c r="AQ202" s="63"/>
      <c r="AR202" s="62"/>
      <c r="AS202" s="62"/>
      <c r="AT202" s="63"/>
      <c r="AU202" s="59"/>
      <c r="AV202" s="59"/>
      <c r="AW202" s="59"/>
      <c r="AX202" s="59"/>
      <c r="AY202" s="59"/>
      <c r="AZ202" s="59"/>
      <c r="BA202" s="60"/>
      <c r="BB202" s="64"/>
      <c r="BC202" s="64"/>
      <c r="BD202" s="59"/>
      <c r="BE202" s="59"/>
      <c r="BF202" s="59"/>
      <c r="BG202" s="59"/>
      <c r="BH202" s="59"/>
      <c r="BI202" s="59"/>
      <c r="BJ202" s="59"/>
      <c r="BK202" s="59"/>
      <c r="BL202" s="57"/>
      <c r="BM202" s="57"/>
      <c r="BN202" s="57"/>
      <c r="BO202" s="57"/>
      <c r="BP202" s="57"/>
      <c r="BQ202" s="57"/>
      <c r="BR202" s="57"/>
      <c r="BS202" s="57"/>
      <c r="BT202" s="57"/>
      <c r="BU202" s="57"/>
      <c r="BV202" s="57"/>
      <c r="BW202" s="57"/>
      <c r="BX202" s="57"/>
      <c r="CA202" s="57"/>
      <c r="CB202" s="57"/>
      <c r="CC202" s="57"/>
      <c r="CD202" s="57"/>
      <c r="CE202" s="57"/>
      <c r="CF202" s="57"/>
      <c r="CG202" s="57"/>
      <c r="CH202" s="57"/>
      <c r="CI202" s="57"/>
      <c r="CJ202" s="57"/>
      <c r="CK202" s="57"/>
      <c r="CL202" s="57"/>
      <c r="CP202"/>
      <c r="CQ202"/>
      <c r="CR202"/>
      <c r="CS202"/>
      <c r="CT202"/>
      <c r="CU202"/>
      <c r="CV202"/>
      <c r="CW202"/>
      <c r="CX202"/>
      <c r="CY202"/>
      <c r="CZ202"/>
      <c r="EM202" s="57"/>
      <c r="EN202" s="57"/>
      <c r="EO202" s="57"/>
      <c r="EP202" s="57"/>
      <c r="EQ202" s="57"/>
      <c r="ER202" s="57"/>
      <c r="ES202" s="57"/>
      <c r="ET202" s="57"/>
      <c r="EU202" s="57"/>
      <c r="EV202" s="57"/>
      <c r="EW202" s="57"/>
      <c r="FG202" s="65"/>
      <c r="FH202" s="65"/>
      <c r="FL202" s="57"/>
      <c r="FX202" s="57"/>
      <c r="FY202" s="57"/>
      <c r="FZ202" s="57"/>
      <c r="GA202" s="66"/>
      <c r="GB202" s="66"/>
      <c r="GE202" s="66"/>
      <c r="GG202" s="57"/>
    </row>
    <row r="203" spans="1:189" s="56" customFormat="1" ht="18" customHeight="1">
      <c r="A203" s="56" t="s">
        <v>1066</v>
      </c>
      <c r="B203" s="56" t="s">
        <v>1034</v>
      </c>
      <c r="C203" s="63">
        <v>975</v>
      </c>
      <c r="D203" s="57">
        <v>7</v>
      </c>
      <c r="E203" s="56">
        <f t="shared" si="3"/>
        <v>1248.1500000000001</v>
      </c>
      <c r="F203" s="68">
        <v>57.08</v>
      </c>
      <c r="G203" s="68">
        <v>1.01</v>
      </c>
      <c r="H203" s="68">
        <v>18.66</v>
      </c>
      <c r="I203" s="68">
        <v>7.55</v>
      </c>
      <c r="J203" s="68">
        <v>0.25</v>
      </c>
      <c r="K203" s="68">
        <v>2.3199999999999998</v>
      </c>
      <c r="L203" s="68">
        <v>5.53</v>
      </c>
      <c r="M203" s="68">
        <v>4.26</v>
      </c>
      <c r="N203" s="68">
        <v>2.29</v>
      </c>
      <c r="O203" s="58"/>
      <c r="P203" s="68">
        <v>0.91</v>
      </c>
      <c r="Q203" s="58">
        <v>5.63</v>
      </c>
      <c r="S203" s="70">
        <v>40.327896551724137</v>
      </c>
      <c r="T203" s="70">
        <v>3.8052068965517245</v>
      </c>
      <c r="U203" s="70">
        <v>14.174275862068965</v>
      </c>
      <c r="V203" s="70">
        <v>14.795172413793104</v>
      </c>
      <c r="W203" s="70">
        <v>0.24817241379310348</v>
      </c>
      <c r="X203" s="70">
        <v>10.232896551724137</v>
      </c>
      <c r="Y203" s="70">
        <v>9.9157241379310364</v>
      </c>
      <c r="Z203" s="70">
        <v>2.5501034482758618</v>
      </c>
      <c r="AA203" s="70">
        <v>0.86065517241379297</v>
      </c>
      <c r="AB203" s="70">
        <v>1.0655172413793105E-2</v>
      </c>
      <c r="AD203" s="59"/>
      <c r="AE203" s="60"/>
      <c r="AF203" s="61"/>
      <c r="AG203" s="59"/>
      <c r="AH203" s="59"/>
      <c r="AI203" s="59"/>
      <c r="AJ203" s="60"/>
      <c r="AK203" s="62"/>
      <c r="AL203" s="62"/>
      <c r="AM203" s="62"/>
      <c r="AN203" s="62"/>
      <c r="AO203" s="62"/>
      <c r="AP203" s="62"/>
      <c r="AQ203" s="63"/>
      <c r="AR203" s="62"/>
      <c r="AS203" s="62"/>
      <c r="AT203" s="63"/>
      <c r="AU203" s="59"/>
      <c r="AV203" s="59"/>
      <c r="AW203" s="59"/>
      <c r="AX203" s="59"/>
      <c r="AY203" s="59"/>
      <c r="AZ203" s="59"/>
      <c r="BA203" s="60"/>
      <c r="BB203" s="64"/>
      <c r="BC203" s="64"/>
      <c r="BD203" s="59"/>
      <c r="BE203" s="59"/>
      <c r="BF203" s="59"/>
      <c r="BG203" s="59"/>
      <c r="BH203" s="59"/>
      <c r="BI203" s="59"/>
      <c r="BJ203" s="59"/>
      <c r="BK203" s="59"/>
      <c r="BL203" s="57"/>
      <c r="BM203" s="57"/>
      <c r="BN203" s="57"/>
      <c r="BO203" s="57"/>
      <c r="BP203" s="57"/>
      <c r="BQ203" s="57"/>
      <c r="BR203" s="57"/>
      <c r="BS203" s="57"/>
      <c r="BT203" s="57"/>
      <c r="BU203" s="57"/>
      <c r="BV203" s="57"/>
      <c r="BW203" s="57"/>
      <c r="BX203" s="57"/>
      <c r="CA203" s="57"/>
      <c r="CB203" s="57"/>
      <c r="CC203" s="57"/>
      <c r="CD203" s="57"/>
      <c r="CE203" s="57"/>
      <c r="CF203" s="57"/>
      <c r="CG203" s="57"/>
      <c r="CH203" s="57"/>
      <c r="CI203" s="57"/>
      <c r="CJ203" s="57"/>
      <c r="CK203" s="57"/>
      <c r="CL203" s="57"/>
      <c r="CP203"/>
      <c r="CQ203"/>
      <c r="CR203"/>
      <c r="CS203"/>
      <c r="CT203"/>
      <c r="CU203"/>
      <c r="CV203"/>
      <c r="CW203"/>
      <c r="CX203"/>
      <c r="CY203"/>
      <c r="CZ203"/>
      <c r="EM203" s="57"/>
      <c r="EN203" s="57"/>
      <c r="EO203" s="57"/>
      <c r="EP203" s="57"/>
      <c r="EQ203" s="57"/>
      <c r="ER203" s="57"/>
      <c r="ES203" s="57"/>
      <c r="ET203" s="57"/>
      <c r="EU203" s="57"/>
      <c r="EV203" s="57"/>
      <c r="EW203" s="57"/>
      <c r="FG203" s="65"/>
      <c r="FH203" s="65"/>
      <c r="FL203" s="57"/>
      <c r="FX203" s="57"/>
      <c r="FY203" s="57"/>
      <c r="FZ203" s="57"/>
      <c r="GA203" s="66"/>
      <c r="GB203" s="66"/>
      <c r="GE203" s="66"/>
      <c r="GG203" s="57"/>
    </row>
    <row r="204" spans="1:189" s="56" customFormat="1" ht="18" customHeight="1">
      <c r="A204" s="56" t="s">
        <v>1066</v>
      </c>
      <c r="B204" s="56" t="s">
        <v>1034</v>
      </c>
      <c r="C204" s="63">
        <v>950</v>
      </c>
      <c r="D204" s="57">
        <v>7</v>
      </c>
      <c r="E204" s="56">
        <f t="shared" si="3"/>
        <v>1223.1500000000001</v>
      </c>
      <c r="F204" s="68">
        <v>57.918299999999988</v>
      </c>
      <c r="G204" s="68">
        <v>0.79305000000000003</v>
      </c>
      <c r="H204" s="68">
        <v>18.134949999999996</v>
      </c>
      <c r="I204" s="68">
        <v>8.3224999999999998</v>
      </c>
      <c r="J204" s="68">
        <v>0.16455000000000003</v>
      </c>
      <c r="K204" s="68">
        <v>1.8288499999999999</v>
      </c>
      <c r="L204" s="68">
        <v>4.7038000000000002</v>
      </c>
      <c r="M204" s="68">
        <v>4.6814</v>
      </c>
      <c r="N204" s="68">
        <v>2.6506500000000002</v>
      </c>
      <c r="O204" s="58"/>
      <c r="P204" s="68">
        <v>0.69830000000000003</v>
      </c>
      <c r="Q204" s="58">
        <v>6.77</v>
      </c>
      <c r="S204" s="70">
        <v>40.476769230769229</v>
      </c>
      <c r="T204" s="70">
        <v>3.3938461538461531</v>
      </c>
      <c r="U204" s="70">
        <v>13.235307692307693</v>
      </c>
      <c r="V204" s="70">
        <v>16.846846153846151</v>
      </c>
      <c r="W204" s="70">
        <v>0.27961538461538465</v>
      </c>
      <c r="X204" s="70">
        <v>9.7651538461538472</v>
      </c>
      <c r="Y204" s="70">
        <v>9.8361538461538451</v>
      </c>
      <c r="Z204" s="70">
        <v>2.7248461538461535</v>
      </c>
      <c r="AA204" s="70">
        <v>0.84692307692307678</v>
      </c>
      <c r="AB204" s="70">
        <v>4.3846153846153844E-3</v>
      </c>
      <c r="AD204" s="59"/>
      <c r="AE204" s="60"/>
      <c r="AF204" s="61"/>
      <c r="AG204" s="59"/>
      <c r="AH204" s="59"/>
      <c r="AI204" s="59"/>
      <c r="AJ204" s="60"/>
      <c r="AK204" s="62"/>
      <c r="AL204" s="62"/>
      <c r="AM204" s="62"/>
      <c r="AN204" s="62"/>
      <c r="AO204" s="62"/>
      <c r="AP204" s="62"/>
      <c r="AQ204" s="63"/>
      <c r="AR204" s="62"/>
      <c r="AS204" s="62"/>
      <c r="AT204" s="63"/>
      <c r="AU204" s="59"/>
      <c r="AV204" s="59"/>
      <c r="AW204" s="59"/>
      <c r="AX204" s="59"/>
      <c r="AY204" s="59"/>
      <c r="AZ204" s="59"/>
      <c r="BA204" s="60"/>
      <c r="BB204" s="64"/>
      <c r="BC204" s="64"/>
      <c r="BD204" s="59"/>
      <c r="BE204" s="59"/>
      <c r="BF204" s="59"/>
      <c r="BG204" s="59"/>
      <c r="BH204" s="59"/>
      <c r="BI204" s="59"/>
      <c r="BJ204" s="59"/>
      <c r="BK204" s="59"/>
      <c r="BL204" s="57"/>
      <c r="BM204" s="57"/>
      <c r="BN204" s="57"/>
      <c r="BO204" s="57"/>
      <c r="BP204" s="57"/>
      <c r="BQ204" s="57"/>
      <c r="BR204" s="57"/>
      <c r="BS204" s="57"/>
      <c r="BT204" s="57"/>
      <c r="BU204" s="57"/>
      <c r="BV204" s="57"/>
      <c r="BW204" s="57"/>
      <c r="BX204" s="57"/>
      <c r="CA204" s="57"/>
      <c r="CB204" s="57"/>
      <c r="CC204" s="57"/>
      <c r="CD204" s="57"/>
      <c r="CE204" s="57"/>
      <c r="CF204" s="57"/>
      <c r="CG204" s="57"/>
      <c r="CH204" s="57"/>
      <c r="CI204" s="57"/>
      <c r="CJ204" s="57"/>
      <c r="CK204" s="57"/>
      <c r="CL204" s="57"/>
      <c r="CP204"/>
      <c r="CQ204"/>
      <c r="CR204"/>
      <c r="CS204"/>
      <c r="CT204"/>
      <c r="CU204"/>
      <c r="CV204"/>
      <c r="CW204"/>
      <c r="CX204"/>
      <c r="CY204"/>
      <c r="CZ204"/>
      <c r="EM204" s="57"/>
      <c r="EN204" s="57"/>
      <c r="EO204" s="57"/>
      <c r="EP204" s="57"/>
      <c r="EQ204" s="57"/>
      <c r="ER204" s="57"/>
      <c r="ES204" s="57"/>
      <c r="ET204" s="57"/>
      <c r="EU204" s="57"/>
      <c r="EV204" s="57"/>
      <c r="EW204" s="57"/>
      <c r="FG204" s="65"/>
      <c r="FH204" s="65"/>
      <c r="FL204" s="57"/>
      <c r="FX204" s="57"/>
      <c r="FY204" s="57"/>
      <c r="FZ204" s="57"/>
      <c r="GA204" s="66"/>
      <c r="GB204" s="66"/>
      <c r="GE204" s="66"/>
      <c r="GG204" s="57"/>
    </row>
    <row r="205" spans="1:189" s="56" customFormat="1" ht="18" customHeight="1">
      <c r="A205" s="56" t="s">
        <v>1066</v>
      </c>
      <c r="B205" s="56" t="s">
        <v>1034</v>
      </c>
      <c r="C205" s="63">
        <v>925</v>
      </c>
      <c r="D205" s="57">
        <v>7</v>
      </c>
      <c r="E205" s="56">
        <f t="shared" si="3"/>
        <v>1198.1500000000001</v>
      </c>
      <c r="F205" s="68">
        <v>59.725049999999996</v>
      </c>
      <c r="G205" s="68">
        <v>0.56195000000000006</v>
      </c>
      <c r="H205" s="68">
        <v>18.265549999999998</v>
      </c>
      <c r="I205" s="68">
        <v>7.0917999999999992</v>
      </c>
      <c r="J205" s="68">
        <v>0.22350000000000003</v>
      </c>
      <c r="K205" s="68">
        <v>1.4487000000000001</v>
      </c>
      <c r="L205" s="68">
        <v>4.4280500000000007</v>
      </c>
      <c r="M205" s="68">
        <v>4.7641</v>
      </c>
      <c r="N205" s="68">
        <v>2.8007499999999999</v>
      </c>
      <c r="O205" s="58"/>
      <c r="P205" s="68">
        <v>0.57855000000000001</v>
      </c>
      <c r="Q205" s="58">
        <v>7.76</v>
      </c>
      <c r="S205" s="70">
        <v>39.479642857142856</v>
      </c>
      <c r="T205" s="70">
        <v>3.5249285714285716</v>
      </c>
      <c r="U205" s="70">
        <v>13.244928571428572</v>
      </c>
      <c r="V205" s="70">
        <v>17.073857142857143</v>
      </c>
      <c r="W205" s="70">
        <v>0.28307142857142858</v>
      </c>
      <c r="X205" s="70">
        <v>9.7942142857142862</v>
      </c>
      <c r="Y205" s="70">
        <v>9.71007142857143</v>
      </c>
      <c r="Z205" s="70">
        <v>2.7514285714285713</v>
      </c>
      <c r="AA205" s="70">
        <v>0.8393571428571428</v>
      </c>
      <c r="AB205" s="70">
        <v>1.1571428571428571E-2</v>
      </c>
      <c r="AD205" s="59"/>
      <c r="AE205" s="60"/>
      <c r="AF205" s="61"/>
      <c r="AG205" s="59"/>
      <c r="AH205" s="59"/>
      <c r="AI205" s="59"/>
      <c r="AJ205" s="60"/>
      <c r="AK205" s="62"/>
      <c r="AL205" s="62"/>
      <c r="AM205" s="62"/>
      <c r="AN205" s="62"/>
      <c r="AO205" s="62"/>
      <c r="AP205" s="62"/>
      <c r="AQ205" s="63"/>
      <c r="AR205" s="62"/>
      <c r="AS205" s="62"/>
      <c r="AT205" s="63"/>
      <c r="AU205" s="59"/>
      <c r="AV205" s="59"/>
      <c r="AW205" s="59"/>
      <c r="AX205" s="59"/>
      <c r="AY205" s="59"/>
      <c r="AZ205" s="59"/>
      <c r="BA205" s="60"/>
      <c r="BB205" s="64"/>
      <c r="BC205" s="64"/>
      <c r="BD205" s="59"/>
      <c r="BE205" s="59"/>
      <c r="BF205" s="59"/>
      <c r="BG205" s="59"/>
      <c r="BH205" s="59"/>
      <c r="BI205" s="59"/>
      <c r="BJ205" s="59"/>
      <c r="BK205" s="59"/>
      <c r="BL205" s="57"/>
      <c r="BM205" s="57"/>
      <c r="BN205" s="57"/>
      <c r="BO205" s="57"/>
      <c r="BP205" s="57"/>
      <c r="BQ205" s="57"/>
      <c r="BR205" s="57"/>
      <c r="BS205" s="57"/>
      <c r="BT205" s="57"/>
      <c r="BU205" s="57"/>
      <c r="BV205" s="57"/>
      <c r="BW205" s="57"/>
      <c r="BX205" s="57"/>
      <c r="CA205" s="57"/>
      <c r="CB205" s="57"/>
      <c r="CC205" s="57"/>
      <c r="CD205" s="57"/>
      <c r="CE205" s="57"/>
      <c r="CF205" s="57"/>
      <c r="CG205" s="57"/>
      <c r="CH205" s="57"/>
      <c r="CI205" s="57"/>
      <c r="CJ205" s="57"/>
      <c r="CK205" s="57"/>
      <c r="CL205" s="57"/>
      <c r="CP205"/>
      <c r="CQ205"/>
      <c r="CR205"/>
      <c r="CS205"/>
      <c r="CT205"/>
      <c r="CU205"/>
      <c r="CV205"/>
      <c r="CW205"/>
      <c r="CX205"/>
      <c r="CY205"/>
      <c r="CZ205"/>
      <c r="EM205" s="57"/>
      <c r="EN205" s="57"/>
      <c r="EO205" s="57"/>
      <c r="EP205" s="57"/>
      <c r="EQ205" s="57"/>
      <c r="ER205" s="57"/>
      <c r="ES205" s="57"/>
      <c r="ET205" s="57"/>
      <c r="EU205" s="57"/>
      <c r="EV205" s="57"/>
      <c r="EW205" s="57"/>
      <c r="FG205" s="65"/>
      <c r="FH205" s="65"/>
      <c r="FL205" s="57"/>
      <c r="FX205" s="57"/>
      <c r="FY205" s="57"/>
      <c r="FZ205" s="57"/>
      <c r="GA205" s="66"/>
      <c r="GB205" s="66"/>
      <c r="GE205" s="66"/>
      <c r="GG205" s="57"/>
    </row>
    <row r="206" spans="1:189" s="56" customFormat="1" ht="18" customHeight="1">
      <c r="A206" s="56" t="s">
        <v>1066</v>
      </c>
      <c r="B206" s="56" t="s">
        <v>1034</v>
      </c>
      <c r="C206" s="63">
        <v>900</v>
      </c>
      <c r="D206" s="57">
        <v>7</v>
      </c>
      <c r="E206" s="56">
        <f t="shared" si="3"/>
        <v>1173.1500000000001</v>
      </c>
      <c r="F206" s="68">
        <v>64.423222222222222</v>
      </c>
      <c r="G206" s="68">
        <v>0.40933333333333327</v>
      </c>
      <c r="H206" s="68">
        <v>17.386444444444447</v>
      </c>
      <c r="I206" s="68">
        <v>5.2086666666666677</v>
      </c>
      <c r="J206" s="68">
        <v>0.13849999999999998</v>
      </c>
      <c r="K206" s="68">
        <v>0.83727777777777757</v>
      </c>
      <c r="L206" s="68">
        <v>3.0338888888888889</v>
      </c>
      <c r="M206" s="68">
        <v>4.7197222222222219</v>
      </c>
      <c r="N206" s="68">
        <v>3.4252777777777781</v>
      </c>
      <c r="O206" s="58"/>
      <c r="P206" s="68">
        <v>0.33372222222222231</v>
      </c>
      <c r="Q206" s="58">
        <v>9.0299999999999994</v>
      </c>
      <c r="S206" s="70">
        <v>40.020909090909093</v>
      </c>
      <c r="T206" s="70">
        <v>2.6889999999999996</v>
      </c>
      <c r="U206" s="70">
        <v>12.786818181818182</v>
      </c>
      <c r="V206" s="70">
        <v>20.063636363636366</v>
      </c>
      <c r="W206" s="70">
        <v>0.38145454545454544</v>
      </c>
      <c r="X206" s="70">
        <v>8.2889090909090903</v>
      </c>
      <c r="Y206" s="70">
        <v>9.4492727272727279</v>
      </c>
      <c r="Z206" s="70">
        <v>2.6818181818181817</v>
      </c>
      <c r="AA206" s="70">
        <v>0.85099999999999987</v>
      </c>
      <c r="AB206" s="70">
        <v>3.4545454545454549E-3</v>
      </c>
      <c r="AD206" s="59"/>
      <c r="AE206" s="60"/>
      <c r="AF206" s="61"/>
      <c r="AG206" s="59"/>
      <c r="AH206" s="59"/>
      <c r="AI206" s="59"/>
      <c r="AJ206" s="60"/>
      <c r="AK206" s="62"/>
      <c r="AL206" s="62"/>
      <c r="AM206" s="62"/>
      <c r="AN206" s="62"/>
      <c r="AO206" s="62"/>
      <c r="AP206" s="62"/>
      <c r="AQ206" s="63"/>
      <c r="AR206" s="62"/>
      <c r="AS206" s="62"/>
      <c r="AT206" s="63"/>
      <c r="AU206" s="59"/>
      <c r="AV206" s="59"/>
      <c r="AW206" s="59"/>
      <c r="AX206" s="59"/>
      <c r="AY206" s="59"/>
      <c r="AZ206" s="59"/>
      <c r="BA206" s="60"/>
      <c r="BB206" s="64"/>
      <c r="BC206" s="64"/>
      <c r="BD206" s="59"/>
      <c r="BE206" s="59"/>
      <c r="BF206" s="59"/>
      <c r="BG206" s="59"/>
      <c r="BH206" s="59"/>
      <c r="BI206" s="59"/>
      <c r="BJ206" s="59"/>
      <c r="BK206" s="59"/>
      <c r="BL206" s="57"/>
      <c r="BM206" s="57"/>
      <c r="BN206" s="57"/>
      <c r="BO206" s="57"/>
      <c r="BP206" s="57"/>
      <c r="BQ206" s="57"/>
      <c r="BR206" s="57"/>
      <c r="BS206" s="57"/>
      <c r="BT206" s="57"/>
      <c r="BU206" s="57"/>
      <c r="BV206" s="57"/>
      <c r="BW206" s="57"/>
      <c r="BX206" s="57"/>
      <c r="CA206" s="57"/>
      <c r="CB206" s="57"/>
      <c r="CC206" s="57"/>
      <c r="CD206" s="57"/>
      <c r="CE206" s="57"/>
      <c r="CF206" s="57"/>
      <c r="CG206" s="57"/>
      <c r="CH206" s="57"/>
      <c r="CI206" s="57"/>
      <c r="CJ206" s="57"/>
      <c r="CK206" s="57"/>
      <c r="CL206" s="57"/>
      <c r="CP206"/>
      <c r="CQ206"/>
      <c r="CR206"/>
      <c r="CS206"/>
      <c r="CT206"/>
      <c r="CU206"/>
      <c r="CV206"/>
      <c r="CW206"/>
      <c r="CX206"/>
      <c r="CY206"/>
      <c r="CZ206"/>
      <c r="EM206" s="57"/>
      <c r="EN206" s="57"/>
      <c r="EO206" s="57"/>
      <c r="EP206" s="57"/>
      <c r="EQ206" s="57"/>
      <c r="ER206" s="57"/>
      <c r="ES206" s="57"/>
      <c r="ET206" s="57"/>
      <c r="EU206" s="57"/>
      <c r="EV206" s="57"/>
      <c r="EW206" s="57"/>
      <c r="FG206" s="65"/>
      <c r="FH206" s="65"/>
      <c r="FL206" s="57"/>
      <c r="FX206" s="57"/>
      <c r="FY206" s="57"/>
      <c r="FZ206" s="57"/>
      <c r="GA206" s="66"/>
      <c r="GB206" s="66"/>
      <c r="GE206" s="66"/>
      <c r="GG206" s="57"/>
    </row>
    <row r="207" spans="1:189" s="56" customFormat="1" ht="18" customHeight="1">
      <c r="A207" s="56" t="s">
        <v>1066</v>
      </c>
      <c r="B207" s="56" t="s">
        <v>1034</v>
      </c>
      <c r="C207" s="63">
        <v>875</v>
      </c>
      <c r="D207" s="57">
        <v>7</v>
      </c>
      <c r="E207" s="56">
        <f t="shared" si="3"/>
        <v>1148.1500000000001</v>
      </c>
      <c r="F207" s="68">
        <v>66.423263157894738</v>
      </c>
      <c r="G207" s="68">
        <v>0.20873684210526314</v>
      </c>
      <c r="H207" s="68">
        <v>17.260631578947372</v>
      </c>
      <c r="I207" s="68">
        <v>4.2809473684210522</v>
      </c>
      <c r="J207" s="68">
        <v>7.9000000000000001E-2</v>
      </c>
      <c r="K207" s="68">
        <v>0.60163157894736841</v>
      </c>
      <c r="L207" s="68">
        <v>2.5044736842105269</v>
      </c>
      <c r="M207" s="68">
        <v>4.6756315789473684</v>
      </c>
      <c r="N207" s="68">
        <v>3.6549999999999998</v>
      </c>
      <c r="O207" s="58"/>
      <c r="P207" s="68">
        <v>0.22731578947368417</v>
      </c>
      <c r="Q207" s="58">
        <v>9.6999999999999993</v>
      </c>
      <c r="S207" s="70">
        <v>41.079368421052628</v>
      </c>
      <c r="T207" s="70">
        <v>2.3323684210526316</v>
      </c>
      <c r="U207" s="70">
        <v>12.472473684210527</v>
      </c>
      <c r="V207" s="70">
        <v>19.904263157894732</v>
      </c>
      <c r="W207" s="70">
        <v>0.38178947368421057</v>
      </c>
      <c r="X207" s="70">
        <v>7.9628947368421059</v>
      </c>
      <c r="Y207" s="70">
        <v>9.378368421052631</v>
      </c>
      <c r="Z207" s="70">
        <v>2.6181052631578949</v>
      </c>
      <c r="AA207" s="70">
        <v>0.83063157894736828</v>
      </c>
      <c r="AB207" s="70">
        <v>1.1421052631578948E-2</v>
      </c>
      <c r="AD207" s="59"/>
      <c r="AE207" s="60"/>
      <c r="AF207" s="61"/>
      <c r="AG207" s="59"/>
      <c r="AH207" s="59"/>
      <c r="AI207" s="59"/>
      <c r="AJ207" s="60"/>
      <c r="AK207" s="62"/>
      <c r="AL207" s="62"/>
      <c r="AM207" s="62"/>
      <c r="AN207" s="62"/>
      <c r="AO207" s="62"/>
      <c r="AP207" s="62"/>
      <c r="AQ207" s="63"/>
      <c r="AR207" s="62"/>
      <c r="AS207" s="62"/>
      <c r="AT207" s="63"/>
      <c r="AU207" s="59"/>
      <c r="AV207" s="59"/>
      <c r="AW207" s="59"/>
      <c r="AX207" s="59"/>
      <c r="AY207" s="59"/>
      <c r="AZ207" s="59"/>
      <c r="BA207" s="60"/>
      <c r="BB207" s="64"/>
      <c r="BC207" s="64"/>
      <c r="BD207" s="59"/>
      <c r="BE207" s="59"/>
      <c r="BF207" s="59"/>
      <c r="BG207" s="59"/>
      <c r="BH207" s="59"/>
      <c r="BI207" s="59"/>
      <c r="BJ207" s="59"/>
      <c r="BK207" s="59"/>
      <c r="BL207" s="57"/>
      <c r="BM207" s="57"/>
      <c r="BN207" s="57"/>
      <c r="BO207" s="57"/>
      <c r="BP207" s="57"/>
      <c r="BQ207" s="57"/>
      <c r="BR207" s="57"/>
      <c r="BS207" s="57"/>
      <c r="BT207" s="57"/>
      <c r="BU207" s="57"/>
      <c r="BV207" s="57"/>
      <c r="BW207" s="57"/>
      <c r="BX207" s="57"/>
      <c r="CA207" s="57"/>
      <c r="CB207" s="57"/>
      <c r="CC207" s="57"/>
      <c r="CD207" s="57"/>
      <c r="CE207" s="57"/>
      <c r="CF207" s="57"/>
      <c r="CG207" s="57"/>
      <c r="CH207" s="57"/>
      <c r="CI207" s="57"/>
      <c r="CJ207" s="57"/>
      <c r="CK207" s="57"/>
      <c r="CL207" s="57"/>
      <c r="CP207"/>
      <c r="CQ207"/>
      <c r="CR207"/>
      <c r="CS207"/>
      <c r="CT207"/>
      <c r="CU207"/>
      <c r="CV207"/>
      <c r="CW207"/>
      <c r="CX207"/>
      <c r="CY207"/>
      <c r="CZ207"/>
      <c r="EM207" s="57"/>
      <c r="EN207" s="57"/>
      <c r="EO207" s="57"/>
      <c r="EP207" s="57"/>
      <c r="EQ207" s="57"/>
      <c r="ER207" s="57"/>
      <c r="ES207" s="57"/>
      <c r="ET207" s="57"/>
      <c r="EU207" s="57"/>
      <c r="EV207" s="57"/>
      <c r="EW207" s="57"/>
      <c r="FG207" s="65"/>
      <c r="FH207" s="65"/>
      <c r="FL207" s="57"/>
      <c r="FX207" s="57"/>
      <c r="FY207" s="57"/>
      <c r="FZ207" s="57"/>
      <c r="GA207" s="66"/>
      <c r="GB207" s="66"/>
      <c r="GE207" s="66"/>
      <c r="GG207" s="57"/>
    </row>
    <row r="208" spans="1:189" s="56" customFormat="1" ht="18" customHeight="1">
      <c r="A208" s="56" t="s">
        <v>1066</v>
      </c>
      <c r="B208" s="56" t="s">
        <v>1034</v>
      </c>
      <c r="C208" s="57">
        <v>850</v>
      </c>
      <c r="D208" s="57">
        <v>7</v>
      </c>
      <c r="E208" s="56">
        <f t="shared" si="3"/>
        <v>1123.1500000000001</v>
      </c>
      <c r="F208" s="58">
        <v>68.73</v>
      </c>
      <c r="G208" s="58">
        <v>0.23</v>
      </c>
      <c r="H208" s="58">
        <v>17.04</v>
      </c>
      <c r="I208" s="58">
        <v>2.92</v>
      </c>
      <c r="J208" s="58">
        <v>0.11</v>
      </c>
      <c r="K208" s="58">
        <v>0.37</v>
      </c>
      <c r="L208" s="58">
        <v>2.02</v>
      </c>
      <c r="M208" s="58">
        <v>4.55</v>
      </c>
      <c r="N208" s="58">
        <v>3.82</v>
      </c>
      <c r="O208" s="58"/>
      <c r="P208" s="58">
        <v>0.12</v>
      </c>
      <c r="Q208" s="58">
        <v>10.1</v>
      </c>
      <c r="S208" s="70">
        <v>39.670999999999999</v>
      </c>
      <c r="T208" s="70">
        <v>2.4889999999999999</v>
      </c>
      <c r="U208" s="70">
        <v>12.84</v>
      </c>
      <c r="V208" s="70">
        <v>22.158000000000001</v>
      </c>
      <c r="W208" s="70">
        <v>0.373</v>
      </c>
      <c r="X208" s="70">
        <v>7.069</v>
      </c>
      <c r="Y208" s="70">
        <v>8.8569999999999993</v>
      </c>
      <c r="Z208" s="70">
        <v>2.5670000000000002</v>
      </c>
      <c r="AA208" s="70">
        <v>0.74099999999999999</v>
      </c>
      <c r="AB208" s="70">
        <v>1.4E-2</v>
      </c>
      <c r="AD208" s="59"/>
      <c r="AE208" s="60"/>
      <c r="AF208" s="61"/>
      <c r="AG208" s="59"/>
      <c r="AH208" s="59"/>
      <c r="AI208" s="59"/>
      <c r="AJ208" s="60"/>
      <c r="AK208" s="62"/>
      <c r="AL208" s="62"/>
      <c r="AM208" s="62"/>
      <c r="AN208" s="62"/>
      <c r="AO208" s="62"/>
      <c r="AP208" s="62"/>
      <c r="AQ208" s="63"/>
      <c r="AR208" s="62"/>
      <c r="AS208" s="62"/>
      <c r="AT208" s="63"/>
      <c r="AU208" s="59"/>
      <c r="AV208" s="59"/>
      <c r="AW208" s="59"/>
      <c r="AX208" s="59"/>
      <c r="AY208" s="59"/>
      <c r="AZ208" s="59"/>
      <c r="BA208" s="60"/>
      <c r="BB208" s="64"/>
      <c r="BC208" s="64"/>
      <c r="BD208" s="59"/>
      <c r="BE208" s="59"/>
      <c r="BF208" s="59"/>
      <c r="BG208" s="59"/>
      <c r="BH208" s="59"/>
      <c r="BI208" s="59"/>
      <c r="BJ208" s="59"/>
      <c r="BK208" s="59"/>
      <c r="BL208" s="57"/>
      <c r="BM208" s="57"/>
      <c r="BN208" s="57"/>
      <c r="BO208" s="57"/>
      <c r="BP208" s="57"/>
      <c r="BQ208" s="57"/>
      <c r="BR208" s="57"/>
      <c r="BS208" s="57"/>
      <c r="BT208" s="57"/>
      <c r="BU208" s="57"/>
      <c r="BV208" s="57"/>
      <c r="BW208" s="57"/>
      <c r="BX208" s="57"/>
      <c r="CA208" s="57"/>
      <c r="CB208" s="57"/>
      <c r="CC208" s="57"/>
      <c r="CD208" s="57"/>
      <c r="CE208" s="57"/>
      <c r="CF208" s="57"/>
      <c r="CG208" s="57"/>
      <c r="CH208" s="57"/>
      <c r="CI208" s="57"/>
      <c r="CJ208" s="57"/>
      <c r="CK208" s="57"/>
      <c r="CL208" s="57"/>
      <c r="CP208"/>
      <c r="CQ208"/>
      <c r="CR208"/>
      <c r="CS208"/>
      <c r="CT208"/>
      <c r="CU208"/>
      <c r="CV208"/>
      <c r="CW208"/>
      <c r="CX208"/>
      <c r="CY208"/>
      <c r="CZ208"/>
      <c r="EM208" s="57"/>
      <c r="EN208" s="57"/>
      <c r="EO208" s="57"/>
      <c r="EP208" s="57"/>
      <c r="EQ208" s="57"/>
      <c r="ER208" s="57"/>
      <c r="ES208" s="57"/>
      <c r="ET208" s="57"/>
      <c r="EU208" s="57"/>
      <c r="EV208" s="57"/>
      <c r="EW208" s="57"/>
      <c r="FG208" s="65"/>
      <c r="FH208" s="65"/>
      <c r="FL208" s="57"/>
      <c r="FX208" s="57"/>
      <c r="FY208" s="57"/>
      <c r="FZ208" s="57"/>
      <c r="GA208" s="66"/>
      <c r="GB208" s="66"/>
      <c r="GE208" s="66"/>
      <c r="GG208" s="57"/>
    </row>
    <row r="209" spans="1:189" s="56" customFormat="1" ht="18" customHeight="1">
      <c r="A209" s="56" t="s">
        <v>1066</v>
      </c>
      <c r="B209" s="56" t="s">
        <v>1034</v>
      </c>
      <c r="C209" s="57">
        <v>825</v>
      </c>
      <c r="D209" s="57">
        <v>7</v>
      </c>
      <c r="E209" s="56">
        <f t="shared" si="3"/>
        <v>1098.1500000000001</v>
      </c>
      <c r="F209" s="58">
        <v>70.94</v>
      </c>
      <c r="G209" s="58">
        <v>0.11</v>
      </c>
      <c r="H209" s="58">
        <v>16.190000000000001</v>
      </c>
      <c r="I209" s="58">
        <v>2.36</v>
      </c>
      <c r="J209" s="58">
        <v>0.08</v>
      </c>
      <c r="K209" s="58">
        <v>0.28999999999999998</v>
      </c>
      <c r="L209" s="58">
        <v>1.76</v>
      </c>
      <c r="M209" s="58">
        <v>4.13</v>
      </c>
      <c r="N209" s="58">
        <v>3.93</v>
      </c>
      <c r="O209" s="58"/>
      <c r="P209" s="58">
        <v>0.14000000000000001</v>
      </c>
      <c r="Q209" s="58">
        <v>10.199999999999999</v>
      </c>
      <c r="S209" s="70">
        <v>40.92540000000001</v>
      </c>
      <c r="T209" s="70">
        <v>2.8421333333333334</v>
      </c>
      <c r="U209" s="70">
        <v>12.317466666666666</v>
      </c>
      <c r="V209" s="70">
        <v>15.958266666666667</v>
      </c>
      <c r="W209" s="70">
        <v>0.30886666666666668</v>
      </c>
      <c r="X209" s="70">
        <v>10.091000000000001</v>
      </c>
      <c r="Y209" s="70">
        <v>9.8196666666666665</v>
      </c>
      <c r="Z209" s="70">
        <v>2.4487999999999999</v>
      </c>
      <c r="AA209" s="70">
        <v>0.75986666666666669</v>
      </c>
      <c r="AB209" s="70">
        <v>6.6666666666666671E-3</v>
      </c>
      <c r="AD209" s="59"/>
      <c r="AE209" s="60"/>
      <c r="AF209" s="61"/>
      <c r="AG209" s="59"/>
      <c r="AH209" s="59"/>
      <c r="AI209" s="59"/>
      <c r="AJ209" s="60"/>
      <c r="AK209" s="62"/>
      <c r="AL209" s="62"/>
      <c r="AM209" s="62"/>
      <c r="AN209" s="62"/>
      <c r="AO209" s="62"/>
      <c r="AP209" s="62"/>
      <c r="AQ209" s="63"/>
      <c r="AR209" s="62"/>
      <c r="AS209" s="62"/>
      <c r="AT209" s="63"/>
      <c r="AU209" s="59"/>
      <c r="AV209" s="59"/>
      <c r="AW209" s="59"/>
      <c r="AX209" s="59"/>
      <c r="AY209" s="59"/>
      <c r="AZ209" s="59"/>
      <c r="BA209" s="60"/>
      <c r="BB209" s="64"/>
      <c r="BC209" s="64"/>
      <c r="BD209" s="59"/>
      <c r="BE209" s="59"/>
      <c r="BF209" s="59"/>
      <c r="BG209" s="59"/>
      <c r="BH209" s="59"/>
      <c r="BI209" s="59"/>
      <c r="BJ209" s="59"/>
      <c r="BK209" s="59"/>
      <c r="BL209" s="57"/>
      <c r="BM209" s="57"/>
      <c r="BN209" s="57"/>
      <c r="BO209" s="57"/>
      <c r="BP209" s="57"/>
      <c r="BQ209" s="57"/>
      <c r="BR209" s="57"/>
      <c r="BS209" s="57"/>
      <c r="BT209" s="57"/>
      <c r="BU209" s="57"/>
      <c r="BV209" s="57"/>
      <c r="BW209" s="57"/>
      <c r="BX209" s="57"/>
      <c r="CA209" s="57"/>
      <c r="CB209" s="57"/>
      <c r="CC209" s="57"/>
      <c r="CD209" s="57"/>
      <c r="CE209" s="57"/>
      <c r="CF209" s="57"/>
      <c r="CG209" s="57"/>
      <c r="CH209" s="57"/>
      <c r="CI209" s="57"/>
      <c r="CJ209" s="57"/>
      <c r="CK209" s="57"/>
      <c r="CL209" s="57"/>
      <c r="CP209"/>
      <c r="CQ209"/>
      <c r="CR209"/>
      <c r="CS209"/>
      <c r="CT209"/>
      <c r="CU209"/>
      <c r="CV209"/>
      <c r="CW209"/>
      <c r="CX209"/>
      <c r="CY209"/>
      <c r="CZ209"/>
      <c r="EM209" s="57"/>
      <c r="EN209" s="57"/>
      <c r="EO209" s="57"/>
      <c r="EP209" s="57"/>
      <c r="EQ209" s="57"/>
      <c r="ER209" s="57"/>
      <c r="ES209" s="57"/>
      <c r="ET209" s="57"/>
      <c r="EU209" s="57"/>
      <c r="EV209" s="57"/>
      <c r="EW209" s="57"/>
      <c r="FG209" s="65"/>
      <c r="FH209" s="65"/>
      <c r="FL209" s="57"/>
      <c r="FX209" s="57"/>
      <c r="FY209" s="57"/>
      <c r="FZ209" s="57"/>
      <c r="GA209" s="66"/>
      <c r="GB209" s="66"/>
      <c r="GE209" s="66"/>
      <c r="GG209" s="57"/>
    </row>
    <row r="210" spans="1:189" s="56" customFormat="1" ht="18" customHeight="1">
      <c r="A210" s="56" t="s">
        <v>1066</v>
      </c>
      <c r="B210" s="56" t="s">
        <v>1034</v>
      </c>
      <c r="C210" s="57">
        <v>900</v>
      </c>
      <c r="D210" s="57">
        <v>7</v>
      </c>
      <c r="E210" s="56">
        <f t="shared" si="3"/>
        <v>1173.1500000000001</v>
      </c>
      <c r="F210" s="68">
        <v>65.533828349693309</v>
      </c>
      <c r="G210" s="68">
        <v>0.32083423687509782</v>
      </c>
      <c r="H210" s="68">
        <v>17.440266339324403</v>
      </c>
      <c r="I210" s="68">
        <v>4.6414950433940634</v>
      </c>
      <c r="J210" s="68">
        <v>0.15104199163616885</v>
      </c>
      <c r="K210" s="68">
        <v>0.70855310372434577</v>
      </c>
      <c r="L210" s="68">
        <v>2.892545557970891</v>
      </c>
      <c r="M210" s="68">
        <v>4.5582467922638692</v>
      </c>
      <c r="N210" s="68">
        <v>3.4407826692620644</v>
      </c>
      <c r="O210" s="58"/>
      <c r="P210" s="68">
        <v>0.23590024294079287</v>
      </c>
      <c r="Q210" s="58">
        <v>9.4</v>
      </c>
      <c r="S210" s="70">
        <v>40.724681785714282</v>
      </c>
      <c r="T210" s="70">
        <v>3.2683928571428571</v>
      </c>
      <c r="U210" s="70">
        <v>13.04217857142857</v>
      </c>
      <c r="V210" s="70">
        <v>16.85389285714286</v>
      </c>
      <c r="W210" s="70">
        <v>0.29396428571428562</v>
      </c>
      <c r="X210" s="70">
        <v>10.061214285714286</v>
      </c>
      <c r="Y210" s="70">
        <v>9.8652142857142842</v>
      </c>
      <c r="Z210" s="70">
        <v>2.4622500000000005</v>
      </c>
      <c r="AA210" s="70">
        <v>0.77399999999999991</v>
      </c>
      <c r="AB210" s="70">
        <v>1.6821428571428577E-2</v>
      </c>
      <c r="AD210" s="59"/>
      <c r="AE210" s="60"/>
      <c r="AF210" s="61"/>
      <c r="AG210" s="59"/>
      <c r="AH210" s="59"/>
      <c r="AI210" s="59"/>
      <c r="AJ210" s="60"/>
      <c r="AK210" s="62"/>
      <c r="AL210" s="62"/>
      <c r="AM210" s="62"/>
      <c r="AN210" s="62"/>
      <c r="AO210" s="62"/>
      <c r="AP210" s="62"/>
      <c r="AQ210" s="63"/>
      <c r="AR210" s="62"/>
      <c r="AS210" s="62"/>
      <c r="AT210" s="63"/>
      <c r="AU210" s="59"/>
      <c r="AV210" s="59"/>
      <c r="AW210" s="59"/>
      <c r="AX210" s="59"/>
      <c r="AY210" s="59"/>
      <c r="AZ210" s="59"/>
      <c r="BA210" s="60"/>
      <c r="BB210" s="64"/>
      <c r="BC210" s="64"/>
      <c r="BD210" s="59"/>
      <c r="BE210" s="59"/>
      <c r="BF210" s="59"/>
      <c r="BG210" s="59"/>
      <c r="BH210" s="59"/>
      <c r="BI210" s="59"/>
      <c r="BJ210" s="59"/>
      <c r="BK210" s="59"/>
      <c r="BL210" s="57"/>
      <c r="BM210" s="57"/>
      <c r="BN210" s="57"/>
      <c r="BO210" s="57"/>
      <c r="BP210" s="57"/>
      <c r="BQ210" s="57"/>
      <c r="BR210" s="57"/>
      <c r="BS210" s="57"/>
      <c r="BT210" s="57"/>
      <c r="BU210" s="57"/>
      <c r="BV210" s="57"/>
      <c r="BW210" s="57"/>
      <c r="BX210" s="57"/>
      <c r="CA210" s="57"/>
      <c r="CB210" s="57"/>
      <c r="CC210" s="57"/>
      <c r="CD210" s="57"/>
      <c r="CE210" s="57"/>
      <c r="CF210" s="57"/>
      <c r="CG210" s="57"/>
      <c r="CH210" s="57"/>
      <c r="CI210" s="57"/>
      <c r="CJ210" s="57"/>
      <c r="CK210" s="57"/>
      <c r="CL210" s="57"/>
      <c r="CP210"/>
      <c r="CQ210"/>
      <c r="CR210"/>
      <c r="CS210"/>
      <c r="CT210"/>
      <c r="CU210"/>
      <c r="CV210"/>
      <c r="CW210"/>
      <c r="CX210"/>
      <c r="CY210"/>
      <c r="CZ210"/>
      <c r="EM210" s="57"/>
      <c r="EN210" s="57"/>
      <c r="EO210" s="57"/>
      <c r="EP210" s="57"/>
      <c r="EQ210" s="57"/>
      <c r="ER210" s="57"/>
      <c r="ES210" s="57"/>
      <c r="ET210" s="57"/>
      <c r="EU210" s="57"/>
      <c r="EV210" s="57"/>
      <c r="EW210" s="57"/>
      <c r="FG210" s="65"/>
      <c r="FH210" s="65"/>
      <c r="FL210" s="57"/>
      <c r="FX210" s="57"/>
      <c r="FY210" s="57"/>
      <c r="FZ210" s="57"/>
      <c r="GA210" s="66"/>
      <c r="GB210" s="66"/>
      <c r="GE210" s="66"/>
      <c r="GG210" s="57"/>
    </row>
    <row r="211" spans="1:189" s="56" customFormat="1" ht="18" customHeight="1">
      <c r="A211" s="56" t="s">
        <v>1066</v>
      </c>
      <c r="B211" s="56" t="s">
        <v>1034</v>
      </c>
      <c r="C211" s="63">
        <v>975</v>
      </c>
      <c r="D211" s="57">
        <v>7</v>
      </c>
      <c r="E211" s="56">
        <f t="shared" si="3"/>
        <v>1248.1500000000001</v>
      </c>
      <c r="F211" s="68">
        <v>57.44736593280318</v>
      </c>
      <c r="G211" s="68">
        <v>0.9381558462891495</v>
      </c>
      <c r="H211" s="68">
        <v>17.419296374215602</v>
      </c>
      <c r="I211" s="68">
        <v>8.8635501432173083</v>
      </c>
      <c r="J211" s="68">
        <v>0.18598361337681182</v>
      </c>
      <c r="K211" s="68">
        <v>2.1306959268276442</v>
      </c>
      <c r="L211" s="68">
        <v>4.9864336019435216</v>
      </c>
      <c r="M211" s="68">
        <v>4.4530367896054255</v>
      </c>
      <c r="N211" s="68">
        <v>2.6051212240155679</v>
      </c>
      <c r="O211" s="58"/>
      <c r="P211" s="68">
        <v>0.85303690178546654</v>
      </c>
      <c r="Q211" s="58">
        <v>6.97</v>
      </c>
      <c r="S211" s="70">
        <v>40.302999999999997</v>
      </c>
      <c r="T211" s="70">
        <v>3.0129999999999999</v>
      </c>
      <c r="U211" s="70">
        <v>13.24</v>
      </c>
      <c r="V211" s="70">
        <v>14.455</v>
      </c>
      <c r="W211" s="70">
        <v>0.23799999999999999</v>
      </c>
      <c r="X211" s="70">
        <v>11.25</v>
      </c>
      <c r="Y211" s="70">
        <v>10.244999999999999</v>
      </c>
      <c r="Z211" s="70">
        <v>2.5779999999999998</v>
      </c>
      <c r="AA211" s="70">
        <v>0.84899999999999998</v>
      </c>
      <c r="AB211" s="70">
        <v>0.01</v>
      </c>
      <c r="AD211" s="59"/>
      <c r="AE211" s="60"/>
      <c r="AF211" s="61"/>
      <c r="AG211" s="59"/>
      <c r="AH211" s="59"/>
      <c r="AI211" s="59"/>
      <c r="AJ211" s="60"/>
      <c r="AK211" s="62"/>
      <c r="AL211" s="62"/>
      <c r="AM211" s="62"/>
      <c r="AN211" s="62"/>
      <c r="AO211" s="62"/>
      <c r="AP211" s="62"/>
      <c r="AQ211" s="63"/>
      <c r="AR211" s="62"/>
      <c r="AS211" s="62"/>
      <c r="AT211" s="63"/>
      <c r="AU211" s="59"/>
      <c r="AV211" s="59"/>
      <c r="AW211" s="59"/>
      <c r="AX211" s="59"/>
      <c r="AY211" s="59"/>
      <c r="AZ211" s="59"/>
      <c r="BA211" s="60"/>
      <c r="BB211" s="64"/>
      <c r="BC211" s="64"/>
      <c r="BD211" s="59"/>
      <c r="BE211" s="59"/>
      <c r="BF211" s="59"/>
      <c r="BG211" s="59"/>
      <c r="BH211" s="59"/>
      <c r="BI211" s="59"/>
      <c r="BJ211" s="59"/>
      <c r="BK211" s="59"/>
      <c r="BL211" s="57"/>
      <c r="BM211" s="57"/>
      <c r="BN211" s="57"/>
      <c r="BO211" s="57"/>
      <c r="BP211" s="57"/>
      <c r="BQ211" s="57"/>
      <c r="BR211" s="57"/>
      <c r="BS211" s="57"/>
      <c r="BT211" s="57"/>
      <c r="BU211" s="57"/>
      <c r="BV211" s="57"/>
      <c r="BW211" s="57"/>
      <c r="BX211" s="57"/>
      <c r="CA211" s="57"/>
      <c r="CB211" s="57"/>
      <c r="CC211" s="57"/>
      <c r="CD211" s="57"/>
      <c r="CE211" s="57"/>
      <c r="CF211" s="57"/>
      <c r="CG211" s="57"/>
      <c r="CH211" s="57"/>
      <c r="CI211" s="57"/>
      <c r="CJ211" s="57"/>
      <c r="CK211" s="57"/>
      <c r="CL211" s="57"/>
      <c r="CP211"/>
      <c r="CQ211"/>
      <c r="CR211"/>
      <c r="CS211"/>
      <c r="CT211"/>
      <c r="CU211"/>
      <c r="CV211"/>
      <c r="CW211"/>
      <c r="CX211"/>
      <c r="CY211"/>
      <c r="CZ211"/>
      <c r="EM211" s="57"/>
      <c r="EN211" s="57"/>
      <c r="EO211" s="57"/>
      <c r="EP211" s="57"/>
      <c r="EQ211" s="57"/>
      <c r="ER211" s="57"/>
      <c r="ES211" s="57"/>
      <c r="ET211" s="57"/>
      <c r="EU211" s="57"/>
      <c r="EV211" s="57"/>
      <c r="EW211" s="57"/>
      <c r="FG211" s="65"/>
      <c r="FH211" s="65"/>
      <c r="FL211" s="57"/>
      <c r="FX211" s="57"/>
      <c r="FY211" s="57"/>
      <c r="FZ211" s="57"/>
      <c r="GA211" s="66"/>
      <c r="GB211" s="66"/>
      <c r="GE211" s="66"/>
      <c r="GG211" s="57"/>
    </row>
    <row r="212" spans="1:189" s="56" customFormat="1" ht="18" customHeight="1">
      <c r="A212" s="56" t="s">
        <v>1066</v>
      </c>
      <c r="B212" s="56" t="s">
        <v>1034</v>
      </c>
      <c r="C212" s="63">
        <v>925</v>
      </c>
      <c r="D212" s="57">
        <v>7</v>
      </c>
      <c r="E212" s="56">
        <f t="shared" si="3"/>
        <v>1198.1500000000001</v>
      </c>
      <c r="F212" s="68">
        <v>60.299015772312309</v>
      </c>
      <c r="G212" s="68">
        <v>0.70904824180980053</v>
      </c>
      <c r="H212" s="68">
        <v>17.593385596713901</v>
      </c>
      <c r="I212" s="68">
        <v>6.9866904136098444</v>
      </c>
      <c r="J212" s="68">
        <v>0.23241854077876514</v>
      </c>
      <c r="K212" s="68">
        <v>1.6480542655173516</v>
      </c>
      <c r="L212" s="68">
        <v>4.2519428523284883</v>
      </c>
      <c r="M212" s="68">
        <v>4.6328875352858105</v>
      </c>
      <c r="N212" s="68">
        <v>2.9441367543791945</v>
      </c>
      <c r="O212" s="58"/>
      <c r="P212" s="68">
        <v>0.58284350569252963</v>
      </c>
      <c r="Q212" s="58">
        <v>7.76</v>
      </c>
      <c r="S212" s="70">
        <v>40.456000000000003</v>
      </c>
      <c r="T212" s="70">
        <v>3.21</v>
      </c>
      <c r="U212" s="70">
        <v>13.35</v>
      </c>
      <c r="V212" s="70">
        <v>15</v>
      </c>
      <c r="W212" s="70">
        <v>0.28000000000000003</v>
      </c>
      <c r="X212" s="70">
        <v>11.2</v>
      </c>
      <c r="Y212" s="70">
        <v>9.92</v>
      </c>
      <c r="Z212" s="70">
        <v>2.72</v>
      </c>
      <c r="AA212" s="70">
        <v>0.76300000000000001</v>
      </c>
      <c r="AB212" s="70">
        <v>4.0000000000000001E-3</v>
      </c>
      <c r="AD212" s="59"/>
      <c r="AE212" s="60"/>
      <c r="AF212" s="61"/>
      <c r="AG212" s="59"/>
      <c r="AH212" s="59"/>
      <c r="AI212" s="59"/>
      <c r="AJ212" s="60"/>
      <c r="AK212" s="62"/>
      <c r="AL212" s="62"/>
      <c r="AM212" s="62"/>
      <c r="AN212" s="62"/>
      <c r="AO212" s="62"/>
      <c r="AP212" s="62"/>
      <c r="AQ212" s="63"/>
      <c r="AR212" s="62"/>
      <c r="AS212" s="62"/>
      <c r="AT212" s="63"/>
      <c r="AU212" s="59"/>
      <c r="AV212" s="59"/>
      <c r="AW212" s="59"/>
      <c r="AX212" s="59"/>
      <c r="AY212" s="59"/>
      <c r="AZ212" s="59"/>
      <c r="BA212" s="60"/>
      <c r="BB212" s="64"/>
      <c r="BC212" s="64"/>
      <c r="BD212" s="59"/>
      <c r="BE212" s="59"/>
      <c r="BF212" s="59"/>
      <c r="BG212" s="59"/>
      <c r="BH212" s="59"/>
      <c r="BI212" s="59"/>
      <c r="BJ212" s="59"/>
      <c r="BK212" s="59"/>
      <c r="BL212" s="57"/>
      <c r="BM212" s="57"/>
      <c r="BN212" s="57"/>
      <c r="BO212" s="57"/>
      <c r="BP212" s="57"/>
      <c r="BQ212" s="57"/>
      <c r="BR212" s="57"/>
      <c r="BS212" s="57"/>
      <c r="BT212" s="57"/>
      <c r="BU212" s="57"/>
      <c r="BV212" s="57"/>
      <c r="BW212" s="57"/>
      <c r="BX212" s="57"/>
      <c r="CA212" s="57"/>
      <c r="CB212" s="57"/>
      <c r="CC212" s="57"/>
      <c r="CD212" s="57"/>
      <c r="CE212" s="57"/>
      <c r="CF212" s="57"/>
      <c r="CG212" s="57"/>
      <c r="CH212" s="57"/>
      <c r="CI212" s="57"/>
      <c r="CJ212" s="57"/>
      <c r="CK212" s="57"/>
      <c r="CL212" s="57"/>
      <c r="CP212"/>
      <c r="CQ212"/>
      <c r="CR212"/>
      <c r="CS212"/>
      <c r="CT212"/>
      <c r="CU212"/>
      <c r="CV212"/>
      <c r="CW212"/>
      <c r="CX212"/>
      <c r="CY212"/>
      <c r="CZ212"/>
      <c r="EM212" s="57"/>
      <c r="EN212" s="57"/>
      <c r="EO212" s="57"/>
      <c r="EP212" s="57"/>
      <c r="EQ212" s="57"/>
      <c r="ER212" s="57"/>
      <c r="ES212" s="57"/>
      <c r="ET212" s="57"/>
      <c r="EU212" s="57"/>
      <c r="EV212" s="57"/>
      <c r="EW212" s="57"/>
      <c r="FG212" s="65"/>
      <c r="FH212" s="65"/>
      <c r="FL212" s="57"/>
      <c r="FX212" s="57"/>
      <c r="FY212" s="57"/>
      <c r="FZ212" s="57"/>
      <c r="GA212" s="66"/>
      <c r="GB212" s="66"/>
      <c r="GE212" s="66"/>
      <c r="GG212" s="57"/>
    </row>
    <row r="213" spans="1:189" s="56" customFormat="1" ht="18" customHeight="1">
      <c r="A213" s="56" t="s">
        <v>1066</v>
      </c>
      <c r="B213" s="56" t="s">
        <v>1034</v>
      </c>
      <c r="C213" s="63">
        <v>900</v>
      </c>
      <c r="D213" s="57">
        <v>7</v>
      </c>
      <c r="E213" s="56">
        <f t="shared" si="3"/>
        <v>1173.1500000000001</v>
      </c>
      <c r="F213" s="68">
        <v>67.814958407541639</v>
      </c>
      <c r="G213" s="68">
        <v>0.39616586809150195</v>
      </c>
      <c r="H213" s="68">
        <v>17.134086303722338</v>
      </c>
      <c r="I213" s="68">
        <v>3.4703717487101047</v>
      </c>
      <c r="J213" s="68">
        <v>9.8332429302028485E-2</v>
      </c>
      <c r="K213" s="68">
        <v>0.7025094218593082</v>
      </c>
      <c r="L213" s="68">
        <v>2.6235794237914312</v>
      </c>
      <c r="M213" s="68">
        <v>3.9203530698727391</v>
      </c>
      <c r="N213" s="68">
        <v>3.4987638836359114</v>
      </c>
      <c r="O213" s="58"/>
      <c r="P213" s="68">
        <v>0.23954904720272302</v>
      </c>
      <c r="Q213" s="58">
        <v>10.3</v>
      </c>
      <c r="S213" s="70">
        <v>42.512640000000005</v>
      </c>
      <c r="T213" s="70">
        <v>2.3730799999999999</v>
      </c>
      <c r="U213" s="70">
        <v>11.273359999999998</v>
      </c>
      <c r="V213" s="70">
        <v>15.261760000000002</v>
      </c>
      <c r="W213" s="70">
        <v>0.35692000000000002</v>
      </c>
      <c r="X213" s="70">
        <v>11.779680000000001</v>
      </c>
      <c r="Y213" s="70">
        <v>10.542919999999999</v>
      </c>
      <c r="Z213" s="70">
        <v>2.1519199999999996</v>
      </c>
      <c r="AA213" s="70">
        <v>0.79876000000000003</v>
      </c>
      <c r="AB213" s="70">
        <v>6.6800000000000019E-3</v>
      </c>
      <c r="AD213" s="59"/>
      <c r="AE213" s="60"/>
      <c r="AF213" s="61"/>
      <c r="AG213" s="59"/>
      <c r="AH213" s="59"/>
      <c r="AI213" s="59"/>
      <c r="AJ213" s="60"/>
      <c r="AK213" s="62"/>
      <c r="AL213" s="62"/>
      <c r="AM213" s="62"/>
      <c r="AN213" s="62"/>
      <c r="AO213" s="62"/>
      <c r="AP213" s="62"/>
      <c r="AQ213" s="63"/>
      <c r="AR213" s="62"/>
      <c r="AS213" s="62"/>
      <c r="AT213" s="63"/>
      <c r="AU213" s="59"/>
      <c r="AV213" s="59"/>
      <c r="AW213" s="59"/>
      <c r="AX213" s="59"/>
      <c r="AY213" s="59"/>
      <c r="AZ213" s="59"/>
      <c r="BA213" s="60"/>
      <c r="BB213" s="64"/>
      <c r="BC213" s="64"/>
      <c r="BD213" s="59"/>
      <c r="BE213" s="59"/>
      <c r="BF213" s="59"/>
      <c r="BG213" s="59"/>
      <c r="BH213" s="59"/>
      <c r="BI213" s="59"/>
      <c r="BJ213" s="59"/>
      <c r="BK213" s="59"/>
      <c r="BL213" s="57"/>
      <c r="BM213" s="57"/>
      <c r="BN213" s="57"/>
      <c r="BO213" s="57"/>
      <c r="BP213" s="57"/>
      <c r="BQ213" s="57"/>
      <c r="BR213" s="57"/>
      <c r="BS213" s="57"/>
      <c r="BT213" s="57"/>
      <c r="BU213" s="57"/>
      <c r="BV213" s="57"/>
      <c r="BW213" s="57"/>
      <c r="BX213" s="57"/>
      <c r="CA213" s="57"/>
      <c r="CB213" s="57"/>
      <c r="CC213" s="57"/>
      <c r="CD213" s="57"/>
      <c r="CE213" s="57"/>
      <c r="CF213" s="57"/>
      <c r="CG213" s="57"/>
      <c r="CH213" s="57"/>
      <c r="CI213" s="57"/>
      <c r="CJ213" s="57"/>
      <c r="CK213" s="57"/>
      <c r="CL213" s="57"/>
      <c r="CP213"/>
      <c r="CQ213"/>
      <c r="CR213"/>
      <c r="CS213"/>
      <c r="CT213"/>
      <c r="CU213"/>
      <c r="CV213"/>
      <c r="CW213"/>
      <c r="CX213"/>
      <c r="CY213"/>
      <c r="CZ213"/>
      <c r="EM213" s="57"/>
      <c r="EN213" s="57"/>
      <c r="EO213" s="57"/>
      <c r="EP213" s="57"/>
      <c r="EQ213" s="57"/>
      <c r="ER213" s="57"/>
      <c r="ES213" s="57"/>
      <c r="ET213" s="57"/>
      <c r="EU213" s="57"/>
      <c r="EV213" s="57"/>
      <c r="EW213" s="57"/>
      <c r="FG213" s="65"/>
      <c r="FH213" s="65"/>
      <c r="FL213" s="57"/>
      <c r="FX213" s="57"/>
      <c r="FY213" s="57"/>
      <c r="FZ213" s="57"/>
      <c r="GA213" s="66"/>
      <c r="GB213" s="66"/>
      <c r="GE213" s="66"/>
      <c r="GG213" s="57"/>
    </row>
    <row r="214" spans="1:189" s="56" customFormat="1" ht="18" customHeight="1">
      <c r="A214" s="56" t="s">
        <v>1066</v>
      </c>
      <c r="B214" s="56" t="s">
        <v>1034</v>
      </c>
      <c r="C214" s="63">
        <v>900</v>
      </c>
      <c r="D214" s="57">
        <v>7</v>
      </c>
      <c r="E214" s="56">
        <f t="shared" si="3"/>
        <v>1173.1500000000001</v>
      </c>
      <c r="F214" s="68">
        <v>67.108304373591992</v>
      </c>
      <c r="G214" s="68">
        <v>0.26430697530163011</v>
      </c>
      <c r="H214" s="68">
        <v>16.675507055243333</v>
      </c>
      <c r="I214" s="68">
        <v>3.7897772762852617</v>
      </c>
      <c r="J214" s="68">
        <v>0.11247050308643966</v>
      </c>
      <c r="K214" s="68">
        <v>0.71402272018109181</v>
      </c>
      <c r="L214" s="68">
        <v>2.5238867324498266</v>
      </c>
      <c r="M214" s="68">
        <v>4.6009809329335987</v>
      </c>
      <c r="N214" s="68">
        <v>3.8909736952351555</v>
      </c>
      <c r="O214" s="58"/>
      <c r="P214" s="68">
        <v>0.23531913497932344</v>
      </c>
      <c r="Q214" s="58">
        <v>8.83</v>
      </c>
      <c r="S214" s="70">
        <v>40.472999999999999</v>
      </c>
      <c r="T214" s="70">
        <v>2.3180000000000001</v>
      </c>
      <c r="U214" s="70">
        <v>12.701000000000001</v>
      </c>
      <c r="V214" s="70">
        <v>20.006</v>
      </c>
      <c r="W214" s="70">
        <v>0.42199999999999999</v>
      </c>
      <c r="X214" s="70">
        <v>8.8119999999999994</v>
      </c>
      <c r="Y214" s="70">
        <v>9.2409999999999997</v>
      </c>
      <c r="Z214" s="70">
        <v>2.633</v>
      </c>
      <c r="AA214" s="70">
        <v>0.81</v>
      </c>
      <c r="AB214" s="70">
        <v>1.4E-2</v>
      </c>
      <c r="AD214" s="59"/>
      <c r="AE214" s="60"/>
      <c r="AF214" s="61"/>
      <c r="AG214" s="59"/>
      <c r="AH214" s="59"/>
      <c r="AI214" s="59"/>
      <c r="AJ214" s="60"/>
      <c r="AK214" s="62"/>
      <c r="AL214" s="62"/>
      <c r="AM214" s="62"/>
      <c r="AN214" s="62"/>
      <c r="AO214" s="62"/>
      <c r="AP214" s="62"/>
      <c r="AQ214" s="63"/>
      <c r="AR214" s="62"/>
      <c r="AS214" s="62"/>
      <c r="AT214" s="63"/>
      <c r="AU214" s="59"/>
      <c r="AV214" s="59"/>
      <c r="AW214" s="59"/>
      <c r="AX214" s="59"/>
      <c r="AY214" s="59"/>
      <c r="AZ214" s="59"/>
      <c r="BA214" s="60"/>
      <c r="BB214" s="64"/>
      <c r="BC214" s="64"/>
      <c r="BD214" s="59"/>
      <c r="BE214" s="59"/>
      <c r="BF214" s="59"/>
      <c r="BG214" s="59"/>
      <c r="BH214" s="59"/>
      <c r="BI214" s="59"/>
      <c r="BJ214" s="59"/>
      <c r="BK214" s="59"/>
      <c r="BL214" s="57"/>
      <c r="BM214" s="57"/>
      <c r="BN214" s="57"/>
      <c r="BO214" s="57"/>
      <c r="BP214" s="57"/>
      <c r="BQ214" s="57"/>
      <c r="BR214" s="57"/>
      <c r="BS214" s="57"/>
      <c r="BT214" s="57"/>
      <c r="BU214" s="57"/>
      <c r="BV214" s="57"/>
      <c r="BW214" s="57"/>
      <c r="BX214" s="57"/>
      <c r="CA214" s="57"/>
      <c r="CB214" s="57"/>
      <c r="CC214" s="57"/>
      <c r="CD214" s="57"/>
      <c r="CE214" s="57"/>
      <c r="CF214" s="57"/>
      <c r="CG214" s="57"/>
      <c r="CH214" s="57"/>
      <c r="CI214" s="57"/>
      <c r="CJ214" s="57"/>
      <c r="CK214" s="57"/>
      <c r="CL214" s="57"/>
      <c r="CP214"/>
      <c r="CQ214"/>
      <c r="CR214"/>
      <c r="CS214"/>
      <c r="CT214"/>
      <c r="CU214"/>
      <c r="CV214"/>
      <c r="CW214"/>
      <c r="CX214"/>
      <c r="CY214"/>
      <c r="CZ214"/>
      <c r="EM214" s="57"/>
      <c r="EN214" s="57"/>
      <c r="EO214" s="57"/>
      <c r="EP214" s="57"/>
      <c r="EQ214" s="57"/>
      <c r="ER214" s="57"/>
      <c r="ES214" s="57"/>
      <c r="ET214" s="57"/>
      <c r="EU214" s="57"/>
      <c r="EV214" s="57"/>
      <c r="EW214" s="57"/>
      <c r="FG214" s="65"/>
      <c r="FH214" s="65"/>
      <c r="FL214" s="57"/>
      <c r="FX214" s="57"/>
      <c r="FY214" s="57"/>
      <c r="FZ214" s="57"/>
      <c r="GA214" s="66"/>
      <c r="GB214" s="66"/>
      <c r="GE214" s="66"/>
      <c r="GG214" s="57"/>
    </row>
    <row r="215" spans="1:189" s="56" customFormat="1" ht="18" customHeight="1">
      <c r="A215" s="56" t="s">
        <v>1066</v>
      </c>
      <c r="B215" s="56" t="s">
        <v>1034</v>
      </c>
      <c r="C215" s="63">
        <v>875</v>
      </c>
      <c r="D215" s="57">
        <v>7</v>
      </c>
      <c r="E215" s="56">
        <f t="shared" si="3"/>
        <v>1148.1500000000001</v>
      </c>
      <c r="F215" s="68">
        <v>67.736349446080965</v>
      </c>
      <c r="G215" s="68">
        <v>0.32339385192648767</v>
      </c>
      <c r="H215" s="68">
        <v>17.061419130093469</v>
      </c>
      <c r="I215" s="68">
        <v>3.982826095346585</v>
      </c>
      <c r="J215" s="68">
        <v>0.10245261932137677</v>
      </c>
      <c r="K215" s="68">
        <v>0.55182467409205183</v>
      </c>
      <c r="L215" s="68">
        <v>2.4205186480180245</v>
      </c>
      <c r="M215" s="68">
        <v>3.8848425462967549</v>
      </c>
      <c r="N215" s="68">
        <v>3.6397109475167064</v>
      </c>
      <c r="O215" s="58"/>
      <c r="P215" s="68">
        <v>0.22422053021493377</v>
      </c>
      <c r="Q215" s="58">
        <v>10.4</v>
      </c>
      <c r="S215" s="70">
        <v>42.250999999999998</v>
      </c>
      <c r="T215" s="70">
        <v>2.3130000000000002</v>
      </c>
      <c r="U215" s="70">
        <v>11.462</v>
      </c>
      <c r="V215" s="70">
        <v>15.837</v>
      </c>
      <c r="W215" s="70">
        <v>0.35299999999999998</v>
      </c>
      <c r="X215" s="70">
        <v>11.17</v>
      </c>
      <c r="Y215" s="70">
        <v>10.696</v>
      </c>
      <c r="Z215" s="70">
        <v>2.1539999999999999</v>
      </c>
      <c r="AA215" s="70">
        <v>0.86099999999999999</v>
      </c>
      <c r="AB215" s="70">
        <v>6.0000000000000001E-3</v>
      </c>
      <c r="AD215" s="59"/>
      <c r="AE215" s="60"/>
      <c r="AF215" s="61"/>
      <c r="AG215" s="59"/>
      <c r="AH215" s="59"/>
      <c r="AI215" s="59"/>
      <c r="AJ215" s="60"/>
      <c r="AK215" s="62"/>
      <c r="AL215" s="62"/>
      <c r="AM215" s="62"/>
      <c r="AN215" s="62"/>
      <c r="AO215" s="62"/>
      <c r="AP215" s="62"/>
      <c r="AQ215" s="63"/>
      <c r="AR215" s="62"/>
      <c r="AS215" s="62"/>
      <c r="AT215" s="63"/>
      <c r="AU215" s="59"/>
      <c r="AV215" s="59"/>
      <c r="AW215" s="59"/>
      <c r="AX215" s="59"/>
      <c r="AY215" s="59"/>
      <c r="AZ215" s="59"/>
      <c r="BA215" s="60"/>
      <c r="BB215" s="64"/>
      <c r="BC215" s="64"/>
      <c r="BD215" s="59"/>
      <c r="BE215" s="59"/>
      <c r="BF215" s="59"/>
      <c r="BG215" s="59"/>
      <c r="BH215" s="59"/>
      <c r="BI215" s="59"/>
      <c r="BJ215" s="59"/>
      <c r="BK215" s="59"/>
      <c r="BL215" s="57"/>
      <c r="BM215" s="57"/>
      <c r="BN215" s="57"/>
      <c r="BO215" s="57"/>
      <c r="BP215" s="57"/>
      <c r="BQ215" s="57"/>
      <c r="BR215" s="57"/>
      <c r="BS215" s="57"/>
      <c r="BT215" s="57"/>
      <c r="BU215" s="57"/>
      <c r="BV215" s="57"/>
      <c r="BW215" s="57"/>
      <c r="BX215" s="57"/>
      <c r="CA215" s="57"/>
      <c r="CB215" s="57"/>
      <c r="CC215" s="57"/>
      <c r="CD215" s="57"/>
      <c r="CE215" s="57"/>
      <c r="CF215" s="57"/>
      <c r="CG215" s="57"/>
      <c r="CH215" s="57"/>
      <c r="CI215" s="57"/>
      <c r="CJ215" s="57"/>
      <c r="CK215" s="57"/>
      <c r="CL215" s="57"/>
      <c r="CP215"/>
      <c r="CQ215"/>
      <c r="CR215"/>
      <c r="CS215"/>
      <c r="CT215"/>
      <c r="CU215"/>
      <c r="CV215"/>
      <c r="CW215"/>
      <c r="CX215"/>
      <c r="CY215"/>
      <c r="CZ215"/>
      <c r="EM215" s="57"/>
      <c r="EN215" s="57"/>
      <c r="EO215" s="57"/>
      <c r="EP215" s="57"/>
      <c r="EQ215" s="57"/>
      <c r="ER215" s="57"/>
      <c r="ES215" s="57"/>
      <c r="ET215" s="57"/>
      <c r="EU215" s="57"/>
      <c r="EV215" s="57"/>
      <c r="EW215" s="57"/>
      <c r="FG215" s="65"/>
      <c r="FH215" s="65"/>
      <c r="FL215" s="57"/>
      <c r="FX215" s="57"/>
      <c r="FY215" s="57"/>
      <c r="FZ215" s="57"/>
      <c r="GA215" s="66"/>
      <c r="GB215" s="66"/>
      <c r="GE215" s="66"/>
      <c r="GG215" s="57"/>
    </row>
    <row r="216" spans="1:189" s="56" customFormat="1" ht="18" customHeight="1">
      <c r="A216" s="56" t="s">
        <v>1066</v>
      </c>
      <c r="B216" s="56" t="s">
        <v>1034</v>
      </c>
      <c r="C216" s="63">
        <v>850</v>
      </c>
      <c r="D216" s="57">
        <v>7</v>
      </c>
      <c r="E216" s="56">
        <f t="shared" si="3"/>
        <v>1123.1500000000001</v>
      </c>
      <c r="F216" s="68">
        <v>70.263411512497001</v>
      </c>
      <c r="G216" s="68">
        <v>0.22032081187079244</v>
      </c>
      <c r="H216" s="68">
        <v>15.845513325232664</v>
      </c>
      <c r="I216" s="68">
        <v>2.4702185434458599</v>
      </c>
      <c r="J216" s="68">
        <v>6.9390877162980827E-2</v>
      </c>
      <c r="K216" s="68">
        <v>0.50218456687688839</v>
      </c>
      <c r="L216" s="68">
        <v>2.1026144849966664</v>
      </c>
      <c r="M216" s="68">
        <v>4.2559502291494926</v>
      </c>
      <c r="N216" s="68">
        <v>4.050667607382306</v>
      </c>
      <c r="O216" s="58"/>
      <c r="P216" s="68">
        <v>0.14477891830633047</v>
      </c>
      <c r="Q216" s="58">
        <v>9.73</v>
      </c>
      <c r="S216" s="70">
        <v>41.226611111111112</v>
      </c>
      <c r="T216" s="70">
        <v>2.5054444444444446</v>
      </c>
      <c r="U216" s="70">
        <v>11.666833333333333</v>
      </c>
      <c r="V216" s="70">
        <v>14.849333333333334</v>
      </c>
      <c r="W216" s="70">
        <v>0.38711111111111113</v>
      </c>
      <c r="X216" s="70">
        <v>11.400388888888887</v>
      </c>
      <c r="Y216" s="70">
        <v>10.075499999999998</v>
      </c>
      <c r="Z216" s="70">
        <v>2.4573333333333331</v>
      </c>
      <c r="AA216" s="70">
        <v>0.76983333333333337</v>
      </c>
      <c r="AB216" s="70">
        <v>2.9444444444444444E-3</v>
      </c>
      <c r="AD216" s="59"/>
      <c r="AE216" s="60"/>
      <c r="AF216" s="61"/>
      <c r="AG216" s="59"/>
      <c r="AH216" s="59"/>
      <c r="AI216" s="59"/>
      <c r="AJ216" s="60"/>
      <c r="AK216" s="62"/>
      <c r="AL216" s="62"/>
      <c r="AM216" s="62"/>
      <c r="AN216" s="62"/>
      <c r="AO216" s="62"/>
      <c r="AP216" s="62"/>
      <c r="AQ216" s="63"/>
      <c r="AR216" s="62"/>
      <c r="AS216" s="62"/>
      <c r="AT216" s="63"/>
      <c r="AU216" s="59"/>
      <c r="AV216" s="59"/>
      <c r="AW216" s="59"/>
      <c r="AX216" s="59"/>
      <c r="AY216" s="59"/>
      <c r="AZ216" s="59"/>
      <c r="BA216" s="60"/>
      <c r="BB216" s="64"/>
      <c r="BC216" s="64"/>
      <c r="BD216" s="59"/>
      <c r="BE216" s="59"/>
      <c r="BF216" s="59"/>
      <c r="BG216" s="59"/>
      <c r="BH216" s="59"/>
      <c r="BI216" s="59"/>
      <c r="BJ216" s="59"/>
      <c r="BK216" s="59"/>
      <c r="BL216" s="57"/>
      <c r="BM216" s="57"/>
      <c r="BN216" s="57"/>
      <c r="BO216" s="57"/>
      <c r="BP216" s="57"/>
      <c r="BQ216" s="57"/>
      <c r="BR216" s="57"/>
      <c r="BS216" s="57"/>
      <c r="BT216" s="57"/>
      <c r="BU216" s="57"/>
      <c r="BV216" s="57"/>
      <c r="BW216" s="57"/>
      <c r="BX216" s="57"/>
      <c r="CA216" s="57"/>
      <c r="CB216" s="57"/>
      <c r="CC216" s="57"/>
      <c r="CD216" s="57"/>
      <c r="CE216" s="57"/>
      <c r="CF216" s="57"/>
      <c r="CG216" s="57"/>
      <c r="CH216" s="57"/>
      <c r="CI216" s="57"/>
      <c r="CJ216" s="57"/>
      <c r="CK216" s="57"/>
      <c r="CL216" s="57"/>
      <c r="CP216"/>
      <c r="CQ216"/>
      <c r="CR216"/>
      <c r="CS216"/>
      <c r="CT216"/>
      <c r="CU216"/>
      <c r="CV216"/>
      <c r="CW216"/>
      <c r="CX216"/>
      <c r="CY216"/>
      <c r="CZ216"/>
      <c r="EM216" s="57"/>
      <c r="EN216" s="57"/>
      <c r="EO216" s="57"/>
      <c r="EP216" s="57"/>
      <c r="EQ216" s="57"/>
      <c r="ER216" s="57"/>
      <c r="ES216" s="57"/>
      <c r="ET216" s="57"/>
      <c r="EU216" s="57"/>
      <c r="EV216" s="57"/>
      <c r="EW216" s="57"/>
      <c r="FG216" s="65"/>
      <c r="FH216" s="65"/>
      <c r="FL216" s="57"/>
      <c r="FX216" s="57"/>
      <c r="FY216" s="57"/>
      <c r="FZ216" s="57"/>
      <c r="GA216" s="66"/>
      <c r="GB216" s="66"/>
      <c r="GE216" s="66"/>
      <c r="GG216" s="57"/>
    </row>
    <row r="217" spans="1:189" s="56" customFormat="1" ht="18" customHeight="1">
      <c r="A217" s="56" t="s">
        <v>1066</v>
      </c>
      <c r="B217" s="56" t="s">
        <v>1034</v>
      </c>
      <c r="C217" s="63">
        <v>825</v>
      </c>
      <c r="D217" s="57">
        <v>7</v>
      </c>
      <c r="E217" s="56">
        <f t="shared" si="3"/>
        <v>1098.1500000000001</v>
      </c>
      <c r="F217" s="68">
        <v>70.499052199230562</v>
      </c>
      <c r="G217" s="68">
        <v>0.23043260353129902</v>
      </c>
      <c r="H217" s="68">
        <v>16.632415962887226</v>
      </c>
      <c r="I217" s="68">
        <v>2.7158119662517226</v>
      </c>
      <c r="J217" s="68">
        <v>0.10823992193151948</v>
      </c>
      <c r="K217" s="68">
        <v>0.36006946940984458</v>
      </c>
      <c r="L217" s="68">
        <v>1.8938486983387923</v>
      </c>
      <c r="M217" s="68">
        <v>3.5947659664767824</v>
      </c>
      <c r="N217" s="68">
        <v>3.7350830161742459</v>
      </c>
      <c r="O217" s="58"/>
      <c r="P217" s="68">
        <v>0.15062761058306778</v>
      </c>
      <c r="Q217" s="58">
        <v>10.45</v>
      </c>
      <c r="S217" s="70">
        <v>41.564833333333333</v>
      </c>
      <c r="T217" s="70">
        <v>2.822222222222222</v>
      </c>
      <c r="U217" s="70">
        <v>12.003055555555557</v>
      </c>
      <c r="V217" s="70">
        <v>15.876888888888892</v>
      </c>
      <c r="W217" s="70">
        <v>0.34438888888888886</v>
      </c>
      <c r="X217" s="70">
        <v>11.099499999999999</v>
      </c>
      <c r="Y217" s="70">
        <v>10.182166666666667</v>
      </c>
      <c r="Z217" s="70">
        <v>2.2219999999999995</v>
      </c>
      <c r="AA217" s="70">
        <v>0.77661111111111103</v>
      </c>
      <c r="AB217" s="70">
        <v>1.9222222222222227E-2</v>
      </c>
      <c r="AD217" s="59"/>
      <c r="AE217" s="60"/>
      <c r="AF217" s="61"/>
      <c r="AG217" s="59"/>
      <c r="AH217" s="59"/>
      <c r="AI217" s="59"/>
      <c r="AJ217" s="60"/>
      <c r="AK217" s="62"/>
      <c r="AL217" s="62"/>
      <c r="AM217" s="62"/>
      <c r="AN217" s="62"/>
      <c r="AO217" s="62"/>
      <c r="AP217" s="62"/>
      <c r="AQ217" s="63"/>
      <c r="AR217" s="62"/>
      <c r="AS217" s="62"/>
      <c r="AT217" s="63"/>
      <c r="AU217" s="59"/>
      <c r="AV217" s="59"/>
      <c r="AW217" s="59"/>
      <c r="AX217" s="59"/>
      <c r="AY217" s="59"/>
      <c r="AZ217" s="59"/>
      <c r="BA217" s="60"/>
      <c r="BB217" s="64"/>
      <c r="BC217" s="64"/>
      <c r="BD217" s="59"/>
      <c r="BE217" s="59"/>
      <c r="BF217" s="59"/>
      <c r="BG217" s="59"/>
      <c r="BH217" s="59"/>
      <c r="BI217" s="59"/>
      <c r="BJ217" s="59"/>
      <c r="BK217" s="59"/>
      <c r="BL217" s="57"/>
      <c r="BM217" s="57"/>
      <c r="BN217" s="57"/>
      <c r="BO217" s="57"/>
      <c r="BP217" s="57"/>
      <c r="BQ217" s="57"/>
      <c r="BR217" s="57"/>
      <c r="BS217" s="57"/>
      <c r="BT217" s="57"/>
      <c r="BU217" s="57"/>
      <c r="BV217" s="57"/>
      <c r="BW217" s="57"/>
      <c r="BX217" s="57"/>
      <c r="CA217" s="57"/>
      <c r="CB217" s="57"/>
      <c r="CC217" s="57"/>
      <c r="CD217" s="57"/>
      <c r="CE217" s="57"/>
      <c r="CF217" s="57"/>
      <c r="CG217" s="57"/>
      <c r="CH217" s="57"/>
      <c r="CI217" s="57"/>
      <c r="CJ217" s="57"/>
      <c r="CK217" s="57"/>
      <c r="CL217" s="57"/>
      <c r="CP217"/>
      <c r="CQ217"/>
      <c r="CR217"/>
      <c r="CS217"/>
      <c r="CT217"/>
      <c r="CU217"/>
      <c r="CV217"/>
      <c r="CW217"/>
      <c r="CX217"/>
      <c r="CY217"/>
      <c r="CZ217"/>
      <c r="EM217" s="57"/>
      <c r="EN217" s="57"/>
      <c r="EO217" s="57"/>
      <c r="EP217" s="57"/>
      <c r="EQ217" s="57"/>
      <c r="ER217" s="57"/>
      <c r="ES217" s="57"/>
      <c r="ET217" s="57"/>
      <c r="EU217" s="57"/>
      <c r="EV217" s="57"/>
      <c r="EW217" s="57"/>
      <c r="FG217" s="65"/>
      <c r="FH217" s="65"/>
      <c r="FL217" s="57"/>
      <c r="FX217" s="57"/>
      <c r="FY217" s="57"/>
      <c r="FZ217" s="57"/>
      <c r="GA217" s="66"/>
      <c r="GB217" s="66"/>
      <c r="GE217" s="66"/>
      <c r="GG217" s="57"/>
    </row>
    <row r="218" spans="1:189" s="56" customFormat="1" ht="18" customHeight="1">
      <c r="A218" s="56" t="s">
        <v>1066</v>
      </c>
      <c r="B218" s="56" t="s">
        <v>1034</v>
      </c>
      <c r="C218" s="57">
        <v>875</v>
      </c>
      <c r="D218" s="57">
        <v>7</v>
      </c>
      <c r="E218" s="56">
        <f t="shared" si="3"/>
        <v>1148.1500000000001</v>
      </c>
      <c r="F218" s="68">
        <v>70.679437499999992</v>
      </c>
      <c r="G218" s="68">
        <v>0.29981250000000004</v>
      </c>
      <c r="H218" s="68">
        <v>15.856624999999999</v>
      </c>
      <c r="I218" s="68">
        <v>2.3705000000000003</v>
      </c>
      <c r="J218" s="68">
        <v>7.5624999999999998E-2</v>
      </c>
      <c r="K218" s="68">
        <v>0.46337499999999993</v>
      </c>
      <c r="L218" s="68">
        <v>2.0449374999999996</v>
      </c>
      <c r="M218" s="68">
        <v>3.9188125</v>
      </c>
      <c r="N218" s="68">
        <v>4.0851875</v>
      </c>
      <c r="O218" s="58"/>
      <c r="P218" s="68">
        <v>0.10956250000000001</v>
      </c>
      <c r="Q218" s="58">
        <v>10.32</v>
      </c>
      <c r="S218" s="70">
        <v>41.779176470588233</v>
      </c>
      <c r="T218" s="70">
        <v>2.6828823529411765</v>
      </c>
      <c r="U218" s="70">
        <v>12.231941176470588</v>
      </c>
      <c r="V218" s="70">
        <v>15.170411764705886</v>
      </c>
      <c r="W218" s="70">
        <v>0.36964705882352938</v>
      </c>
      <c r="X218" s="70">
        <v>11.269058823529413</v>
      </c>
      <c r="Y218" s="70">
        <v>9.9006470588235302</v>
      </c>
      <c r="Z218" s="70">
        <v>2.4345882352941177</v>
      </c>
      <c r="AA218" s="70">
        <v>0.80247058823529405</v>
      </c>
      <c r="AB218" s="70">
        <v>7.2941176470588242E-3</v>
      </c>
      <c r="AD218" s="59"/>
      <c r="AE218" s="60"/>
      <c r="AF218" s="61"/>
      <c r="AG218" s="59"/>
      <c r="AH218" s="59"/>
      <c r="AI218" s="59"/>
      <c r="AJ218" s="60"/>
      <c r="AK218" s="62"/>
      <c r="AL218" s="62"/>
      <c r="AM218" s="62"/>
      <c r="AN218" s="62"/>
      <c r="AO218" s="62"/>
      <c r="AP218" s="62"/>
      <c r="AQ218" s="63"/>
      <c r="AR218" s="62"/>
      <c r="AS218" s="62"/>
      <c r="AT218" s="63"/>
      <c r="AU218" s="59"/>
      <c r="AV218" s="59"/>
      <c r="AW218" s="59"/>
      <c r="AX218" s="59"/>
      <c r="AY218" s="59"/>
      <c r="AZ218" s="59"/>
      <c r="BA218" s="60"/>
      <c r="BB218" s="64"/>
      <c r="BC218" s="64"/>
      <c r="BD218" s="59"/>
      <c r="BE218" s="59"/>
      <c r="BF218" s="59"/>
      <c r="BG218" s="59"/>
      <c r="BH218" s="59"/>
      <c r="BI218" s="59"/>
      <c r="BJ218" s="59"/>
      <c r="BK218" s="59"/>
      <c r="BL218" s="57"/>
      <c r="BM218" s="57"/>
      <c r="BN218" s="57"/>
      <c r="BO218" s="57"/>
      <c r="BP218" s="57"/>
      <c r="BQ218" s="57"/>
      <c r="BR218" s="57"/>
      <c r="BS218" s="57"/>
      <c r="BT218" s="57"/>
      <c r="BU218" s="57"/>
      <c r="BV218" s="57"/>
      <c r="BW218" s="57"/>
      <c r="BX218" s="57"/>
      <c r="CA218" s="57"/>
      <c r="CB218" s="57"/>
      <c r="CC218" s="57"/>
      <c r="CD218" s="57"/>
      <c r="CE218" s="57"/>
      <c r="CF218" s="57"/>
      <c r="CG218" s="57"/>
      <c r="CH218" s="57"/>
      <c r="CI218" s="57"/>
      <c r="CJ218" s="57"/>
      <c r="CK218" s="57"/>
      <c r="CL218" s="57"/>
      <c r="CP218"/>
      <c r="CQ218"/>
      <c r="CR218"/>
      <c r="CS218"/>
      <c r="CT218"/>
      <c r="CU218"/>
      <c r="CV218"/>
      <c r="CW218"/>
      <c r="CX218"/>
      <c r="CY218"/>
      <c r="CZ218"/>
      <c r="EM218" s="57"/>
      <c r="EN218" s="57"/>
      <c r="EO218" s="57"/>
      <c r="EP218" s="57"/>
      <c r="EQ218" s="57"/>
      <c r="ER218" s="57"/>
      <c r="ES218" s="57"/>
      <c r="ET218" s="57"/>
      <c r="EU218" s="57"/>
      <c r="EV218" s="57"/>
      <c r="EW218" s="57"/>
      <c r="FG218" s="65"/>
      <c r="FH218" s="65"/>
      <c r="FL218" s="57"/>
      <c r="FX218" s="57"/>
      <c r="FY218" s="57"/>
      <c r="FZ218" s="57"/>
      <c r="GA218" s="66"/>
      <c r="GB218" s="66"/>
      <c r="GE218" s="66"/>
      <c r="GG218" s="57"/>
    </row>
    <row r="219" spans="1:189" s="56" customFormat="1" ht="18" customHeight="1">
      <c r="A219" s="56" t="s">
        <v>1066</v>
      </c>
      <c r="B219" s="56" t="s">
        <v>1034</v>
      </c>
      <c r="C219" s="57">
        <v>850</v>
      </c>
      <c r="D219" s="57">
        <v>7</v>
      </c>
      <c r="E219" s="56">
        <f t="shared" si="3"/>
        <v>1123.1500000000001</v>
      </c>
      <c r="F219" s="68">
        <v>71.63266666666668</v>
      </c>
      <c r="G219" s="68">
        <v>0.35466666666666669</v>
      </c>
      <c r="H219" s="68">
        <v>15.422166666666667</v>
      </c>
      <c r="I219" s="68">
        <v>1.9115000000000002</v>
      </c>
      <c r="J219" s="68">
        <v>2.9500000000000002E-2</v>
      </c>
      <c r="K219" s="68">
        <v>0.41733333333333333</v>
      </c>
      <c r="L219" s="68">
        <v>1.9320000000000002</v>
      </c>
      <c r="M219" s="68">
        <v>3.6160000000000001</v>
      </c>
      <c r="N219" s="68">
        <v>4.3184999999999993</v>
      </c>
      <c r="O219" s="58"/>
      <c r="P219" s="68">
        <v>0.23900000000000002</v>
      </c>
      <c r="Q219" s="58">
        <v>10.62</v>
      </c>
      <c r="S219" s="70">
        <v>42.704785714285713</v>
      </c>
      <c r="T219" s="70">
        <v>2.2323571428571429</v>
      </c>
      <c r="U219" s="70">
        <v>11.326142857142859</v>
      </c>
      <c r="V219" s="70">
        <v>14.870357142857143</v>
      </c>
      <c r="W219" s="70">
        <v>0.39164285714285718</v>
      </c>
      <c r="X219" s="70">
        <v>11.830357142857144</v>
      </c>
      <c r="Y219" s="70">
        <v>10.060785714285712</v>
      </c>
      <c r="Z219" s="70">
        <v>2.2760000000000002</v>
      </c>
      <c r="AA219" s="70">
        <v>0.80378571428571444</v>
      </c>
      <c r="AB219" s="70">
        <v>1.2785714285714287E-2</v>
      </c>
      <c r="AD219" s="59"/>
      <c r="AE219" s="60"/>
      <c r="AF219" s="61"/>
      <c r="AG219" s="59"/>
      <c r="AH219" s="59"/>
      <c r="AI219" s="59"/>
      <c r="AJ219" s="60"/>
      <c r="AK219" s="62"/>
      <c r="AL219" s="62"/>
      <c r="AM219" s="62"/>
      <c r="AN219" s="62"/>
      <c r="AO219" s="62"/>
      <c r="AP219" s="62"/>
      <c r="AQ219" s="63"/>
      <c r="AR219" s="62"/>
      <c r="AS219" s="62"/>
      <c r="AT219" s="63"/>
      <c r="AU219" s="59"/>
      <c r="AV219" s="59"/>
      <c r="AW219" s="59"/>
      <c r="AX219" s="59"/>
      <c r="AY219" s="59"/>
      <c r="AZ219" s="59"/>
      <c r="BA219" s="60"/>
      <c r="BB219" s="64"/>
      <c r="BC219" s="64"/>
      <c r="BD219" s="59"/>
      <c r="BE219" s="59"/>
      <c r="BF219" s="59"/>
      <c r="BG219" s="59"/>
      <c r="BH219" s="59"/>
      <c r="BI219" s="59"/>
      <c r="BJ219" s="59"/>
      <c r="BK219" s="59"/>
      <c r="BL219" s="57"/>
      <c r="BM219" s="57"/>
      <c r="BN219" s="57"/>
      <c r="BO219" s="57"/>
      <c r="BP219" s="57"/>
      <c r="BQ219" s="57"/>
      <c r="BR219" s="57"/>
      <c r="BS219" s="57"/>
      <c r="BT219" s="57"/>
      <c r="BU219" s="57"/>
      <c r="BV219" s="57"/>
      <c r="BW219" s="57"/>
      <c r="BX219" s="57"/>
      <c r="CA219" s="57"/>
      <c r="CB219" s="57"/>
      <c r="CC219" s="57"/>
      <c r="CD219" s="57"/>
      <c r="CE219" s="57"/>
      <c r="CF219" s="57"/>
      <c r="CG219" s="57"/>
      <c r="CH219" s="57"/>
      <c r="CI219" s="57"/>
      <c r="CJ219" s="57"/>
      <c r="CK219" s="57"/>
      <c r="CL219" s="57"/>
      <c r="CP219"/>
      <c r="CQ219"/>
      <c r="CR219"/>
      <c r="CS219"/>
      <c r="CT219"/>
      <c r="CU219"/>
      <c r="CV219"/>
      <c r="CW219"/>
      <c r="CX219"/>
      <c r="CY219"/>
      <c r="CZ219"/>
      <c r="EM219" s="57"/>
      <c r="EN219" s="57"/>
      <c r="EO219" s="57"/>
      <c r="EP219" s="57"/>
      <c r="EQ219" s="57"/>
      <c r="ER219" s="57"/>
      <c r="ES219" s="57"/>
      <c r="ET219" s="57"/>
      <c r="EU219" s="57"/>
      <c r="EV219" s="57"/>
      <c r="EW219" s="57"/>
      <c r="FG219" s="65"/>
      <c r="FH219" s="65"/>
      <c r="FL219" s="57"/>
      <c r="FX219" s="57"/>
      <c r="FY219" s="57"/>
      <c r="FZ219" s="57"/>
      <c r="GA219" s="66"/>
      <c r="GB219" s="66"/>
      <c r="GE219" s="66"/>
      <c r="GG219" s="57"/>
    </row>
    <row r="220" spans="1:189" s="56" customFormat="1" ht="18" customHeight="1">
      <c r="A220" s="56" t="s">
        <v>1066</v>
      </c>
      <c r="B220" s="56" t="s">
        <v>1034</v>
      </c>
      <c r="C220" s="57">
        <v>925</v>
      </c>
      <c r="D220" s="57">
        <v>7</v>
      </c>
      <c r="E220" s="56">
        <f t="shared" si="3"/>
        <v>1198.1500000000001</v>
      </c>
      <c r="F220" s="68">
        <v>71.383384615384614</v>
      </c>
      <c r="G220" s="68">
        <v>0.32353846153846155</v>
      </c>
      <c r="H220" s="68">
        <v>15.277230769230771</v>
      </c>
      <c r="I220" s="68">
        <v>1.4333846153846155</v>
      </c>
      <c r="J220" s="68">
        <v>0.10353846153846152</v>
      </c>
      <c r="K220" s="68">
        <v>0.77246153846153842</v>
      </c>
      <c r="L220" s="68">
        <v>1.8055384615384613</v>
      </c>
      <c r="M220" s="68">
        <v>3.9002307692307698</v>
      </c>
      <c r="N220" s="68">
        <v>4.7505384615384623</v>
      </c>
      <c r="O220" s="58"/>
      <c r="P220" s="68">
        <v>0.15569230769230769</v>
      </c>
      <c r="Q220" s="58">
        <v>10.1</v>
      </c>
      <c r="S220" s="70">
        <v>43.174488807333333</v>
      </c>
      <c r="T220" s="70">
        <v>3.0675477777777784</v>
      </c>
      <c r="U220" s="70">
        <v>11.846562622222223</v>
      </c>
      <c r="V220" s="70">
        <v>10.417949733333334</v>
      </c>
      <c r="W220" s="70">
        <v>0.34817159999999997</v>
      </c>
      <c r="X220" s="70">
        <v>13.846620666666668</v>
      </c>
      <c r="Y220" s="70">
        <v>10.435237244444446</v>
      </c>
      <c r="Z220" s="70">
        <v>2.6600242666666669</v>
      </c>
      <c r="AA220" s="70">
        <v>0.89996417777777771</v>
      </c>
      <c r="AB220" s="70">
        <v>8.1087999999999993E-3</v>
      </c>
      <c r="AD220" s="59"/>
      <c r="AE220" s="60"/>
      <c r="AF220" s="61"/>
      <c r="AG220" s="59"/>
      <c r="AH220" s="59"/>
      <c r="AI220" s="59"/>
      <c r="AJ220" s="60"/>
      <c r="AK220" s="62"/>
      <c r="AL220" s="62"/>
      <c r="AM220" s="62"/>
      <c r="AN220" s="62"/>
      <c r="AO220" s="62"/>
      <c r="AP220" s="62"/>
      <c r="AQ220" s="63"/>
      <c r="AR220" s="62"/>
      <c r="AS220" s="62"/>
      <c r="AT220" s="63"/>
      <c r="AU220" s="59"/>
      <c r="AV220" s="59"/>
      <c r="AW220" s="59"/>
      <c r="AX220" s="59"/>
      <c r="AY220" s="59"/>
      <c r="AZ220" s="59"/>
      <c r="BA220" s="60"/>
      <c r="BB220" s="64"/>
      <c r="BC220" s="64"/>
      <c r="BD220" s="59"/>
      <c r="BE220" s="59"/>
      <c r="BF220" s="59"/>
      <c r="BG220" s="59"/>
      <c r="BH220" s="59"/>
      <c r="BI220" s="59"/>
      <c r="BJ220" s="59"/>
      <c r="BK220" s="59"/>
      <c r="BL220" s="57"/>
      <c r="BM220" s="57"/>
      <c r="BN220" s="57"/>
      <c r="BO220" s="57"/>
      <c r="BP220" s="57"/>
      <c r="BQ220" s="57"/>
      <c r="BR220" s="57"/>
      <c r="BS220" s="57"/>
      <c r="BT220" s="57"/>
      <c r="BU220" s="57"/>
      <c r="BV220" s="57"/>
      <c r="BW220" s="57"/>
      <c r="BX220" s="57"/>
      <c r="CA220" s="57"/>
      <c r="CB220" s="57"/>
      <c r="CC220" s="57"/>
      <c r="CD220" s="57"/>
      <c r="CE220" s="57"/>
      <c r="CF220" s="57"/>
      <c r="CG220" s="57"/>
      <c r="CH220" s="57"/>
      <c r="CI220" s="57"/>
      <c r="CJ220" s="57"/>
      <c r="CK220" s="57"/>
      <c r="CL220" s="57"/>
      <c r="CP220"/>
      <c r="CQ220"/>
      <c r="CR220"/>
      <c r="CS220"/>
      <c r="CT220"/>
      <c r="CU220"/>
      <c r="CV220"/>
      <c r="CW220"/>
      <c r="CX220"/>
      <c r="CY220"/>
      <c r="CZ220"/>
      <c r="EM220" s="57"/>
      <c r="EN220" s="57"/>
      <c r="EO220" s="57"/>
      <c r="EP220" s="57"/>
      <c r="EQ220" s="57"/>
      <c r="ER220" s="57"/>
      <c r="ES220" s="57"/>
      <c r="ET220" s="57"/>
      <c r="EU220" s="57"/>
      <c r="EV220" s="57"/>
      <c r="EW220" s="57"/>
      <c r="FG220" s="65"/>
      <c r="FH220" s="65"/>
      <c r="FL220" s="57"/>
      <c r="FX220" s="57"/>
      <c r="FY220" s="57"/>
      <c r="FZ220" s="57"/>
      <c r="GA220" s="66"/>
      <c r="GB220" s="66"/>
      <c r="GE220" s="66"/>
      <c r="GG220" s="57"/>
    </row>
    <row r="221" spans="1:189" s="56" customFormat="1" ht="18" customHeight="1">
      <c r="A221" s="56" t="s">
        <v>1066</v>
      </c>
      <c r="B221" s="56" t="s">
        <v>1034</v>
      </c>
      <c r="C221" s="57">
        <v>900</v>
      </c>
      <c r="D221" s="57">
        <v>7</v>
      </c>
      <c r="E221" s="56">
        <f t="shared" si="3"/>
        <v>1173.1500000000001</v>
      </c>
      <c r="F221" s="68">
        <v>72.105671443317235</v>
      </c>
      <c r="G221" s="68">
        <v>0.15317440887637226</v>
      </c>
      <c r="H221" s="68">
        <v>14.85106461128554</v>
      </c>
      <c r="I221" s="68">
        <v>1.6657199201812516</v>
      </c>
      <c r="J221" s="68">
        <v>3.2396485975762751E-2</v>
      </c>
      <c r="K221" s="68">
        <v>0.53579983153492283</v>
      </c>
      <c r="L221" s="68">
        <v>1.4973364005837053</v>
      </c>
      <c r="M221" s="68">
        <v>3.9314404891924939</v>
      </c>
      <c r="N221" s="68">
        <v>4.9865592529518832</v>
      </c>
      <c r="O221" s="58"/>
      <c r="P221" s="68">
        <v>0.10322732932091341</v>
      </c>
      <c r="Q221" s="58">
        <v>10.5</v>
      </c>
      <c r="S221" s="70">
        <v>42.481138421052627</v>
      </c>
      <c r="T221" s="70">
        <v>3.1421578947368416</v>
      </c>
      <c r="U221" s="70">
        <v>12.224526315789474</v>
      </c>
      <c r="V221" s="70">
        <v>11.244789473684209</v>
      </c>
      <c r="W221" s="70">
        <v>0.33889473684210525</v>
      </c>
      <c r="X221" s="70">
        <v>13.290578947368422</v>
      </c>
      <c r="Y221" s="70">
        <v>10.590736842105263</v>
      </c>
      <c r="Z221" s="70">
        <v>2.5126315789473681</v>
      </c>
      <c r="AA221" s="70">
        <v>0.87373684210526315</v>
      </c>
      <c r="AB221" s="70">
        <v>1.0473684210526316E-2</v>
      </c>
      <c r="AD221" s="59"/>
      <c r="AE221" s="60"/>
      <c r="AF221" s="61"/>
      <c r="AG221" s="59"/>
      <c r="AH221" s="59"/>
      <c r="AI221" s="59"/>
      <c r="AJ221" s="60"/>
      <c r="AK221" s="62"/>
      <c r="AL221" s="62"/>
      <c r="AM221" s="62"/>
      <c r="AN221" s="62"/>
      <c r="AO221" s="62"/>
      <c r="AP221" s="62"/>
      <c r="AQ221" s="63"/>
      <c r="AR221" s="62"/>
      <c r="AS221" s="62"/>
      <c r="AT221" s="63"/>
      <c r="AU221" s="59"/>
      <c r="AV221" s="59"/>
      <c r="AW221" s="59"/>
      <c r="AX221" s="59"/>
      <c r="AY221" s="59"/>
      <c r="AZ221" s="59"/>
      <c r="BA221" s="60"/>
      <c r="BB221" s="64"/>
      <c r="BC221" s="64"/>
      <c r="BD221" s="59"/>
      <c r="BE221" s="59"/>
      <c r="BF221" s="59"/>
      <c r="BG221" s="59"/>
      <c r="BH221" s="59"/>
      <c r="BI221" s="59"/>
      <c r="BJ221" s="59"/>
      <c r="BK221" s="59"/>
      <c r="BL221" s="57"/>
      <c r="BM221" s="57"/>
      <c r="BN221" s="57"/>
      <c r="BO221" s="57"/>
      <c r="BP221" s="57"/>
      <c r="BQ221" s="57"/>
      <c r="BR221" s="57"/>
      <c r="BS221" s="57"/>
      <c r="BT221" s="57"/>
      <c r="BU221" s="57"/>
      <c r="BV221" s="57"/>
      <c r="BW221" s="57"/>
      <c r="BX221" s="57"/>
      <c r="CA221" s="57"/>
      <c r="CB221" s="57"/>
      <c r="CC221" s="57"/>
      <c r="CD221" s="57"/>
      <c r="CE221" s="57"/>
      <c r="CF221" s="57"/>
      <c r="CG221" s="57"/>
      <c r="CH221" s="57"/>
      <c r="CI221" s="57"/>
      <c r="CJ221" s="57"/>
      <c r="CK221" s="57"/>
      <c r="CL221" s="57"/>
      <c r="CP221"/>
      <c r="CQ221"/>
      <c r="CR221"/>
      <c r="CS221"/>
      <c r="CT221"/>
      <c r="CU221"/>
      <c r="CV221"/>
      <c r="CW221"/>
      <c r="CX221"/>
      <c r="CY221"/>
      <c r="CZ221"/>
      <c r="EM221" s="57"/>
      <c r="EN221" s="57"/>
      <c r="EO221" s="57"/>
      <c r="EP221" s="57"/>
      <c r="EQ221" s="57"/>
      <c r="ER221" s="57"/>
      <c r="ES221" s="57"/>
      <c r="ET221" s="57"/>
      <c r="EU221" s="57"/>
      <c r="EV221" s="57"/>
      <c r="EW221" s="57"/>
      <c r="FG221" s="65"/>
      <c r="FH221" s="65"/>
      <c r="FL221" s="57"/>
      <c r="FX221" s="57"/>
      <c r="FY221" s="57"/>
      <c r="FZ221" s="57"/>
      <c r="GA221" s="66"/>
      <c r="GB221" s="66"/>
      <c r="GE221" s="66"/>
      <c r="GG221" s="57"/>
    </row>
    <row r="222" spans="1:189" s="56" customFormat="1" ht="18" customHeight="1">
      <c r="A222" s="56" t="s">
        <v>1066</v>
      </c>
      <c r="B222" s="56" t="s">
        <v>1034</v>
      </c>
      <c r="C222" s="57">
        <v>875</v>
      </c>
      <c r="D222" s="57">
        <v>7</v>
      </c>
      <c r="E222" s="56">
        <f t="shared" si="3"/>
        <v>1148.1500000000001</v>
      </c>
      <c r="F222" s="68">
        <v>73.739915784705644</v>
      </c>
      <c r="G222" s="68">
        <v>0.13452381757944967</v>
      </c>
      <c r="H222" s="68">
        <v>14.12195517652259</v>
      </c>
      <c r="I222" s="68">
        <v>1.1750683319371595</v>
      </c>
      <c r="J222" s="68">
        <v>9.694909840722335E-2</v>
      </c>
      <c r="K222" s="68">
        <v>0.4602507702619793</v>
      </c>
      <c r="L222" s="68">
        <v>1.4188071888949421</v>
      </c>
      <c r="M222" s="68">
        <v>3.6366232610477707</v>
      </c>
      <c r="N222" s="68">
        <v>4.9879369147362649</v>
      </c>
      <c r="O222" s="58"/>
      <c r="P222" s="68">
        <v>0.11218153664982874</v>
      </c>
      <c r="Q222" s="58">
        <v>10.61</v>
      </c>
      <c r="S222" s="70">
        <v>42.685739130434776</v>
      </c>
      <c r="T222" s="70">
        <v>3.1393913043478263</v>
      </c>
      <c r="U222" s="70">
        <v>11.956043478260868</v>
      </c>
      <c r="V222" s="70">
        <v>11.576521739130435</v>
      </c>
      <c r="W222" s="70">
        <v>0.34865217391304354</v>
      </c>
      <c r="X222" s="70">
        <v>13.282347826086955</v>
      </c>
      <c r="Y222" s="70">
        <v>10.641782608695651</v>
      </c>
      <c r="Z222" s="70">
        <v>2.442739130434783</v>
      </c>
      <c r="AA222" s="70">
        <v>0.85486956521739121</v>
      </c>
      <c r="AB222" s="70">
        <v>3.9130434782608707E-3</v>
      </c>
      <c r="AD222" s="59"/>
      <c r="AE222" s="60"/>
      <c r="AF222" s="61"/>
      <c r="AG222" s="59"/>
      <c r="AH222" s="59"/>
      <c r="AI222" s="59"/>
      <c r="AJ222" s="60"/>
      <c r="AK222" s="62"/>
      <c r="AL222" s="62"/>
      <c r="AM222" s="62"/>
      <c r="AN222" s="62"/>
      <c r="AO222" s="62"/>
      <c r="AP222" s="62"/>
      <c r="AQ222" s="63"/>
      <c r="AR222" s="62"/>
      <c r="AS222" s="62"/>
      <c r="AT222" s="63"/>
      <c r="AU222" s="59"/>
      <c r="AV222" s="59"/>
      <c r="AW222" s="59"/>
      <c r="AX222" s="59"/>
      <c r="AY222" s="59"/>
      <c r="AZ222" s="59"/>
      <c r="BA222" s="60"/>
      <c r="BB222" s="64"/>
      <c r="BC222" s="64"/>
      <c r="BD222" s="59"/>
      <c r="BE222" s="59"/>
      <c r="BF222" s="59"/>
      <c r="BG222" s="59"/>
      <c r="BH222" s="59"/>
      <c r="BI222" s="59"/>
      <c r="BJ222" s="59"/>
      <c r="BK222" s="59"/>
      <c r="BL222" s="57"/>
      <c r="BM222" s="57"/>
      <c r="BN222" s="57"/>
      <c r="BO222" s="57"/>
      <c r="BP222" s="57"/>
      <c r="BQ222" s="57"/>
      <c r="BR222" s="57"/>
      <c r="BS222" s="57"/>
      <c r="BT222" s="57"/>
      <c r="BU222" s="57"/>
      <c r="BV222" s="57"/>
      <c r="BW222" s="57"/>
      <c r="BX222" s="57"/>
      <c r="CA222" s="57"/>
      <c r="CB222" s="57"/>
      <c r="CC222" s="57"/>
      <c r="CD222" s="57"/>
      <c r="CE222" s="57"/>
      <c r="CF222" s="57"/>
      <c r="CG222" s="57"/>
      <c r="CH222" s="57"/>
      <c r="CI222" s="57"/>
      <c r="CJ222" s="57"/>
      <c r="CK222" s="57"/>
      <c r="CL222" s="57"/>
      <c r="CP222"/>
      <c r="CQ222"/>
      <c r="CR222"/>
      <c r="CS222"/>
      <c r="CT222"/>
      <c r="CU222"/>
      <c r="CV222"/>
      <c r="CW222"/>
      <c r="CX222"/>
      <c r="CY222"/>
      <c r="CZ222"/>
      <c r="EM222" s="57"/>
      <c r="EN222" s="57"/>
      <c r="EO222" s="57"/>
      <c r="EP222" s="57"/>
      <c r="EQ222" s="57"/>
      <c r="ER222" s="57"/>
      <c r="ES222" s="57"/>
      <c r="ET222" s="57"/>
      <c r="EU222" s="57"/>
      <c r="EV222" s="57"/>
      <c r="EW222" s="57"/>
      <c r="FG222" s="65"/>
      <c r="FH222" s="65"/>
      <c r="FL222" s="57"/>
      <c r="FX222" s="57"/>
      <c r="FY222" s="57"/>
      <c r="FZ222" s="57"/>
      <c r="GA222" s="66"/>
      <c r="GB222" s="66"/>
      <c r="GE222" s="66"/>
      <c r="GG222" s="57"/>
    </row>
    <row r="223" spans="1:189" s="56" customFormat="1" ht="18" customHeight="1">
      <c r="A223" s="56" t="s">
        <v>1066</v>
      </c>
      <c r="B223" s="56" t="s">
        <v>1034</v>
      </c>
      <c r="C223" s="57">
        <v>850</v>
      </c>
      <c r="D223" s="57">
        <v>7</v>
      </c>
      <c r="E223" s="56">
        <f t="shared" si="3"/>
        <v>1123.1500000000001</v>
      </c>
      <c r="F223" s="68">
        <v>74.237269538872894</v>
      </c>
      <c r="G223" s="68">
        <v>0.15772292501486113</v>
      </c>
      <c r="H223" s="68">
        <v>13.95522938281972</v>
      </c>
      <c r="I223" s="68">
        <v>1.0557832277302959</v>
      </c>
      <c r="J223" s="68">
        <v>5.3741596482157664E-2</v>
      </c>
      <c r="K223" s="68">
        <v>0.48033737944471194</v>
      </c>
      <c r="L223" s="68">
        <v>1.3865473785371027</v>
      </c>
      <c r="M223" s="68">
        <v>3.5997959849030812</v>
      </c>
      <c r="N223" s="68">
        <v>4.9181167819063587</v>
      </c>
      <c r="O223" s="58"/>
      <c r="P223" s="68">
        <v>6.8074799356968377E-2</v>
      </c>
      <c r="Q223" s="58">
        <v>10.8</v>
      </c>
      <c r="S223" s="70">
        <v>43.212850000000003</v>
      </c>
      <c r="T223" s="70">
        <v>2.6255999999999999</v>
      </c>
      <c r="U223" s="70">
        <v>11.76125</v>
      </c>
      <c r="V223" s="70">
        <v>10.967349999999998</v>
      </c>
      <c r="W223" s="70">
        <v>0.3647999999999999</v>
      </c>
      <c r="X223" s="70">
        <v>13.44735</v>
      </c>
      <c r="Y223" s="70">
        <v>10.532500000000001</v>
      </c>
      <c r="Z223" s="70">
        <v>2.3752</v>
      </c>
      <c r="AA223" s="70">
        <v>0.85060000000000002</v>
      </c>
      <c r="AB223" s="70">
        <v>2.0300000000000006E-2</v>
      </c>
      <c r="AD223" s="59"/>
      <c r="AE223" s="60"/>
      <c r="AF223" s="61"/>
      <c r="AG223" s="59"/>
      <c r="AH223" s="59"/>
      <c r="AI223" s="59"/>
      <c r="AJ223" s="60"/>
      <c r="AK223" s="62"/>
      <c r="AL223" s="62"/>
      <c r="AM223" s="62"/>
      <c r="AN223" s="62"/>
      <c r="AO223" s="62"/>
      <c r="AP223" s="62"/>
      <c r="AQ223" s="63"/>
      <c r="AR223" s="62"/>
      <c r="AS223" s="62"/>
      <c r="AT223" s="63"/>
      <c r="AU223" s="59"/>
      <c r="AV223" s="59"/>
      <c r="AW223" s="59"/>
      <c r="AX223" s="59"/>
      <c r="AY223" s="59"/>
      <c r="AZ223" s="59"/>
      <c r="BA223" s="60"/>
      <c r="BB223" s="64"/>
      <c r="BC223" s="64"/>
      <c r="BD223" s="59"/>
      <c r="BE223" s="59"/>
      <c r="BF223" s="59"/>
      <c r="BG223" s="59"/>
      <c r="BH223" s="59"/>
      <c r="BI223" s="59"/>
      <c r="BJ223" s="59"/>
      <c r="BK223" s="59"/>
      <c r="BL223" s="57"/>
      <c r="BM223" s="57"/>
      <c r="BN223" s="57"/>
      <c r="BO223" s="57"/>
      <c r="BP223" s="57"/>
      <c r="BQ223" s="57"/>
      <c r="BR223" s="57"/>
      <c r="BS223" s="57"/>
      <c r="BT223" s="57"/>
      <c r="BU223" s="57"/>
      <c r="BV223" s="57"/>
      <c r="BW223" s="57"/>
      <c r="BX223" s="57"/>
      <c r="CA223" s="57"/>
      <c r="CB223" s="57"/>
      <c r="CC223" s="57"/>
      <c r="CD223" s="57"/>
      <c r="CE223" s="57"/>
      <c r="CF223" s="57"/>
      <c r="CG223" s="57"/>
      <c r="CH223" s="57"/>
      <c r="CI223" s="57"/>
      <c r="CJ223" s="57"/>
      <c r="CK223" s="57"/>
      <c r="CL223" s="57"/>
      <c r="CP223"/>
      <c r="CQ223"/>
      <c r="CR223"/>
      <c r="CS223"/>
      <c r="CT223"/>
      <c r="CU223"/>
      <c r="CV223"/>
      <c r="CW223"/>
      <c r="CX223"/>
      <c r="CY223"/>
      <c r="CZ223"/>
      <c r="EM223" s="57"/>
      <c r="EN223" s="57"/>
      <c r="EO223" s="57"/>
      <c r="EP223" s="57"/>
      <c r="EQ223" s="57"/>
      <c r="ER223" s="57"/>
      <c r="ES223" s="57"/>
      <c r="ET223" s="57"/>
      <c r="EU223" s="57"/>
      <c r="EV223" s="57"/>
      <c r="EW223" s="57"/>
      <c r="FG223" s="65"/>
      <c r="FH223" s="65"/>
      <c r="FL223" s="57"/>
      <c r="FX223" s="57"/>
      <c r="FY223" s="57"/>
      <c r="FZ223" s="57"/>
      <c r="GA223" s="66"/>
      <c r="GB223" s="66"/>
      <c r="GE223" s="66"/>
      <c r="GG223" s="57"/>
    </row>
    <row r="224" spans="1:189" s="56" customFormat="1" ht="18" customHeight="1">
      <c r="A224" s="56" t="s">
        <v>1066</v>
      </c>
      <c r="B224" s="56" t="s">
        <v>1034</v>
      </c>
      <c r="C224" s="57">
        <v>825</v>
      </c>
      <c r="D224" s="57">
        <v>7</v>
      </c>
      <c r="E224" s="56">
        <f t="shared" si="3"/>
        <v>1098.1500000000001</v>
      </c>
      <c r="F224" s="68">
        <v>74.810003419264163</v>
      </c>
      <c r="G224" s="68">
        <v>0.19580571163227614</v>
      </c>
      <c r="H224" s="68">
        <v>13.551991504462361</v>
      </c>
      <c r="I224" s="68">
        <v>1.0585030023059885</v>
      </c>
      <c r="J224" s="68">
        <v>0.10723187173989782</v>
      </c>
      <c r="K224" s="68">
        <v>0.46951624297430822</v>
      </c>
      <c r="L224" s="68">
        <v>1.4179668755607984</v>
      </c>
      <c r="M224" s="68">
        <v>3.3587086488796416</v>
      </c>
      <c r="N224" s="68">
        <v>4.6781030717591952</v>
      </c>
      <c r="O224" s="58"/>
      <c r="P224" s="68">
        <v>0.17825130477650244</v>
      </c>
      <c r="Q224" s="58">
        <v>10.67</v>
      </c>
      <c r="S224" s="70">
        <v>42.68335294117648</v>
      </c>
      <c r="T224" s="70">
        <v>2.9759411764705881</v>
      </c>
      <c r="U224" s="70">
        <v>12.113411764705882</v>
      </c>
      <c r="V224" s="70">
        <v>11.524882352941177</v>
      </c>
      <c r="W224" s="70">
        <v>0.39100000000000007</v>
      </c>
      <c r="X224" s="70">
        <v>12.940294117647062</v>
      </c>
      <c r="Y224" s="70">
        <v>10.322117647058823</v>
      </c>
      <c r="Z224" s="70">
        <v>2.4773529411764708</v>
      </c>
      <c r="AA224" s="70">
        <v>0.81323529411764706</v>
      </c>
      <c r="AB224" s="70">
        <v>8.7058823529411779E-3</v>
      </c>
      <c r="AD224" s="59"/>
      <c r="AE224" s="60"/>
      <c r="AF224" s="61"/>
      <c r="AG224" s="59"/>
      <c r="AH224" s="59"/>
      <c r="AI224" s="59"/>
      <c r="AJ224" s="60"/>
      <c r="AK224" s="62"/>
      <c r="AL224" s="62"/>
      <c r="AM224" s="62"/>
      <c r="AN224" s="62"/>
      <c r="AO224" s="62"/>
      <c r="AP224" s="62"/>
      <c r="AQ224" s="63"/>
      <c r="AR224" s="62"/>
      <c r="AS224" s="62"/>
      <c r="AT224" s="63"/>
      <c r="AU224" s="59"/>
      <c r="AV224" s="59"/>
      <c r="AW224" s="59"/>
      <c r="AX224" s="59"/>
      <c r="AY224" s="59"/>
      <c r="AZ224" s="59"/>
      <c r="BA224" s="60"/>
      <c r="BB224" s="64"/>
      <c r="BC224" s="64"/>
      <c r="BD224" s="59"/>
      <c r="BE224" s="59"/>
      <c r="BF224" s="59"/>
      <c r="BG224" s="59"/>
      <c r="BH224" s="59"/>
      <c r="BI224" s="59"/>
      <c r="BJ224" s="59"/>
      <c r="BK224" s="59"/>
      <c r="BL224" s="57"/>
      <c r="BM224" s="57"/>
      <c r="BN224" s="57"/>
      <c r="BO224" s="57"/>
      <c r="BP224" s="57"/>
      <c r="BQ224" s="57"/>
      <c r="BR224" s="57"/>
      <c r="BS224" s="57"/>
      <c r="BT224" s="57"/>
      <c r="BU224" s="57"/>
      <c r="BV224" s="57"/>
      <c r="BW224" s="57"/>
      <c r="BX224" s="57"/>
      <c r="CA224" s="57"/>
      <c r="CB224" s="57"/>
      <c r="CC224" s="57"/>
      <c r="CD224" s="57"/>
      <c r="CE224" s="57"/>
      <c r="CF224" s="57"/>
      <c r="CG224" s="57"/>
      <c r="CH224" s="57"/>
      <c r="CI224" s="57"/>
      <c r="CJ224" s="57"/>
      <c r="CK224" s="57"/>
      <c r="CL224" s="57"/>
      <c r="CP224"/>
      <c r="CQ224"/>
      <c r="CR224"/>
      <c r="CS224"/>
      <c r="CT224"/>
      <c r="CU224"/>
      <c r="CV224"/>
      <c r="CW224"/>
      <c r="CX224"/>
      <c r="CY224"/>
      <c r="CZ224"/>
      <c r="EM224" s="57"/>
      <c r="EN224" s="57"/>
      <c r="EO224" s="57"/>
      <c r="EP224" s="57"/>
      <c r="EQ224" s="57"/>
      <c r="ER224" s="57"/>
      <c r="ES224" s="57"/>
      <c r="ET224" s="57"/>
      <c r="EU224" s="57"/>
      <c r="EV224" s="57"/>
      <c r="EW224" s="57"/>
      <c r="FG224" s="65"/>
      <c r="FH224" s="65"/>
      <c r="FL224" s="57"/>
      <c r="FX224" s="57"/>
      <c r="FY224" s="57"/>
      <c r="FZ224" s="57"/>
      <c r="GA224" s="66"/>
      <c r="GB224" s="66"/>
      <c r="GE224" s="66"/>
      <c r="GG224" s="57"/>
    </row>
    <row r="225" spans="1:189" s="56" customFormat="1" ht="18" customHeight="1">
      <c r="A225" s="56" t="s">
        <v>1044</v>
      </c>
      <c r="B225" s="56" t="s">
        <v>1034</v>
      </c>
      <c r="C225" s="57">
        <v>1065</v>
      </c>
      <c r="D225" s="57">
        <v>8</v>
      </c>
      <c r="E225" s="56">
        <f t="shared" si="3"/>
        <v>1338.15</v>
      </c>
      <c r="F225" s="58">
        <v>49.054699999999997</v>
      </c>
      <c r="G225" s="58">
        <v>0.48883199999999999</v>
      </c>
      <c r="H225" s="58">
        <v>14.664999999999999</v>
      </c>
      <c r="I225" s="58">
        <v>5.8316800000000004</v>
      </c>
      <c r="J225" s="58">
        <v>0.120064</v>
      </c>
      <c r="K225" s="58">
        <v>4.2708500000000003</v>
      </c>
      <c r="L225" s="58">
        <v>7.5897600000000001</v>
      </c>
      <c r="M225" s="58">
        <v>1.0377000000000001</v>
      </c>
      <c r="N225" s="58">
        <v>0.24870400000000001</v>
      </c>
      <c r="O225" s="58">
        <v>8.5760000000000003E-3</v>
      </c>
      <c r="P225" s="58"/>
      <c r="Q225" s="58">
        <v>14.24</v>
      </c>
      <c r="S225" s="58">
        <v>45.2</v>
      </c>
      <c r="T225" s="58">
        <v>0.71</v>
      </c>
      <c r="U225" s="58">
        <v>12.4</v>
      </c>
      <c r="V225" s="58">
        <v>7.9</v>
      </c>
      <c r="W225" s="58">
        <v>0.09</v>
      </c>
      <c r="X225" s="58">
        <v>17</v>
      </c>
      <c r="Y225" s="58">
        <v>11.1</v>
      </c>
      <c r="Z225" s="58">
        <v>2.0699999999999998</v>
      </c>
      <c r="AA225" s="58">
        <v>0.21</v>
      </c>
      <c r="AB225" s="58">
        <v>0.25</v>
      </c>
      <c r="AD225" s="59"/>
      <c r="AE225" s="60"/>
      <c r="AF225" s="61"/>
      <c r="AG225" s="59"/>
      <c r="AH225" s="59"/>
      <c r="AI225" s="59"/>
      <c r="AJ225" s="60"/>
      <c r="AK225" s="62"/>
      <c r="AL225" s="62"/>
      <c r="AM225" s="62"/>
      <c r="AN225" s="62"/>
      <c r="AO225" s="62"/>
      <c r="AP225" s="62"/>
      <c r="AQ225" s="63"/>
      <c r="AR225" s="62"/>
      <c r="AS225" s="62"/>
      <c r="AT225" s="63"/>
      <c r="AU225" s="59"/>
      <c r="AV225" s="59"/>
      <c r="AW225" s="59"/>
      <c r="AX225" s="59"/>
      <c r="AY225" s="59"/>
      <c r="AZ225" s="59"/>
      <c r="BA225" s="60"/>
      <c r="BB225" s="64"/>
      <c r="BC225" s="64"/>
      <c r="BD225" s="59"/>
      <c r="BE225" s="59"/>
      <c r="BF225" s="59"/>
      <c r="BG225" s="59"/>
      <c r="BH225" s="59"/>
      <c r="BI225" s="59"/>
      <c r="BJ225" s="59"/>
      <c r="BK225" s="59"/>
      <c r="BL225" s="57"/>
      <c r="BM225" s="57"/>
      <c r="BN225" s="57"/>
      <c r="BO225" s="57"/>
      <c r="BP225" s="57"/>
      <c r="BQ225" s="57"/>
      <c r="BR225" s="57"/>
      <c r="BS225" s="57"/>
      <c r="BT225" s="57"/>
      <c r="BU225" s="57"/>
      <c r="BV225" s="57"/>
      <c r="BW225" s="57"/>
      <c r="BX225" s="57"/>
      <c r="CA225" s="57"/>
      <c r="CB225" s="57"/>
      <c r="CC225" s="57"/>
      <c r="CD225" s="57"/>
      <c r="CE225" s="57"/>
      <c r="CF225" s="57"/>
      <c r="CG225" s="57"/>
      <c r="CH225" s="57"/>
      <c r="CI225" s="57"/>
      <c r="CJ225" s="57"/>
      <c r="CK225" s="57"/>
      <c r="CL225" s="57"/>
      <c r="CP225"/>
      <c r="CQ225"/>
      <c r="CR225"/>
      <c r="CS225"/>
      <c r="CT225"/>
      <c r="CU225"/>
      <c r="CV225"/>
      <c r="CW225"/>
      <c r="CX225"/>
      <c r="CY225"/>
      <c r="CZ225"/>
      <c r="EM225" s="57"/>
      <c r="EN225" s="57"/>
      <c r="EO225" s="57"/>
      <c r="EP225" s="57"/>
      <c r="EQ225" s="57"/>
      <c r="ER225" s="57"/>
      <c r="ES225" s="57"/>
      <c r="ET225" s="57"/>
      <c r="EU225" s="57"/>
      <c r="EV225" s="57"/>
      <c r="EW225" s="57"/>
      <c r="FG225" s="65"/>
      <c r="FH225" s="65"/>
      <c r="FL225" s="57"/>
      <c r="FX225" s="57"/>
      <c r="FY225" s="57"/>
      <c r="FZ225" s="57"/>
      <c r="GA225" s="66"/>
      <c r="GB225" s="66"/>
      <c r="GE225" s="66"/>
      <c r="GG225" s="57"/>
    </row>
    <row r="226" spans="1:189" s="56" customFormat="1" ht="18" customHeight="1">
      <c r="A226" s="56" t="s">
        <v>1044</v>
      </c>
      <c r="B226" s="56" t="s">
        <v>1034</v>
      </c>
      <c r="C226" s="57">
        <v>1045</v>
      </c>
      <c r="D226" s="57">
        <v>8</v>
      </c>
      <c r="E226" s="56">
        <f t="shared" si="3"/>
        <v>1318.15</v>
      </c>
      <c r="F226" s="58">
        <v>50.625100000000003</v>
      </c>
      <c r="G226" s="58">
        <v>0.33407399999999998</v>
      </c>
      <c r="H226" s="58">
        <v>16.875</v>
      </c>
      <c r="I226" s="58">
        <v>5.0196800000000001</v>
      </c>
      <c r="J226" s="58">
        <v>0.119924</v>
      </c>
      <c r="K226" s="58">
        <v>3.1608499999999999</v>
      </c>
      <c r="L226" s="58">
        <v>7.0412499999999998</v>
      </c>
      <c r="M226" s="58">
        <v>1.9187799999999999</v>
      </c>
      <c r="N226" s="58">
        <v>0.61675199999999997</v>
      </c>
      <c r="O226" s="58">
        <v>3.4264000000000003E-2</v>
      </c>
      <c r="P226" s="58"/>
      <c r="Q226" s="58">
        <v>14.34</v>
      </c>
      <c r="S226" s="58">
        <v>44.4</v>
      </c>
      <c r="T226" s="58">
        <v>0.7</v>
      </c>
      <c r="U226" s="58">
        <v>12.9</v>
      </c>
      <c r="V226" s="58">
        <v>8.1999999999999993</v>
      </c>
      <c r="W226" s="58">
        <v>0.1</v>
      </c>
      <c r="X226" s="58">
        <v>16.5</v>
      </c>
      <c r="Y226" s="58">
        <v>11.3</v>
      </c>
      <c r="Z226" s="58">
        <v>2.34</v>
      </c>
      <c r="AA226" s="58">
        <v>0.25</v>
      </c>
      <c r="AB226" s="58">
        <v>0.12</v>
      </c>
      <c r="AD226" s="59"/>
      <c r="AE226" s="60"/>
      <c r="AF226" s="61"/>
      <c r="AG226" s="59"/>
      <c r="AH226" s="59"/>
      <c r="AI226" s="59"/>
      <c r="AJ226" s="60"/>
      <c r="AK226" s="62"/>
      <c r="AL226" s="62"/>
      <c r="AM226" s="62"/>
      <c r="AN226" s="62"/>
      <c r="AO226" s="62"/>
      <c r="AP226" s="62"/>
      <c r="AQ226" s="63"/>
      <c r="AR226" s="62"/>
      <c r="AS226" s="62"/>
      <c r="AT226" s="63"/>
      <c r="AU226" s="59"/>
      <c r="AV226" s="59"/>
      <c r="AW226" s="59"/>
      <c r="AX226" s="59"/>
      <c r="AY226" s="59"/>
      <c r="AZ226" s="59"/>
      <c r="BA226" s="60"/>
      <c r="BB226" s="64"/>
      <c r="BC226" s="64"/>
      <c r="BD226" s="59"/>
      <c r="BE226" s="59"/>
      <c r="BF226" s="59"/>
      <c r="BG226" s="59"/>
      <c r="BH226" s="59"/>
      <c r="BI226" s="59"/>
      <c r="BJ226" s="59"/>
      <c r="BK226" s="59"/>
      <c r="BL226" s="57"/>
      <c r="BM226" s="57"/>
      <c r="BN226" s="57"/>
      <c r="BO226" s="57"/>
      <c r="BP226" s="57"/>
      <c r="BQ226" s="57"/>
      <c r="BR226" s="57"/>
      <c r="BS226" s="57"/>
      <c r="BT226" s="57"/>
      <c r="BU226" s="57"/>
      <c r="BV226" s="57"/>
      <c r="BW226" s="57"/>
      <c r="BX226" s="57"/>
      <c r="CA226" s="57"/>
      <c r="CB226" s="57"/>
      <c r="CC226" s="57"/>
      <c r="CD226" s="57"/>
      <c r="CE226" s="57"/>
      <c r="CF226" s="57"/>
      <c r="CG226" s="57"/>
      <c r="CH226" s="57"/>
      <c r="CI226" s="57"/>
      <c r="CJ226" s="57"/>
      <c r="CK226" s="57"/>
      <c r="CL226" s="57"/>
      <c r="CP226"/>
      <c r="CQ226"/>
      <c r="CR226"/>
      <c r="CS226"/>
      <c r="CT226"/>
      <c r="CU226"/>
      <c r="CV226"/>
      <c r="CW226"/>
      <c r="CX226"/>
      <c r="CY226"/>
      <c r="CZ226"/>
      <c r="EM226" s="57"/>
      <c r="EN226" s="57"/>
      <c r="EO226" s="57"/>
      <c r="EP226" s="57"/>
      <c r="EQ226" s="57"/>
      <c r="ER226" s="57"/>
      <c r="ES226" s="57"/>
      <c r="ET226" s="57"/>
      <c r="EU226" s="57"/>
      <c r="EV226" s="57"/>
      <c r="EW226" s="57"/>
      <c r="FG226" s="65"/>
      <c r="FH226" s="65"/>
      <c r="FL226" s="57"/>
      <c r="FX226" s="57"/>
      <c r="FY226" s="57"/>
      <c r="FZ226" s="57"/>
      <c r="GA226" s="66"/>
      <c r="GB226" s="66"/>
      <c r="GE226" s="66"/>
      <c r="GG226" s="57"/>
    </row>
    <row r="227" spans="1:189" s="56" customFormat="1" ht="18" customHeight="1">
      <c r="A227" s="56" t="s">
        <v>1049</v>
      </c>
      <c r="B227" s="56" t="s">
        <v>1034</v>
      </c>
      <c r="C227" s="57">
        <v>1000</v>
      </c>
      <c r="D227" s="57">
        <v>8</v>
      </c>
      <c r="E227" s="56">
        <f t="shared" si="3"/>
        <v>1273.1500000000001</v>
      </c>
      <c r="F227" s="58">
        <v>57.5</v>
      </c>
      <c r="G227" s="58">
        <v>0.43</v>
      </c>
      <c r="H227" s="58">
        <v>17.84</v>
      </c>
      <c r="I227" s="58">
        <v>4.3</v>
      </c>
      <c r="J227" s="58">
        <v>0.1</v>
      </c>
      <c r="K227" s="58">
        <v>2.9</v>
      </c>
      <c r="L227" s="58">
        <v>5.96</v>
      </c>
      <c r="M227" s="58">
        <v>2.89</v>
      </c>
      <c r="N227" s="58">
        <v>0.32</v>
      </c>
      <c r="O227" s="58">
        <v>0.01</v>
      </c>
      <c r="P227" s="58">
        <v>0.13</v>
      </c>
      <c r="Q227" s="58">
        <f>100-SUM(F227:P227)</f>
        <v>7.6200000000000188</v>
      </c>
      <c r="S227" s="58">
        <v>45.1</v>
      </c>
      <c r="T227" s="58">
        <v>1.31</v>
      </c>
      <c r="U227" s="58">
        <v>11.57</v>
      </c>
      <c r="V227" s="58">
        <v>7.2</v>
      </c>
      <c r="W227" s="58">
        <v>0.11</v>
      </c>
      <c r="X227" s="58">
        <v>17.8</v>
      </c>
      <c r="Y227" s="58">
        <v>11.44</v>
      </c>
      <c r="Z227" s="58">
        <v>2.29</v>
      </c>
      <c r="AA227" s="58">
        <v>0.19</v>
      </c>
      <c r="AB227" s="58"/>
      <c r="AD227" s="59"/>
      <c r="AE227" s="60"/>
      <c r="AF227" s="61"/>
      <c r="AG227" s="59"/>
      <c r="AH227" s="59"/>
      <c r="AI227" s="59"/>
      <c r="AJ227" s="60"/>
      <c r="AK227" s="62"/>
      <c r="AL227" s="62"/>
      <c r="AM227" s="62"/>
      <c r="AN227" s="62"/>
      <c r="AO227" s="62"/>
      <c r="AP227" s="62"/>
      <c r="AQ227" s="63"/>
      <c r="AR227" s="62"/>
      <c r="AS227" s="62"/>
      <c r="AT227" s="63"/>
      <c r="AU227" s="59"/>
      <c r="AV227" s="59"/>
      <c r="AW227" s="59"/>
      <c r="AX227" s="59"/>
      <c r="AY227" s="59"/>
      <c r="AZ227" s="59"/>
      <c r="BA227" s="60"/>
      <c r="BB227" s="64"/>
      <c r="BC227" s="64"/>
      <c r="BD227" s="59"/>
      <c r="BE227" s="59"/>
      <c r="BF227" s="59"/>
      <c r="BG227" s="59"/>
      <c r="BH227" s="59"/>
      <c r="BI227" s="59"/>
      <c r="BJ227" s="59"/>
      <c r="BK227" s="59"/>
      <c r="BL227" s="57"/>
      <c r="BM227" s="57"/>
      <c r="BN227" s="57"/>
      <c r="BO227" s="57"/>
      <c r="BP227" s="57"/>
      <c r="BQ227" s="57"/>
      <c r="BR227" s="57"/>
      <c r="BS227" s="57"/>
      <c r="BT227" s="57"/>
      <c r="BU227" s="57"/>
      <c r="BV227" s="57"/>
      <c r="BW227" s="57"/>
      <c r="BX227" s="57"/>
      <c r="CA227" s="57"/>
      <c r="CB227" s="57"/>
      <c r="CC227" s="57"/>
      <c r="CD227" s="57"/>
      <c r="CE227" s="57"/>
      <c r="CF227" s="57"/>
      <c r="CG227" s="57"/>
      <c r="CH227" s="57"/>
      <c r="CI227" s="57"/>
      <c r="CJ227" s="57"/>
      <c r="CK227" s="57"/>
      <c r="CL227" s="57"/>
      <c r="CP227"/>
      <c r="CQ227"/>
      <c r="CR227"/>
      <c r="CS227"/>
      <c r="CT227"/>
      <c r="CU227"/>
      <c r="CV227"/>
      <c r="CW227"/>
      <c r="CX227"/>
      <c r="CY227"/>
      <c r="CZ227"/>
      <c r="EM227" s="57"/>
      <c r="EN227" s="57"/>
      <c r="EO227" s="57"/>
      <c r="EP227" s="57"/>
      <c r="EQ227" s="57"/>
      <c r="ER227" s="57"/>
      <c r="ES227" s="57"/>
      <c r="ET227" s="57"/>
      <c r="EU227" s="57"/>
      <c r="EV227" s="57"/>
      <c r="EW227" s="57"/>
      <c r="FG227" s="65"/>
      <c r="FH227" s="65"/>
      <c r="FL227" s="57"/>
      <c r="FX227" s="57"/>
      <c r="FY227" s="57"/>
      <c r="FZ227" s="57"/>
      <c r="GA227" s="66"/>
      <c r="GB227" s="66"/>
      <c r="GE227" s="66"/>
      <c r="GG227" s="57"/>
    </row>
    <row r="228" spans="1:189" s="56" customFormat="1" ht="18" customHeight="1">
      <c r="A228" s="56" t="s">
        <v>1049</v>
      </c>
      <c r="B228" s="56" t="s">
        <v>1034</v>
      </c>
      <c r="C228" s="57">
        <v>1000</v>
      </c>
      <c r="D228" s="57">
        <v>8</v>
      </c>
      <c r="E228" s="56">
        <f t="shared" si="3"/>
        <v>1273.1500000000001</v>
      </c>
      <c r="F228" s="58">
        <v>54.1</v>
      </c>
      <c r="G228" s="58">
        <v>0.64</v>
      </c>
      <c r="H228" s="58">
        <v>17.420000000000002</v>
      </c>
      <c r="I228" s="58">
        <v>4</v>
      </c>
      <c r="J228" s="58">
        <v>0.1</v>
      </c>
      <c r="K228" s="58">
        <v>3.5</v>
      </c>
      <c r="L228" s="58">
        <v>6.61</v>
      </c>
      <c r="M228" s="58">
        <v>2.12</v>
      </c>
      <c r="N228" s="58">
        <v>0.6</v>
      </c>
      <c r="O228" s="58">
        <v>0.04</v>
      </c>
      <c r="P228" s="58">
        <v>0.17</v>
      </c>
      <c r="Q228" s="58">
        <f>100-SUM(F228:P228)</f>
        <v>10.700000000000003</v>
      </c>
      <c r="S228" s="58">
        <v>47</v>
      </c>
      <c r="T228" s="58">
        <v>1.04</v>
      </c>
      <c r="U228" s="58">
        <v>11.77</v>
      </c>
      <c r="V228" s="58">
        <v>6.8</v>
      </c>
      <c r="W228" s="58">
        <v>0.11</v>
      </c>
      <c r="X228" s="58">
        <v>17.3</v>
      </c>
      <c r="Y228" s="58">
        <v>11.5</v>
      </c>
      <c r="Z228" s="58">
        <v>1.96</v>
      </c>
      <c r="AA228" s="58">
        <v>0.26</v>
      </c>
      <c r="AB228" s="58"/>
      <c r="AD228" s="59"/>
      <c r="AE228" s="60"/>
      <c r="AF228" s="61"/>
      <c r="AG228" s="59"/>
      <c r="AH228" s="59"/>
      <c r="AI228" s="59"/>
      <c r="AJ228" s="60"/>
      <c r="AK228" s="62"/>
      <c r="AL228" s="62"/>
      <c r="AM228" s="62"/>
      <c r="AN228" s="62"/>
      <c r="AO228" s="62"/>
      <c r="AP228" s="62"/>
      <c r="AQ228" s="63"/>
      <c r="AR228" s="62"/>
      <c r="AS228" s="62"/>
      <c r="AT228" s="63"/>
      <c r="AU228" s="59"/>
      <c r="AV228" s="59"/>
      <c r="AW228" s="59"/>
      <c r="AX228" s="59"/>
      <c r="AY228" s="59"/>
      <c r="AZ228" s="59"/>
      <c r="BA228" s="60"/>
      <c r="BB228" s="64"/>
      <c r="BC228" s="64"/>
      <c r="BD228" s="59"/>
      <c r="BE228" s="59"/>
      <c r="BF228" s="59"/>
      <c r="BG228" s="59"/>
      <c r="BH228" s="59"/>
      <c r="BI228" s="59"/>
      <c r="BJ228" s="59"/>
      <c r="BK228" s="59"/>
      <c r="BL228" s="57"/>
      <c r="BM228" s="57"/>
      <c r="BN228" s="57"/>
      <c r="BO228" s="57"/>
      <c r="BP228" s="57"/>
      <c r="BQ228" s="57"/>
      <c r="BR228" s="57"/>
      <c r="BS228" s="57"/>
      <c r="BT228" s="57"/>
      <c r="BU228" s="57"/>
      <c r="BV228" s="57"/>
      <c r="BW228" s="57"/>
      <c r="BX228" s="57"/>
      <c r="CA228" s="57"/>
      <c r="CB228" s="57"/>
      <c r="CC228" s="57"/>
      <c r="CD228" s="57"/>
      <c r="CE228" s="57"/>
      <c r="CF228" s="57"/>
      <c r="CG228" s="57"/>
      <c r="CH228" s="57"/>
      <c r="CI228" s="57"/>
      <c r="CJ228" s="57"/>
      <c r="CK228" s="57"/>
      <c r="CL228" s="57"/>
      <c r="CP228"/>
      <c r="CQ228"/>
      <c r="CR228"/>
      <c r="CS228"/>
      <c r="CT228"/>
      <c r="CU228"/>
      <c r="CV228"/>
      <c r="CW228"/>
      <c r="CX228"/>
      <c r="CY228"/>
      <c r="CZ228"/>
      <c r="EM228" s="57"/>
      <c r="EN228" s="57"/>
      <c r="EO228" s="57"/>
      <c r="EP228" s="57"/>
      <c r="EQ228" s="57"/>
      <c r="ER228" s="57"/>
      <c r="ES228" s="57"/>
      <c r="ET228" s="57"/>
      <c r="EU228" s="57"/>
      <c r="EV228" s="57"/>
      <c r="EW228" s="57"/>
      <c r="FG228" s="65"/>
      <c r="FH228" s="65"/>
      <c r="FL228" s="57"/>
      <c r="FX228" s="57"/>
      <c r="FY228" s="57"/>
      <c r="FZ228" s="57"/>
      <c r="GA228" s="66"/>
      <c r="GB228" s="66"/>
      <c r="GE228" s="66"/>
      <c r="GG228" s="57"/>
    </row>
    <row r="229" spans="1:189" s="56" customFormat="1" ht="18" customHeight="1">
      <c r="A229" s="56" t="s">
        <v>1056</v>
      </c>
      <c r="B229" s="56" t="s">
        <v>1034</v>
      </c>
      <c r="C229" s="57">
        <v>892</v>
      </c>
      <c r="D229" s="57">
        <v>8.2999999999999989</v>
      </c>
      <c r="E229" s="56">
        <f t="shared" si="3"/>
        <v>1165.1500000000001</v>
      </c>
      <c r="F229" s="58">
        <v>69.67</v>
      </c>
      <c r="G229" s="58">
        <v>0.23</v>
      </c>
      <c r="H229" s="58">
        <v>17.579999999999998</v>
      </c>
      <c r="I229" s="58">
        <v>1.06</v>
      </c>
      <c r="J229" s="58">
        <v>0.04</v>
      </c>
      <c r="K229" s="58">
        <v>0.54</v>
      </c>
      <c r="L229" s="58">
        <v>4.1100000000000003</v>
      </c>
      <c r="M229" s="58">
        <v>4.99</v>
      </c>
      <c r="N229" s="58">
        <v>1.76</v>
      </c>
      <c r="O229" s="58"/>
      <c r="P229" s="58"/>
      <c r="Q229" s="58">
        <v>9.32</v>
      </c>
      <c r="S229" s="58">
        <v>43.77</v>
      </c>
      <c r="T229" s="58">
        <v>1</v>
      </c>
      <c r="U229" s="58">
        <v>12.59</v>
      </c>
      <c r="V229" s="58">
        <v>7.81</v>
      </c>
      <c r="W229" s="58">
        <v>0.2</v>
      </c>
      <c r="X229" s="58">
        <v>16.46</v>
      </c>
      <c r="Y229" s="58">
        <v>11.78</v>
      </c>
      <c r="Z229" s="58">
        <v>2.29</v>
      </c>
      <c r="AA229" s="58">
        <v>0.39</v>
      </c>
      <c r="AB229" s="58"/>
      <c r="AD229" s="59"/>
      <c r="AE229" s="60"/>
      <c r="AF229" s="61"/>
      <c r="AG229" s="59"/>
      <c r="AH229" s="59"/>
      <c r="AI229" s="59"/>
      <c r="AJ229" s="60"/>
      <c r="AK229" s="62"/>
      <c r="AL229" s="62"/>
      <c r="AM229" s="62"/>
      <c r="AN229" s="62"/>
      <c r="AO229" s="62"/>
      <c r="AP229" s="62"/>
      <c r="AQ229" s="63"/>
      <c r="AR229" s="62"/>
      <c r="AS229" s="62"/>
      <c r="AT229" s="63"/>
      <c r="AU229" s="59"/>
      <c r="AV229" s="59"/>
      <c r="AW229" s="59"/>
      <c r="AX229" s="59"/>
      <c r="AY229" s="59"/>
      <c r="AZ229" s="59"/>
      <c r="BA229" s="60"/>
      <c r="BB229" s="64"/>
      <c r="BC229" s="64"/>
      <c r="BD229" s="59"/>
      <c r="BE229" s="59"/>
      <c r="BF229" s="59"/>
      <c r="BG229" s="59"/>
      <c r="BH229" s="59"/>
      <c r="BI229" s="59"/>
      <c r="BJ229" s="59"/>
      <c r="BK229" s="59"/>
      <c r="BL229" s="57"/>
      <c r="BM229" s="57"/>
      <c r="BN229" s="57"/>
      <c r="BO229" s="57"/>
      <c r="BP229" s="57"/>
      <c r="BQ229" s="57"/>
      <c r="BR229" s="57"/>
      <c r="BS229" s="57"/>
      <c r="BT229" s="57"/>
      <c r="BU229" s="57"/>
      <c r="BV229" s="57"/>
      <c r="BW229" s="57"/>
      <c r="BX229" s="57"/>
      <c r="CA229" s="57"/>
      <c r="CB229" s="57"/>
      <c r="CC229" s="57"/>
      <c r="CD229" s="57"/>
      <c r="CE229" s="57"/>
      <c r="CF229" s="57"/>
      <c r="CG229" s="57"/>
      <c r="CH229" s="57"/>
      <c r="CI229" s="57"/>
      <c r="CJ229" s="57"/>
      <c r="CK229" s="57"/>
      <c r="CL229" s="57"/>
      <c r="CP229"/>
      <c r="CQ229"/>
      <c r="CR229"/>
      <c r="CS229"/>
      <c r="CT229"/>
      <c r="CU229"/>
      <c r="CV229"/>
      <c r="CW229"/>
      <c r="CX229"/>
      <c r="CY229"/>
      <c r="CZ229"/>
      <c r="EM229" s="57"/>
      <c r="EN229" s="57"/>
      <c r="EO229" s="57"/>
      <c r="EP229" s="57"/>
      <c r="EQ229" s="57"/>
      <c r="ER229" s="57"/>
      <c r="ES229" s="57"/>
      <c r="ET229" s="57"/>
      <c r="EU229" s="57"/>
      <c r="EV229" s="57"/>
      <c r="EW229" s="57"/>
      <c r="FG229" s="65"/>
      <c r="FH229" s="65"/>
      <c r="FL229" s="57"/>
      <c r="FX229" s="57"/>
      <c r="FY229" s="57"/>
      <c r="FZ229" s="57"/>
      <c r="GA229" s="66"/>
      <c r="GB229" s="66"/>
      <c r="GE229" s="66"/>
      <c r="GG229" s="57"/>
    </row>
    <row r="230" spans="1:189" s="56" customFormat="1" ht="18" customHeight="1">
      <c r="A230" s="56" t="s">
        <v>1056</v>
      </c>
      <c r="B230" s="56" t="s">
        <v>1034</v>
      </c>
      <c r="C230" s="57">
        <v>892</v>
      </c>
      <c r="D230" s="57">
        <v>8.2999999999999989</v>
      </c>
      <c r="E230" s="56">
        <f t="shared" si="3"/>
        <v>1165.1500000000001</v>
      </c>
      <c r="F230" s="58">
        <v>71.34</v>
      </c>
      <c r="G230" s="58">
        <v>0.21</v>
      </c>
      <c r="H230" s="58">
        <v>16.649999999999999</v>
      </c>
      <c r="I230" s="58">
        <v>0.95</v>
      </c>
      <c r="J230" s="58">
        <v>0.12</v>
      </c>
      <c r="K230" s="58">
        <v>0.56999999999999995</v>
      </c>
      <c r="L230" s="58">
        <v>3.68</v>
      </c>
      <c r="M230" s="58">
        <v>4.41</v>
      </c>
      <c r="N230" s="58">
        <v>2.0699999999999998</v>
      </c>
      <c r="O230" s="58"/>
      <c r="P230" s="58"/>
      <c r="Q230" s="58">
        <v>7.96</v>
      </c>
      <c r="S230" s="58">
        <v>45.37</v>
      </c>
      <c r="T230" s="58">
        <v>1.1200000000000001</v>
      </c>
      <c r="U230" s="58">
        <v>12.58</v>
      </c>
      <c r="V230" s="58">
        <v>9.5399999999999991</v>
      </c>
      <c r="W230" s="58">
        <v>0.24</v>
      </c>
      <c r="X230" s="58">
        <v>15.56</v>
      </c>
      <c r="Y230" s="58">
        <v>11.15</v>
      </c>
      <c r="Z230" s="58">
        <v>2.12</v>
      </c>
      <c r="AA230" s="58">
        <v>0.44</v>
      </c>
      <c r="AB230" s="58"/>
      <c r="AD230" s="59"/>
      <c r="AE230" s="60"/>
      <c r="AF230" s="61"/>
      <c r="AG230" s="59"/>
      <c r="AH230" s="59"/>
      <c r="AI230" s="59"/>
      <c r="AJ230" s="60"/>
      <c r="AK230" s="62"/>
      <c r="AL230" s="62"/>
      <c r="AM230" s="62"/>
      <c r="AN230" s="62"/>
      <c r="AO230" s="62"/>
      <c r="AP230" s="62"/>
      <c r="AQ230" s="63"/>
      <c r="AR230" s="62"/>
      <c r="AS230" s="62"/>
      <c r="AT230" s="63"/>
      <c r="AU230" s="59"/>
      <c r="AV230" s="59"/>
      <c r="AW230" s="59"/>
      <c r="AX230" s="59"/>
      <c r="AY230" s="59"/>
      <c r="AZ230" s="59"/>
      <c r="BA230" s="60"/>
      <c r="BB230" s="64"/>
      <c r="BC230" s="64"/>
      <c r="BD230" s="59"/>
      <c r="BE230" s="59"/>
      <c r="BF230" s="59"/>
      <c r="BG230" s="59"/>
      <c r="BH230" s="59"/>
      <c r="BI230" s="59"/>
      <c r="BJ230" s="59"/>
      <c r="BK230" s="59"/>
      <c r="BL230" s="57"/>
      <c r="BM230" s="57"/>
      <c r="BN230" s="57"/>
      <c r="BO230" s="57"/>
      <c r="BP230" s="57"/>
      <c r="BQ230" s="57"/>
      <c r="BR230" s="57"/>
      <c r="BS230" s="57"/>
      <c r="BT230" s="57"/>
      <c r="BU230" s="57"/>
      <c r="BV230" s="57"/>
      <c r="BW230" s="57"/>
      <c r="BX230" s="57"/>
      <c r="CA230" s="57"/>
      <c r="CB230" s="57"/>
      <c r="CC230" s="57"/>
      <c r="CD230" s="57"/>
      <c r="CE230" s="57"/>
      <c r="CF230" s="57"/>
      <c r="CG230" s="57"/>
      <c r="CH230" s="57"/>
      <c r="CI230" s="57"/>
      <c r="CJ230" s="57"/>
      <c r="CK230" s="57"/>
      <c r="CL230" s="57"/>
      <c r="CP230"/>
      <c r="CQ230"/>
      <c r="CR230"/>
      <c r="CS230"/>
      <c r="CT230"/>
      <c r="CU230"/>
      <c r="CV230"/>
      <c r="CW230"/>
      <c r="CX230"/>
      <c r="CY230"/>
      <c r="CZ230"/>
      <c r="EM230" s="57"/>
      <c r="EN230" s="57"/>
      <c r="EO230" s="57"/>
      <c r="EP230" s="57"/>
      <c r="EQ230" s="57"/>
      <c r="ER230" s="57"/>
      <c r="ES230" s="57"/>
      <c r="ET230" s="57"/>
      <c r="EU230" s="57"/>
      <c r="EV230" s="57"/>
      <c r="EW230" s="57"/>
      <c r="FG230" s="65"/>
      <c r="FH230" s="65"/>
      <c r="FL230" s="57"/>
      <c r="FX230" s="57"/>
      <c r="FY230" s="57"/>
      <c r="FZ230" s="57"/>
      <c r="GA230" s="66"/>
      <c r="GB230" s="66"/>
      <c r="GE230" s="66"/>
      <c r="GG230" s="57"/>
    </row>
    <row r="231" spans="1:189" s="56" customFormat="1" ht="18" customHeight="1">
      <c r="A231" s="56" t="s">
        <v>1056</v>
      </c>
      <c r="B231" s="56" t="s">
        <v>1034</v>
      </c>
      <c r="C231" s="57">
        <v>892</v>
      </c>
      <c r="D231" s="57">
        <v>8.2999999999999989</v>
      </c>
      <c r="E231" s="56">
        <f t="shared" si="3"/>
        <v>1165.1500000000001</v>
      </c>
      <c r="F231" s="58">
        <v>75.03</v>
      </c>
      <c r="G231" s="58">
        <v>0.2</v>
      </c>
      <c r="H231" s="58">
        <v>14.39</v>
      </c>
      <c r="I231" s="58">
        <v>0.89</v>
      </c>
      <c r="J231" s="58">
        <v>0.06</v>
      </c>
      <c r="K231" s="58">
        <v>0.52</v>
      </c>
      <c r="L231" s="58">
        <v>2.2999999999999998</v>
      </c>
      <c r="M231" s="58">
        <v>4</v>
      </c>
      <c r="N231" s="58">
        <v>2.61</v>
      </c>
      <c r="O231" s="58"/>
      <c r="P231" s="58"/>
      <c r="Q231" s="58">
        <v>6.35</v>
      </c>
      <c r="S231" s="58">
        <v>44.86</v>
      </c>
      <c r="T231" s="58">
        <v>0.94</v>
      </c>
      <c r="U231" s="58">
        <v>10.58</v>
      </c>
      <c r="V231" s="58">
        <v>7.71</v>
      </c>
      <c r="W231" s="58">
        <v>0.38</v>
      </c>
      <c r="X231" s="58">
        <v>17.34</v>
      </c>
      <c r="Y231" s="58">
        <v>10.92</v>
      </c>
      <c r="Z231" s="58">
        <v>1.74</v>
      </c>
      <c r="AA231" s="58">
        <v>0.37</v>
      </c>
      <c r="AB231" s="58"/>
      <c r="AD231" s="59"/>
      <c r="AE231" s="60"/>
      <c r="AF231" s="61"/>
      <c r="AG231" s="59"/>
      <c r="AH231" s="59"/>
      <c r="AI231" s="59"/>
      <c r="AJ231" s="60"/>
      <c r="AK231" s="62"/>
      <c r="AL231" s="62"/>
      <c r="AM231" s="62"/>
      <c r="AN231" s="62"/>
      <c r="AO231" s="62"/>
      <c r="AP231" s="62"/>
      <c r="AQ231" s="63"/>
      <c r="AR231" s="62"/>
      <c r="AS231" s="62"/>
      <c r="AT231" s="63"/>
      <c r="AU231" s="59"/>
      <c r="AV231" s="59"/>
      <c r="AW231" s="59"/>
      <c r="AX231" s="59"/>
      <c r="AY231" s="59"/>
      <c r="AZ231" s="59"/>
      <c r="BA231" s="60"/>
      <c r="BB231" s="64"/>
      <c r="BC231" s="64"/>
      <c r="BD231" s="59"/>
      <c r="BE231" s="59"/>
      <c r="BF231" s="59"/>
      <c r="BG231" s="59"/>
      <c r="BH231" s="59"/>
      <c r="BI231" s="59"/>
      <c r="BJ231" s="59"/>
      <c r="BK231" s="59"/>
      <c r="BL231" s="57"/>
      <c r="BM231" s="57"/>
      <c r="BN231" s="57"/>
      <c r="BO231" s="57"/>
      <c r="BP231" s="57"/>
      <c r="BQ231" s="57"/>
      <c r="BR231" s="57"/>
      <c r="BS231" s="57"/>
      <c r="BT231" s="57"/>
      <c r="BU231" s="57"/>
      <c r="BV231" s="57"/>
      <c r="BW231" s="57"/>
      <c r="BX231" s="57"/>
      <c r="CA231" s="57"/>
      <c r="CB231" s="57"/>
      <c r="CC231" s="57"/>
      <c r="CD231" s="57"/>
      <c r="CE231" s="57"/>
      <c r="CF231" s="57"/>
      <c r="CG231" s="57"/>
      <c r="CH231" s="57"/>
      <c r="CI231" s="57"/>
      <c r="CJ231" s="57"/>
      <c r="CK231" s="57"/>
      <c r="CL231" s="57"/>
      <c r="CP231"/>
      <c r="CQ231"/>
      <c r="CR231"/>
      <c r="CS231"/>
      <c r="CT231"/>
      <c r="CU231"/>
      <c r="CV231"/>
      <c r="CW231"/>
      <c r="CX231"/>
      <c r="CY231"/>
      <c r="CZ231"/>
      <c r="EM231" s="57"/>
      <c r="EN231" s="57"/>
      <c r="EO231" s="57"/>
      <c r="EP231" s="57"/>
      <c r="EQ231" s="57"/>
      <c r="ER231" s="57"/>
      <c r="ES231" s="57"/>
      <c r="ET231" s="57"/>
      <c r="EU231" s="57"/>
      <c r="EV231" s="57"/>
      <c r="EW231" s="57"/>
      <c r="FG231" s="65"/>
      <c r="FH231" s="65"/>
      <c r="FL231" s="57"/>
      <c r="FX231" s="57"/>
      <c r="FY231" s="57"/>
      <c r="FZ231" s="57"/>
      <c r="GA231" s="66"/>
      <c r="GB231" s="66"/>
      <c r="GE231" s="66"/>
      <c r="GG231" s="57"/>
    </row>
    <row r="232" spans="1:189" s="56" customFormat="1" ht="18" customHeight="1">
      <c r="A232" s="56" t="s">
        <v>1060</v>
      </c>
      <c r="B232" s="56" t="s">
        <v>1034</v>
      </c>
      <c r="C232" s="57">
        <v>1030</v>
      </c>
      <c r="D232" s="57">
        <v>9</v>
      </c>
      <c r="E232" s="56">
        <f t="shared" si="3"/>
        <v>1303.1500000000001</v>
      </c>
      <c r="F232" s="67">
        <v>54.41</v>
      </c>
      <c r="G232" s="67">
        <v>0.32</v>
      </c>
      <c r="H232" s="67">
        <v>18.649999999999999</v>
      </c>
      <c r="I232" s="67">
        <v>10.37</v>
      </c>
      <c r="J232" s="67">
        <v>0.28000000000000003</v>
      </c>
      <c r="K232" s="67">
        <v>1.57</v>
      </c>
      <c r="L232" s="67">
        <v>9.3699999999999992</v>
      </c>
      <c r="M232" s="58">
        <v>3.32</v>
      </c>
      <c r="N232" s="58">
        <v>1.36</v>
      </c>
      <c r="O232" s="67"/>
      <c r="P232" s="58">
        <v>0.36</v>
      </c>
      <c r="Q232" s="58">
        <v>7.95</v>
      </c>
      <c r="S232" s="67">
        <v>40.81</v>
      </c>
      <c r="T232" s="67">
        <v>2.5299999999999998</v>
      </c>
      <c r="U232" s="67">
        <v>15.94</v>
      </c>
      <c r="V232" s="67">
        <v>9.51</v>
      </c>
      <c r="W232" s="67"/>
      <c r="X232" s="67">
        <v>13.92</v>
      </c>
      <c r="Y232" s="67">
        <v>11.12</v>
      </c>
      <c r="Z232" s="58">
        <v>2.5</v>
      </c>
      <c r="AA232" s="58">
        <v>0.91</v>
      </c>
      <c r="AB232" s="67"/>
      <c r="AD232" s="59"/>
      <c r="AE232" s="60"/>
      <c r="AF232" s="61"/>
      <c r="AG232" s="59"/>
      <c r="AH232" s="59"/>
      <c r="AI232" s="59"/>
      <c r="AJ232" s="60"/>
      <c r="AK232" s="62"/>
      <c r="AL232" s="62"/>
      <c r="AM232" s="62"/>
      <c r="AN232" s="62"/>
      <c r="AO232" s="62"/>
      <c r="AP232" s="62"/>
      <c r="AQ232" s="63"/>
      <c r="AR232" s="62"/>
      <c r="AS232" s="62"/>
      <c r="AT232" s="63"/>
      <c r="AU232" s="59"/>
      <c r="AV232" s="59"/>
      <c r="AW232" s="59"/>
      <c r="AX232" s="59"/>
      <c r="AY232" s="59"/>
      <c r="AZ232" s="59"/>
      <c r="BA232" s="60"/>
      <c r="BB232" s="64"/>
      <c r="BC232" s="64"/>
      <c r="BD232" s="59"/>
      <c r="BE232" s="59"/>
      <c r="BF232" s="59"/>
      <c r="BG232" s="59"/>
      <c r="BH232" s="59"/>
      <c r="BI232" s="59"/>
      <c r="BJ232" s="59"/>
      <c r="BK232" s="59"/>
      <c r="BL232" s="57"/>
      <c r="BM232" s="57"/>
      <c r="BN232" s="57"/>
      <c r="BO232" s="57"/>
      <c r="BP232" s="57"/>
      <c r="BQ232" s="57"/>
      <c r="BR232" s="57"/>
      <c r="BS232" s="57"/>
      <c r="BT232" s="57"/>
      <c r="BU232" s="57"/>
      <c r="BV232" s="57"/>
      <c r="BW232" s="57"/>
      <c r="BX232" s="57"/>
      <c r="CA232" s="57"/>
      <c r="CB232" s="57"/>
      <c r="CC232" s="57"/>
      <c r="CD232" s="57"/>
      <c r="CE232" s="57"/>
      <c r="CF232" s="57"/>
      <c r="CG232" s="57"/>
      <c r="CH232" s="57"/>
      <c r="CI232" s="57"/>
      <c r="CJ232" s="57"/>
      <c r="CK232" s="57"/>
      <c r="CL232" s="57"/>
      <c r="CP232"/>
      <c r="CQ232"/>
      <c r="CR232"/>
      <c r="CS232"/>
      <c r="CT232"/>
      <c r="CU232"/>
      <c r="CV232"/>
      <c r="CW232"/>
      <c r="CX232"/>
      <c r="CY232"/>
      <c r="CZ232"/>
      <c r="EM232" s="57"/>
      <c r="EN232" s="57"/>
      <c r="EO232" s="57"/>
      <c r="EP232" s="57"/>
      <c r="EQ232" s="57"/>
      <c r="ER232" s="57"/>
      <c r="ES232" s="57"/>
      <c r="ET232" s="57"/>
      <c r="EU232" s="57"/>
      <c r="EV232" s="57"/>
      <c r="EW232" s="57"/>
      <c r="FG232" s="65"/>
      <c r="FH232" s="65"/>
      <c r="FL232" s="57"/>
      <c r="FX232" s="57"/>
      <c r="FY232" s="57"/>
      <c r="FZ232" s="57"/>
      <c r="GA232" s="66"/>
      <c r="GB232" s="66"/>
      <c r="GE232" s="66"/>
      <c r="GG232" s="57"/>
    </row>
    <row r="233" spans="1:189" s="56" customFormat="1" ht="18" customHeight="1">
      <c r="A233" s="56" t="s">
        <v>1056</v>
      </c>
      <c r="B233" s="56" t="s">
        <v>1034</v>
      </c>
      <c r="C233" s="57">
        <v>950</v>
      </c>
      <c r="D233" s="57">
        <v>9.2000000000000011</v>
      </c>
      <c r="E233" s="56">
        <f t="shared" si="3"/>
        <v>1223.1500000000001</v>
      </c>
      <c r="F233" s="58">
        <v>62.7042</v>
      </c>
      <c r="G233" s="58">
        <v>7.0463999999999999E-2</v>
      </c>
      <c r="H233" s="58">
        <v>16.761600000000001</v>
      </c>
      <c r="I233" s="58">
        <v>1.02173</v>
      </c>
      <c r="J233" s="58">
        <v>3.5231999999999999E-2</v>
      </c>
      <c r="K233" s="58">
        <v>0.31708799999999998</v>
      </c>
      <c r="L233" s="58">
        <v>1.9553799999999999</v>
      </c>
      <c r="M233" s="58">
        <v>3.3029999999999999</v>
      </c>
      <c r="N233" s="58">
        <v>1.58544</v>
      </c>
      <c r="O233" s="58"/>
      <c r="P233" s="58"/>
      <c r="Q233" s="58">
        <v>11.92</v>
      </c>
      <c r="S233" s="58">
        <v>46.8</v>
      </c>
      <c r="T233" s="58">
        <v>0.86</v>
      </c>
      <c r="U233" s="58">
        <v>11.7</v>
      </c>
      <c r="V233" s="58">
        <v>5.69</v>
      </c>
      <c r="W233" s="58">
        <v>0.09</v>
      </c>
      <c r="X233" s="58">
        <v>17.5</v>
      </c>
      <c r="Y233" s="58">
        <v>9.7799999999999994</v>
      </c>
      <c r="Z233" s="58">
        <v>2.64</v>
      </c>
      <c r="AA233" s="58">
        <v>0.47</v>
      </c>
      <c r="AB233" s="58"/>
      <c r="AD233" s="59"/>
      <c r="AE233" s="60"/>
      <c r="AF233" s="61"/>
      <c r="AG233" s="59"/>
      <c r="AH233" s="59"/>
      <c r="AI233" s="59"/>
      <c r="AJ233" s="60"/>
      <c r="AK233" s="62"/>
      <c r="AL233" s="62"/>
      <c r="AM233" s="62"/>
      <c r="AN233" s="62"/>
      <c r="AO233" s="62"/>
      <c r="AP233" s="62"/>
      <c r="AQ233" s="63"/>
      <c r="AR233" s="62"/>
      <c r="AS233" s="62"/>
      <c r="AT233" s="63"/>
      <c r="AU233" s="59"/>
      <c r="AV233" s="59"/>
      <c r="AW233" s="59"/>
      <c r="AX233" s="59"/>
      <c r="AY233" s="59"/>
      <c r="AZ233" s="59"/>
      <c r="BA233" s="60"/>
      <c r="BB233" s="64"/>
      <c r="BC233" s="64"/>
      <c r="BD233" s="59"/>
      <c r="BE233" s="59"/>
      <c r="BF233" s="59"/>
      <c r="BG233" s="59"/>
      <c r="BH233" s="59"/>
      <c r="BI233" s="59"/>
      <c r="BJ233" s="59"/>
      <c r="BK233" s="59"/>
      <c r="BL233" s="57"/>
      <c r="BM233" s="57"/>
      <c r="BN233" s="57"/>
      <c r="BO233" s="57"/>
      <c r="BP233" s="57"/>
      <c r="BQ233" s="57"/>
      <c r="BR233" s="57"/>
      <c r="BS233" s="57"/>
      <c r="BT233" s="57"/>
      <c r="BU233" s="57"/>
      <c r="BV233" s="57"/>
      <c r="BW233" s="57"/>
      <c r="BX233" s="57"/>
      <c r="CA233" s="57"/>
      <c r="CB233" s="57"/>
      <c r="CC233" s="57"/>
      <c r="CD233" s="57"/>
      <c r="CE233" s="57"/>
      <c r="CF233" s="57"/>
      <c r="CG233" s="57"/>
      <c r="CH233" s="57"/>
      <c r="CI233" s="57"/>
      <c r="CJ233" s="57"/>
      <c r="CK233" s="57"/>
      <c r="CL233" s="57"/>
      <c r="CP233"/>
      <c r="CQ233"/>
      <c r="CR233"/>
      <c r="CS233"/>
      <c r="CT233"/>
      <c r="CU233"/>
      <c r="CV233"/>
      <c r="CW233"/>
      <c r="CX233"/>
      <c r="CY233"/>
      <c r="CZ233"/>
      <c r="EM233" s="57"/>
      <c r="EN233" s="57"/>
      <c r="EO233" s="57"/>
      <c r="EP233" s="57"/>
      <c r="EQ233" s="57"/>
      <c r="ER233" s="57"/>
      <c r="ES233" s="57"/>
      <c r="ET233" s="57"/>
      <c r="EU233" s="57"/>
      <c r="EV233" s="57"/>
      <c r="EW233" s="57"/>
      <c r="FG233" s="65"/>
      <c r="FH233" s="65"/>
      <c r="FL233" s="57"/>
      <c r="FX233" s="57"/>
      <c r="FY233" s="57"/>
      <c r="FZ233" s="57"/>
      <c r="GA233" s="66"/>
      <c r="GB233" s="66"/>
      <c r="GE233" s="66"/>
      <c r="GG233" s="57"/>
    </row>
    <row r="234" spans="1:189" s="56" customFormat="1" ht="18" customHeight="1">
      <c r="A234" s="56" t="s">
        <v>1056</v>
      </c>
      <c r="B234" s="56" t="s">
        <v>1034</v>
      </c>
      <c r="C234" s="57">
        <v>950</v>
      </c>
      <c r="D234" s="57">
        <v>9.2000000000000011</v>
      </c>
      <c r="E234" s="56">
        <f t="shared" si="3"/>
        <v>1223.1500000000001</v>
      </c>
      <c r="F234" s="58">
        <v>62.3551</v>
      </c>
      <c r="G234" s="58">
        <v>0.123984</v>
      </c>
      <c r="H234" s="58">
        <v>16.8264</v>
      </c>
      <c r="I234" s="58">
        <v>1.30183</v>
      </c>
      <c r="J234" s="58">
        <v>3.5423999999999997E-2</v>
      </c>
      <c r="K234" s="58">
        <v>0.59335199999999999</v>
      </c>
      <c r="L234" s="58">
        <v>2.38226</v>
      </c>
      <c r="M234" s="58">
        <v>3.08189</v>
      </c>
      <c r="N234" s="58">
        <v>1.6206499999999999</v>
      </c>
      <c r="O234" s="58"/>
      <c r="P234" s="58"/>
      <c r="Q234" s="58">
        <v>11.44</v>
      </c>
      <c r="S234" s="58">
        <v>44.8</v>
      </c>
      <c r="T234" s="58">
        <v>0.66</v>
      </c>
      <c r="U234" s="58">
        <v>12.2</v>
      </c>
      <c r="V234" s="58">
        <v>6.22</v>
      </c>
      <c r="W234" s="58">
        <v>0.1</v>
      </c>
      <c r="X234" s="58">
        <v>18</v>
      </c>
      <c r="Y234" s="58">
        <v>10.6</v>
      </c>
      <c r="Z234" s="58">
        <v>2.4</v>
      </c>
      <c r="AA234" s="58">
        <v>0.38</v>
      </c>
      <c r="AB234" s="58"/>
      <c r="AD234" s="59"/>
      <c r="AE234" s="60"/>
      <c r="AF234" s="61"/>
      <c r="AG234" s="59"/>
      <c r="AH234" s="59"/>
      <c r="AI234" s="59"/>
      <c r="AJ234" s="60"/>
      <c r="AK234" s="62"/>
      <c r="AL234" s="62"/>
      <c r="AM234" s="62"/>
      <c r="AN234" s="62"/>
      <c r="AO234" s="62"/>
      <c r="AP234" s="62"/>
      <c r="AQ234" s="63"/>
      <c r="AR234" s="62"/>
      <c r="AS234" s="62"/>
      <c r="AT234" s="63"/>
      <c r="AU234" s="59"/>
      <c r="AV234" s="59"/>
      <c r="AW234" s="59"/>
      <c r="AX234" s="59"/>
      <c r="AY234" s="59"/>
      <c r="AZ234" s="59"/>
      <c r="BA234" s="60"/>
      <c r="BB234" s="64"/>
      <c r="BC234" s="64"/>
      <c r="BD234" s="59"/>
      <c r="BE234" s="59"/>
      <c r="BF234" s="59"/>
      <c r="BG234" s="59"/>
      <c r="BH234" s="59"/>
      <c r="BI234" s="59"/>
      <c r="BJ234" s="59"/>
      <c r="BK234" s="59"/>
      <c r="BL234" s="57"/>
      <c r="BM234" s="57"/>
      <c r="BN234" s="57"/>
      <c r="BO234" s="57"/>
      <c r="BP234" s="57"/>
      <c r="BQ234" s="57"/>
      <c r="BR234" s="57"/>
      <c r="BS234" s="57"/>
      <c r="BT234" s="57"/>
      <c r="BU234" s="57"/>
      <c r="BV234" s="57"/>
      <c r="BW234" s="57"/>
      <c r="BX234" s="57"/>
      <c r="CA234" s="57"/>
      <c r="CB234" s="57"/>
      <c r="CC234" s="57"/>
      <c r="CD234" s="57"/>
      <c r="CE234" s="57"/>
      <c r="CF234" s="57"/>
      <c r="CG234" s="57"/>
      <c r="CH234" s="57"/>
      <c r="CI234" s="57"/>
      <c r="CJ234" s="57"/>
      <c r="CK234" s="57"/>
      <c r="CL234" s="57"/>
      <c r="CP234"/>
      <c r="CQ234"/>
      <c r="CR234"/>
      <c r="CS234"/>
      <c r="CT234"/>
      <c r="CU234"/>
      <c r="CV234"/>
      <c r="CW234"/>
      <c r="CX234"/>
      <c r="CY234"/>
      <c r="CZ234"/>
      <c r="EM234" s="57"/>
      <c r="EN234" s="57"/>
      <c r="EO234" s="57"/>
      <c r="EP234" s="57"/>
      <c r="EQ234" s="57"/>
      <c r="ER234" s="57"/>
      <c r="ES234" s="57"/>
      <c r="ET234" s="57"/>
      <c r="EU234" s="57"/>
      <c r="EV234" s="57"/>
      <c r="EW234" s="57"/>
      <c r="FG234" s="65"/>
      <c r="FH234" s="65"/>
      <c r="FL234" s="57"/>
      <c r="FX234" s="57"/>
      <c r="FY234" s="57"/>
      <c r="FZ234" s="57"/>
      <c r="GA234" s="66"/>
      <c r="GB234" s="66"/>
      <c r="GE234" s="66"/>
      <c r="GG234" s="57"/>
    </row>
    <row r="235" spans="1:189" s="56" customFormat="1" ht="18" customHeight="1">
      <c r="A235" s="56" t="s">
        <v>1056</v>
      </c>
      <c r="B235" s="56" t="s">
        <v>1034</v>
      </c>
      <c r="C235" s="57">
        <v>950</v>
      </c>
      <c r="D235" s="57">
        <v>9.2000000000000011</v>
      </c>
      <c r="E235" s="56">
        <f t="shared" si="3"/>
        <v>1223.1500000000001</v>
      </c>
      <c r="F235" s="58">
        <v>62.7104</v>
      </c>
      <c r="G235" s="58">
        <v>0.10589999999999999</v>
      </c>
      <c r="H235" s="58">
        <v>16.538</v>
      </c>
      <c r="I235" s="58">
        <v>1.1913800000000001</v>
      </c>
      <c r="J235" s="58">
        <v>4.4124999999999998E-2</v>
      </c>
      <c r="K235" s="58">
        <v>0.432425</v>
      </c>
      <c r="L235" s="58">
        <v>2.1709499999999999</v>
      </c>
      <c r="M235" s="58">
        <v>3.0534500000000002</v>
      </c>
      <c r="N235" s="58">
        <v>1.6855800000000001</v>
      </c>
      <c r="O235" s="58"/>
      <c r="P235" s="58"/>
      <c r="Q235" s="58">
        <v>11.75</v>
      </c>
      <c r="S235" s="58">
        <v>47.15</v>
      </c>
      <c r="T235" s="58">
        <v>0.91</v>
      </c>
      <c r="U235" s="58">
        <v>10.64</v>
      </c>
      <c r="V235" s="58">
        <v>6.49</v>
      </c>
      <c r="W235" s="58">
        <v>0.11</v>
      </c>
      <c r="X235" s="58">
        <v>17.16</v>
      </c>
      <c r="Y235" s="58">
        <v>10.72</v>
      </c>
      <c r="Z235" s="58">
        <v>2.17</v>
      </c>
      <c r="AA235" s="58">
        <v>0.34</v>
      </c>
      <c r="AB235" s="58"/>
      <c r="AD235" s="59"/>
      <c r="AE235" s="60"/>
      <c r="AF235" s="61"/>
      <c r="AG235" s="59"/>
      <c r="AH235" s="59"/>
      <c r="AI235" s="59"/>
      <c r="AJ235" s="60"/>
      <c r="AK235" s="62"/>
      <c r="AL235" s="62"/>
      <c r="AM235" s="62"/>
      <c r="AN235" s="62"/>
      <c r="AO235" s="62"/>
      <c r="AP235" s="62"/>
      <c r="AQ235" s="63"/>
      <c r="AR235" s="62"/>
      <c r="AS235" s="62"/>
      <c r="AT235" s="63"/>
      <c r="AU235" s="59"/>
      <c r="AV235" s="59"/>
      <c r="AW235" s="59"/>
      <c r="AX235" s="59"/>
      <c r="AY235" s="59"/>
      <c r="AZ235" s="59"/>
      <c r="BA235" s="60"/>
      <c r="BB235" s="64"/>
      <c r="BC235" s="64"/>
      <c r="BD235" s="59"/>
      <c r="BE235" s="59"/>
      <c r="BF235" s="59"/>
      <c r="BG235" s="59"/>
      <c r="BH235" s="59"/>
      <c r="BI235" s="59"/>
      <c r="BJ235" s="59"/>
      <c r="BK235" s="59"/>
      <c r="BL235" s="57"/>
      <c r="BM235" s="57"/>
      <c r="BN235" s="57"/>
      <c r="BO235" s="57"/>
      <c r="BP235" s="57"/>
      <c r="BQ235" s="57"/>
      <c r="BR235" s="57"/>
      <c r="BS235" s="57"/>
      <c r="BT235" s="57"/>
      <c r="BU235" s="57"/>
      <c r="BV235" s="57"/>
      <c r="BW235" s="57"/>
      <c r="BX235" s="57"/>
      <c r="CA235" s="57"/>
      <c r="CB235" s="57"/>
      <c r="CC235" s="57"/>
      <c r="CD235" s="57"/>
      <c r="CE235" s="57"/>
      <c r="CF235" s="57"/>
      <c r="CG235" s="57"/>
      <c r="CH235" s="57"/>
      <c r="CI235" s="57"/>
      <c r="CJ235" s="57"/>
      <c r="CK235" s="57"/>
      <c r="CL235" s="57"/>
      <c r="CP235"/>
      <c r="CQ235"/>
      <c r="CR235"/>
      <c r="CS235"/>
      <c r="CT235"/>
      <c r="CU235"/>
      <c r="CV235"/>
      <c r="CW235"/>
      <c r="CX235"/>
      <c r="CY235"/>
      <c r="CZ235"/>
      <c r="EM235" s="57"/>
      <c r="EN235" s="57"/>
      <c r="EO235" s="57"/>
      <c r="EP235" s="57"/>
      <c r="EQ235" s="57"/>
      <c r="ER235" s="57"/>
      <c r="ES235" s="57"/>
      <c r="ET235" s="57"/>
      <c r="EU235" s="57"/>
      <c r="EV235" s="57"/>
      <c r="EW235" s="57"/>
      <c r="FG235" s="65"/>
      <c r="FH235" s="65"/>
      <c r="FL235" s="57"/>
      <c r="FX235" s="57"/>
      <c r="FY235" s="57"/>
      <c r="FZ235" s="57"/>
      <c r="GA235" s="66"/>
      <c r="GB235" s="66"/>
      <c r="GE235" s="66"/>
      <c r="GG235" s="57"/>
    </row>
    <row r="236" spans="1:189" s="56" customFormat="1" ht="18" customHeight="1">
      <c r="A236" s="56" t="s">
        <v>1056</v>
      </c>
      <c r="B236" s="56" t="s">
        <v>1034</v>
      </c>
      <c r="C236" s="57">
        <v>1000</v>
      </c>
      <c r="D236" s="57">
        <v>9.2000000000000011</v>
      </c>
      <c r="E236" s="56">
        <f t="shared" si="3"/>
        <v>1273.1500000000001</v>
      </c>
      <c r="F236" s="58">
        <v>60.4739</v>
      </c>
      <c r="G236" s="58">
        <v>8.7389999999999995E-2</v>
      </c>
      <c r="H236" s="58">
        <v>18.159600000000001</v>
      </c>
      <c r="I236" s="58">
        <v>1.05742</v>
      </c>
      <c r="J236" s="58">
        <v>3.4956000000000001E-2</v>
      </c>
      <c r="K236" s="58">
        <v>0.20973600000000001</v>
      </c>
      <c r="L236" s="58">
        <v>2.13232</v>
      </c>
      <c r="M236" s="58">
        <v>3.8713799999999998</v>
      </c>
      <c r="N236" s="58">
        <v>0.99624599999999996</v>
      </c>
      <c r="O236" s="58"/>
      <c r="P236" s="58"/>
      <c r="Q236" s="58">
        <v>12.61</v>
      </c>
      <c r="S236" s="58">
        <v>44.2</v>
      </c>
      <c r="T236" s="58">
        <v>0.59</v>
      </c>
      <c r="U236" s="58">
        <v>12.2</v>
      </c>
      <c r="V236" s="58">
        <v>6.43</v>
      </c>
      <c r="W236" s="58">
        <v>0.09</v>
      </c>
      <c r="X236" s="58">
        <v>17.600000000000001</v>
      </c>
      <c r="Y236" s="58">
        <v>10.5</v>
      </c>
      <c r="Z236" s="58">
        <v>3.05</v>
      </c>
      <c r="AA236" s="58">
        <v>0.56999999999999995</v>
      </c>
      <c r="AB236" s="58"/>
      <c r="AD236" s="59"/>
      <c r="AE236" s="60"/>
      <c r="AF236" s="61"/>
      <c r="AG236" s="59"/>
      <c r="AH236" s="59"/>
      <c r="AI236" s="59"/>
      <c r="AJ236" s="60"/>
      <c r="AK236" s="62"/>
      <c r="AL236" s="62"/>
      <c r="AM236" s="62"/>
      <c r="AN236" s="62"/>
      <c r="AO236" s="62"/>
      <c r="AP236" s="62"/>
      <c r="AQ236" s="63"/>
      <c r="AR236" s="62"/>
      <c r="AS236" s="62"/>
      <c r="AT236" s="63"/>
      <c r="AU236" s="59"/>
      <c r="AV236" s="59"/>
      <c r="AW236" s="59"/>
      <c r="AX236" s="59"/>
      <c r="AY236" s="59"/>
      <c r="AZ236" s="59"/>
      <c r="BA236" s="60"/>
      <c r="BB236" s="64"/>
      <c r="BC236" s="64"/>
      <c r="BD236" s="59"/>
      <c r="BE236" s="59"/>
      <c r="BF236" s="59"/>
      <c r="BG236" s="59"/>
      <c r="BH236" s="59"/>
      <c r="BI236" s="59"/>
      <c r="BJ236" s="59"/>
      <c r="BK236" s="59"/>
      <c r="BL236" s="57"/>
      <c r="BM236" s="57"/>
      <c r="BN236" s="57"/>
      <c r="BO236" s="57"/>
      <c r="BP236" s="57"/>
      <c r="BQ236" s="57"/>
      <c r="BR236" s="57"/>
      <c r="BS236" s="57"/>
      <c r="BT236" s="57"/>
      <c r="BU236" s="57"/>
      <c r="BV236" s="57"/>
      <c r="BW236" s="57"/>
      <c r="BX236" s="57"/>
      <c r="CA236" s="57"/>
      <c r="CB236" s="57"/>
      <c r="CC236" s="57"/>
      <c r="CD236" s="57"/>
      <c r="CE236" s="57"/>
      <c r="CF236" s="57"/>
      <c r="CG236" s="57"/>
      <c r="CH236" s="57"/>
      <c r="CI236" s="57"/>
      <c r="CJ236" s="57"/>
      <c r="CK236" s="57"/>
      <c r="CL236" s="57"/>
      <c r="CP236"/>
      <c r="CQ236"/>
      <c r="CR236"/>
      <c r="CS236"/>
      <c r="CT236"/>
      <c r="CU236"/>
      <c r="CV236"/>
      <c r="CW236"/>
      <c r="CX236"/>
      <c r="CY236"/>
      <c r="CZ236"/>
      <c r="EM236" s="57"/>
      <c r="EN236" s="57"/>
      <c r="EO236" s="57"/>
      <c r="EP236" s="57"/>
      <c r="EQ236" s="57"/>
      <c r="ER236" s="57"/>
      <c r="ES236" s="57"/>
      <c r="ET236" s="57"/>
      <c r="EU236" s="57"/>
      <c r="EV236" s="57"/>
      <c r="EW236" s="57"/>
      <c r="FG236" s="65"/>
      <c r="FH236" s="65"/>
      <c r="FL236" s="57"/>
      <c r="FX236" s="57"/>
      <c r="FY236" s="57"/>
      <c r="FZ236" s="57"/>
      <c r="GA236" s="66"/>
      <c r="GB236" s="66"/>
      <c r="GE236" s="66"/>
      <c r="GG236" s="57"/>
    </row>
    <row r="237" spans="1:189" s="56" customFormat="1" ht="18" customHeight="1">
      <c r="A237" s="56" t="s">
        <v>1056</v>
      </c>
      <c r="B237" s="56" t="s">
        <v>1034</v>
      </c>
      <c r="C237" s="57">
        <v>1000</v>
      </c>
      <c r="D237" s="57">
        <v>9.2000000000000011</v>
      </c>
      <c r="E237" s="56">
        <f t="shared" si="3"/>
        <v>1273.1500000000001</v>
      </c>
      <c r="F237" s="58">
        <v>60.494</v>
      </c>
      <c r="G237" s="58">
        <v>0.155556</v>
      </c>
      <c r="H237" s="58">
        <v>17.405000000000001</v>
      </c>
      <c r="I237" s="58">
        <v>1.5555600000000001</v>
      </c>
      <c r="J237" s="58">
        <v>3.4568000000000002E-2</v>
      </c>
      <c r="K237" s="58">
        <v>0.198766</v>
      </c>
      <c r="L237" s="58">
        <v>3.0765500000000001</v>
      </c>
      <c r="M237" s="58">
        <v>2.0654400000000002</v>
      </c>
      <c r="N237" s="58">
        <v>1.1580299999999999</v>
      </c>
      <c r="O237" s="58"/>
      <c r="P237" s="58"/>
      <c r="Q237" s="58">
        <v>13.58</v>
      </c>
      <c r="S237" s="58">
        <v>43.6</v>
      </c>
      <c r="T237" s="58">
        <v>0.57999999999999996</v>
      </c>
      <c r="U237" s="58">
        <v>12.3</v>
      </c>
      <c r="V237" s="58">
        <v>6.81</v>
      </c>
      <c r="W237" s="58">
        <v>0.19</v>
      </c>
      <c r="X237" s="58">
        <v>17.8</v>
      </c>
      <c r="Y237" s="58">
        <v>10.9</v>
      </c>
      <c r="Z237" s="58">
        <v>2.68</v>
      </c>
      <c r="AA237" s="58">
        <v>0.55000000000000004</v>
      </c>
      <c r="AB237" s="58"/>
      <c r="AD237" s="59"/>
      <c r="AE237" s="60"/>
      <c r="AF237" s="61"/>
      <c r="AG237" s="59"/>
      <c r="AH237" s="59"/>
      <c r="AI237" s="59"/>
      <c r="AJ237" s="60"/>
      <c r="AK237" s="62"/>
      <c r="AL237" s="62"/>
      <c r="AM237" s="62"/>
      <c r="AN237" s="62"/>
      <c r="AO237" s="62"/>
      <c r="AP237" s="62"/>
      <c r="AQ237" s="63"/>
      <c r="AR237" s="62"/>
      <c r="AS237" s="62"/>
      <c r="AT237" s="63"/>
      <c r="AU237" s="59"/>
      <c r="AV237" s="59"/>
      <c r="AW237" s="59"/>
      <c r="AX237" s="59"/>
      <c r="AY237" s="59"/>
      <c r="AZ237" s="59"/>
      <c r="BA237" s="60"/>
      <c r="BB237" s="64"/>
      <c r="BC237" s="64"/>
      <c r="BD237" s="59"/>
      <c r="BE237" s="59"/>
      <c r="BF237" s="59"/>
      <c r="BG237" s="59"/>
      <c r="BH237" s="59"/>
      <c r="BI237" s="59"/>
      <c r="BJ237" s="59"/>
      <c r="BK237" s="59"/>
      <c r="BL237" s="57"/>
      <c r="BM237" s="57"/>
      <c r="BN237" s="57"/>
      <c r="BO237" s="57"/>
      <c r="BP237" s="57"/>
      <c r="BQ237" s="57"/>
      <c r="BR237" s="57"/>
      <c r="BS237" s="57"/>
      <c r="BT237" s="57"/>
      <c r="BU237" s="57"/>
      <c r="BV237" s="57"/>
      <c r="BW237" s="57"/>
      <c r="BX237" s="57"/>
      <c r="CA237" s="57"/>
      <c r="CB237" s="57"/>
      <c r="CC237" s="57"/>
      <c r="CD237" s="57"/>
      <c r="CE237" s="57"/>
      <c r="CF237" s="57"/>
      <c r="CG237" s="57"/>
      <c r="CH237" s="57"/>
      <c r="CI237" s="57"/>
      <c r="CJ237" s="57"/>
      <c r="CK237" s="57"/>
      <c r="CL237" s="57"/>
      <c r="CP237"/>
      <c r="CQ237"/>
      <c r="CR237"/>
      <c r="CS237"/>
      <c r="CT237"/>
      <c r="CU237"/>
      <c r="CV237"/>
      <c r="CW237"/>
      <c r="CX237"/>
      <c r="CY237"/>
      <c r="CZ237"/>
      <c r="EM237" s="57"/>
      <c r="EN237" s="57"/>
      <c r="EO237" s="57"/>
      <c r="EP237" s="57"/>
      <c r="EQ237" s="57"/>
      <c r="ER237" s="57"/>
      <c r="ES237" s="57"/>
      <c r="ET237" s="57"/>
      <c r="EU237" s="57"/>
      <c r="EV237" s="57"/>
      <c r="EW237" s="57"/>
      <c r="FG237" s="65"/>
      <c r="FH237" s="65"/>
      <c r="FL237" s="57"/>
      <c r="FX237" s="57"/>
      <c r="FY237" s="57"/>
      <c r="FZ237" s="57"/>
      <c r="GA237" s="66"/>
      <c r="GB237" s="66"/>
      <c r="GE237" s="66"/>
      <c r="GG237" s="57"/>
    </row>
    <row r="238" spans="1:189" s="56" customFormat="1" ht="18" customHeight="1">
      <c r="A238" s="56" t="s">
        <v>1056</v>
      </c>
      <c r="B238" s="56" t="s">
        <v>1034</v>
      </c>
      <c r="C238" s="57">
        <v>1000</v>
      </c>
      <c r="D238" s="57">
        <v>9.2000000000000011</v>
      </c>
      <c r="E238" s="56">
        <f t="shared" si="3"/>
        <v>1273.1500000000001</v>
      </c>
      <c r="F238" s="58">
        <v>60.424999999999997</v>
      </c>
      <c r="G238" s="58">
        <v>0.12177200000000001</v>
      </c>
      <c r="H238" s="58">
        <v>17.639500000000002</v>
      </c>
      <c r="I238" s="58">
        <v>1.4351700000000001</v>
      </c>
      <c r="J238" s="58">
        <v>2.6093999999999999E-2</v>
      </c>
      <c r="K238" s="58">
        <v>0.22614799999999999</v>
      </c>
      <c r="L238" s="58">
        <v>2.4963299999999999</v>
      </c>
      <c r="M238" s="58">
        <v>2.9921099999999998</v>
      </c>
      <c r="N238" s="58">
        <v>1.19163</v>
      </c>
      <c r="O238" s="58"/>
      <c r="P238" s="58"/>
      <c r="Q238" s="58">
        <v>13.02</v>
      </c>
      <c r="S238" s="58">
        <v>45.1</v>
      </c>
      <c r="T238" s="58">
        <v>0.8</v>
      </c>
      <c r="U238" s="58">
        <v>11.1</v>
      </c>
      <c r="V238" s="58">
        <v>4.59</v>
      </c>
      <c r="W238" s="58"/>
      <c r="X238" s="58">
        <v>18.5</v>
      </c>
      <c r="Y238" s="58">
        <v>11</v>
      </c>
      <c r="Z238" s="58">
        <v>2.54</v>
      </c>
      <c r="AA238" s="58">
        <v>0.63</v>
      </c>
      <c r="AB238" s="58"/>
      <c r="AD238" s="59"/>
      <c r="AE238" s="60"/>
      <c r="AF238" s="61"/>
      <c r="AG238" s="59"/>
      <c r="AH238" s="59"/>
      <c r="AI238" s="59"/>
      <c r="AJ238" s="60"/>
      <c r="AK238" s="62"/>
      <c r="AL238" s="62"/>
      <c r="AM238" s="62"/>
      <c r="AN238" s="62"/>
      <c r="AO238" s="62"/>
      <c r="AP238" s="62"/>
      <c r="AQ238" s="63"/>
      <c r="AR238" s="62"/>
      <c r="AS238" s="62"/>
      <c r="AT238" s="63"/>
      <c r="AU238" s="59"/>
      <c r="AV238" s="59"/>
      <c r="AW238" s="59"/>
      <c r="AX238" s="59"/>
      <c r="AY238" s="59"/>
      <c r="AZ238" s="59"/>
      <c r="BA238" s="60"/>
      <c r="BB238" s="64"/>
      <c r="BC238" s="64"/>
      <c r="BD238" s="59"/>
      <c r="BE238" s="59"/>
      <c r="BF238" s="59"/>
      <c r="BG238" s="59"/>
      <c r="BH238" s="59"/>
      <c r="BI238" s="59"/>
      <c r="BJ238" s="59"/>
      <c r="BK238" s="59"/>
      <c r="BL238" s="57"/>
      <c r="BM238" s="57"/>
      <c r="BN238" s="57"/>
      <c r="BO238" s="57"/>
      <c r="BP238" s="57"/>
      <c r="BQ238" s="57"/>
      <c r="BR238" s="57"/>
      <c r="BS238" s="57"/>
      <c r="BT238" s="57"/>
      <c r="BU238" s="57"/>
      <c r="BV238" s="57"/>
      <c r="BW238" s="57"/>
      <c r="BX238" s="57"/>
      <c r="CA238" s="57"/>
      <c r="CB238" s="57"/>
      <c r="CC238" s="57"/>
      <c r="CD238" s="57"/>
      <c r="CE238" s="57"/>
      <c r="CF238" s="57"/>
      <c r="CG238" s="57"/>
      <c r="CH238" s="57"/>
      <c r="CI238" s="57"/>
      <c r="CJ238" s="57"/>
      <c r="CK238" s="57"/>
      <c r="CL238" s="57"/>
      <c r="CP238"/>
      <c r="CQ238"/>
      <c r="CR238"/>
      <c r="CS238"/>
      <c r="CT238"/>
      <c r="CU238"/>
      <c r="CV238"/>
      <c r="CW238"/>
      <c r="CX238"/>
      <c r="CY238"/>
      <c r="CZ238"/>
      <c r="EM238" s="57"/>
      <c r="EN238" s="57"/>
      <c r="EO238" s="57"/>
      <c r="EP238" s="57"/>
      <c r="EQ238" s="57"/>
      <c r="ER238" s="57"/>
      <c r="ES238" s="57"/>
      <c r="ET238" s="57"/>
      <c r="EU238" s="57"/>
      <c r="EV238" s="57"/>
      <c r="EW238" s="57"/>
      <c r="FG238" s="65"/>
      <c r="FH238" s="65"/>
      <c r="FL238" s="57"/>
      <c r="FX238" s="57"/>
      <c r="FY238" s="57"/>
      <c r="FZ238" s="57"/>
      <c r="GA238" s="66"/>
      <c r="GB238" s="66"/>
      <c r="GE238" s="66"/>
      <c r="GG238" s="57"/>
    </row>
    <row r="239" spans="1:189" s="56" customFormat="1" ht="18" customHeight="1">
      <c r="A239" s="56" t="s">
        <v>1067</v>
      </c>
      <c r="B239" s="56" t="s">
        <v>1034</v>
      </c>
      <c r="C239" s="57">
        <v>1000</v>
      </c>
      <c r="D239" s="57">
        <v>9.3000000000000007</v>
      </c>
      <c r="E239" s="56">
        <f t="shared" si="3"/>
        <v>1273.1500000000001</v>
      </c>
      <c r="F239" s="58">
        <v>53.17</v>
      </c>
      <c r="G239" s="58">
        <v>1.1000000000000001</v>
      </c>
      <c r="H239" s="58">
        <v>15.93</v>
      </c>
      <c r="I239" s="58">
        <v>12.26</v>
      </c>
      <c r="J239" s="58">
        <v>0.15</v>
      </c>
      <c r="K239" s="58">
        <v>1.34</v>
      </c>
      <c r="L239" s="58">
        <v>5.39</v>
      </c>
      <c r="M239" s="58">
        <v>3.77</v>
      </c>
      <c r="N239" s="58">
        <v>2.19</v>
      </c>
      <c r="O239" s="58"/>
      <c r="P239" s="58">
        <v>1.04</v>
      </c>
      <c r="Q239" s="58">
        <v>3.6599999999999824</v>
      </c>
      <c r="S239" s="58">
        <v>38.49</v>
      </c>
      <c r="T239" s="58">
        <v>5.26</v>
      </c>
      <c r="U239" s="58">
        <v>13.83</v>
      </c>
      <c r="V239" s="58">
        <v>20.75</v>
      </c>
      <c r="W239" s="58">
        <v>0.22</v>
      </c>
      <c r="X239" s="58">
        <v>7.17</v>
      </c>
      <c r="Y239" s="58">
        <v>8.7799999999999994</v>
      </c>
      <c r="Z239" s="58">
        <v>2.5099999999999998</v>
      </c>
      <c r="AA239" s="58">
        <v>0.7</v>
      </c>
      <c r="AB239" s="58"/>
      <c r="AD239" s="59"/>
      <c r="AE239" s="60"/>
      <c r="AF239" s="61"/>
      <c r="AG239" s="59"/>
      <c r="AH239" s="59"/>
      <c r="AI239" s="59"/>
      <c r="AJ239" s="60"/>
      <c r="AK239" s="62"/>
      <c r="AL239" s="62"/>
      <c r="AM239" s="62"/>
      <c r="AN239" s="62"/>
      <c r="AO239" s="62"/>
      <c r="AP239" s="62"/>
      <c r="AQ239" s="63"/>
      <c r="AR239" s="62"/>
      <c r="AS239" s="62"/>
      <c r="AT239" s="63"/>
      <c r="AU239" s="59"/>
      <c r="AV239" s="59"/>
      <c r="AW239" s="59"/>
      <c r="AX239" s="59"/>
      <c r="AY239" s="59"/>
      <c r="AZ239" s="59"/>
      <c r="BA239" s="60"/>
      <c r="BB239" s="64"/>
      <c r="BC239" s="64"/>
      <c r="BD239" s="59"/>
      <c r="BE239" s="59"/>
      <c r="BF239" s="59"/>
      <c r="BG239" s="59"/>
      <c r="BH239" s="59"/>
      <c r="BI239" s="59"/>
      <c r="BJ239" s="59"/>
      <c r="BK239" s="59"/>
      <c r="BL239" s="57"/>
      <c r="BM239" s="57"/>
      <c r="BN239" s="57"/>
      <c r="BO239" s="57"/>
      <c r="BP239" s="57"/>
      <c r="BQ239" s="57"/>
      <c r="BR239" s="57"/>
      <c r="BS239" s="57"/>
      <c r="BT239" s="57"/>
      <c r="BU239" s="57"/>
      <c r="BV239" s="57"/>
      <c r="BW239" s="57"/>
      <c r="BX239" s="57"/>
      <c r="CA239" s="57"/>
      <c r="CB239" s="57"/>
      <c r="CC239" s="57"/>
      <c r="CD239" s="57"/>
      <c r="CE239" s="57"/>
      <c r="CF239" s="57"/>
      <c r="CG239" s="57"/>
      <c r="CH239" s="57"/>
      <c r="CI239" s="57"/>
      <c r="CJ239" s="57"/>
      <c r="CK239" s="57"/>
      <c r="CL239" s="57"/>
      <c r="CP239"/>
      <c r="CQ239"/>
      <c r="CR239"/>
      <c r="CS239"/>
      <c r="CT239"/>
      <c r="CU239"/>
      <c r="CV239"/>
      <c r="CW239"/>
      <c r="CX239"/>
      <c r="CY239"/>
      <c r="CZ239"/>
      <c r="EM239" s="57"/>
      <c r="EN239" s="57"/>
      <c r="EO239" s="57"/>
      <c r="EP239" s="57"/>
      <c r="EQ239" s="57"/>
      <c r="ER239" s="57"/>
      <c r="ES239" s="57"/>
      <c r="ET239" s="57"/>
      <c r="EU239" s="57"/>
      <c r="EV239" s="57"/>
      <c r="EW239" s="57"/>
      <c r="FG239" s="65"/>
      <c r="FH239" s="65"/>
      <c r="FL239" s="57"/>
      <c r="FX239" s="57"/>
      <c r="FY239" s="57"/>
      <c r="FZ239" s="57"/>
      <c r="GA239" s="66"/>
      <c r="GB239" s="66"/>
      <c r="GE239" s="66"/>
      <c r="GG239" s="57"/>
    </row>
    <row r="240" spans="1:189" s="56" customFormat="1" ht="18" customHeight="1">
      <c r="A240" s="56" t="s">
        <v>1056</v>
      </c>
      <c r="B240" s="56" t="s">
        <v>1034</v>
      </c>
      <c r="C240" s="57">
        <v>750</v>
      </c>
      <c r="D240" s="57">
        <v>9.3999999999999986</v>
      </c>
      <c r="E240" s="56">
        <f t="shared" si="3"/>
        <v>1023.15</v>
      </c>
      <c r="F240" s="58">
        <v>73.25</v>
      </c>
      <c r="G240" s="58">
        <v>0.16</v>
      </c>
      <c r="H240" s="58">
        <v>15.76</v>
      </c>
      <c r="I240" s="58">
        <v>0.65</v>
      </c>
      <c r="J240" s="58">
        <v>0.05</v>
      </c>
      <c r="K240" s="58">
        <v>0.56999999999999995</v>
      </c>
      <c r="L240" s="58">
        <v>3.42</v>
      </c>
      <c r="M240" s="58">
        <v>3.96</v>
      </c>
      <c r="N240" s="58">
        <v>2.1800000000000002</v>
      </c>
      <c r="O240" s="58"/>
      <c r="P240" s="58"/>
      <c r="Q240" s="58">
        <v>10.5</v>
      </c>
      <c r="S240" s="58">
        <v>46.17</v>
      </c>
      <c r="T240" s="58">
        <v>0.83</v>
      </c>
      <c r="U240" s="58">
        <v>11.91</v>
      </c>
      <c r="V240" s="58">
        <v>6.08</v>
      </c>
      <c r="W240" s="58">
        <v>0.32</v>
      </c>
      <c r="X240" s="58">
        <v>17.22</v>
      </c>
      <c r="Y240" s="58">
        <v>11.89</v>
      </c>
      <c r="Z240" s="58">
        <v>1.76</v>
      </c>
      <c r="AA240" s="58">
        <v>0.44</v>
      </c>
      <c r="AB240" s="58"/>
      <c r="AD240" s="59"/>
      <c r="AE240" s="60"/>
      <c r="AF240" s="61"/>
      <c r="AG240" s="59"/>
      <c r="AH240" s="59"/>
      <c r="AI240" s="59"/>
      <c r="AJ240" s="60"/>
      <c r="AK240" s="62"/>
      <c r="AL240" s="62"/>
      <c r="AM240" s="62"/>
      <c r="AN240" s="62"/>
      <c r="AO240" s="62"/>
      <c r="AP240" s="62"/>
      <c r="AQ240" s="63"/>
      <c r="AR240" s="62"/>
      <c r="AS240" s="62"/>
      <c r="AT240" s="63"/>
      <c r="AU240" s="59"/>
      <c r="AV240" s="59"/>
      <c r="AW240" s="59"/>
      <c r="AX240" s="59"/>
      <c r="AY240" s="59"/>
      <c r="AZ240" s="59"/>
      <c r="BA240" s="60"/>
      <c r="BB240" s="64"/>
      <c r="BC240" s="64"/>
      <c r="BD240" s="59"/>
      <c r="BE240" s="59"/>
      <c r="BF240" s="59"/>
      <c r="BG240" s="59"/>
      <c r="BH240" s="59"/>
      <c r="BI240" s="59"/>
      <c r="BJ240" s="59"/>
      <c r="BK240" s="59"/>
      <c r="BL240" s="57"/>
      <c r="BM240" s="57"/>
      <c r="BN240" s="57"/>
      <c r="BO240" s="57"/>
      <c r="BP240" s="57"/>
      <c r="BQ240" s="57"/>
      <c r="BR240" s="57"/>
      <c r="BS240" s="57"/>
      <c r="BT240" s="57"/>
      <c r="BU240" s="57"/>
      <c r="BV240" s="57"/>
      <c r="BW240" s="57"/>
      <c r="BX240" s="57"/>
      <c r="CA240" s="57"/>
      <c r="CB240" s="57"/>
      <c r="CC240" s="57"/>
      <c r="CD240" s="57"/>
      <c r="CE240" s="57"/>
      <c r="CF240" s="57"/>
      <c r="CG240" s="57"/>
      <c r="CH240" s="57"/>
      <c r="CI240" s="57"/>
      <c r="CJ240" s="57"/>
      <c r="CK240" s="57"/>
      <c r="CL240" s="57"/>
      <c r="CP240"/>
      <c r="CQ240"/>
      <c r="CR240"/>
      <c r="CS240"/>
      <c r="CT240"/>
      <c r="CU240"/>
      <c r="CV240"/>
      <c r="CW240"/>
      <c r="CX240"/>
      <c r="CY240"/>
      <c r="CZ240"/>
      <c r="EM240" s="57"/>
      <c r="EN240" s="57"/>
      <c r="EO240" s="57"/>
      <c r="EP240" s="57"/>
      <c r="EQ240" s="57"/>
      <c r="ER240" s="57"/>
      <c r="ES240" s="57"/>
      <c r="ET240" s="57"/>
      <c r="EU240" s="57"/>
      <c r="EV240" s="57"/>
      <c r="EW240" s="57"/>
      <c r="FG240" s="65"/>
      <c r="FH240" s="65"/>
      <c r="FL240" s="57"/>
      <c r="FX240" s="57"/>
      <c r="FY240" s="57"/>
      <c r="FZ240" s="57"/>
      <c r="GA240" s="66"/>
      <c r="GB240" s="66"/>
      <c r="GE240" s="66"/>
      <c r="GG240" s="57"/>
    </row>
    <row r="241" spans="1:189" s="56" customFormat="1" ht="18" customHeight="1">
      <c r="A241" s="56" t="s">
        <v>1056</v>
      </c>
      <c r="B241" s="56" t="s">
        <v>1034</v>
      </c>
      <c r="C241" s="57">
        <v>750</v>
      </c>
      <c r="D241" s="57">
        <v>9.3999999999999986</v>
      </c>
      <c r="E241" s="56">
        <f t="shared" si="3"/>
        <v>1023.15</v>
      </c>
      <c r="F241" s="58">
        <v>73.540000000000006</v>
      </c>
      <c r="G241" s="58">
        <v>0.26</v>
      </c>
      <c r="H241" s="58">
        <v>15.06</v>
      </c>
      <c r="I241" s="58">
        <v>1.31</v>
      </c>
      <c r="J241" s="58">
        <v>0.1</v>
      </c>
      <c r="K241" s="58">
        <v>0.46</v>
      </c>
      <c r="L241" s="58">
        <v>2.8</v>
      </c>
      <c r="M241" s="58">
        <v>3.72</v>
      </c>
      <c r="N241" s="58">
        <v>2.75</v>
      </c>
      <c r="O241" s="58"/>
      <c r="P241" s="58"/>
      <c r="Q241" s="58">
        <v>9.73</v>
      </c>
      <c r="S241" s="58">
        <v>46.35</v>
      </c>
      <c r="T241" s="58">
        <v>0.84</v>
      </c>
      <c r="U241" s="58">
        <v>11.69</v>
      </c>
      <c r="V241" s="58">
        <v>7.13</v>
      </c>
      <c r="W241" s="58">
        <v>0.47</v>
      </c>
      <c r="X241" s="58">
        <v>16.59</v>
      </c>
      <c r="Y241" s="58">
        <v>11.48</v>
      </c>
      <c r="Z241" s="58">
        <v>1.56</v>
      </c>
      <c r="AA241" s="58">
        <v>0.48</v>
      </c>
      <c r="AB241" s="58"/>
      <c r="AD241" s="59"/>
      <c r="AE241" s="60"/>
      <c r="AF241" s="61"/>
      <c r="AG241" s="59"/>
      <c r="AH241" s="59"/>
      <c r="AI241" s="59"/>
      <c r="AJ241" s="60"/>
      <c r="AK241" s="62"/>
      <c r="AL241" s="62"/>
      <c r="AM241" s="62"/>
      <c r="AN241" s="62"/>
      <c r="AO241" s="62"/>
      <c r="AP241" s="62"/>
      <c r="AQ241" s="63"/>
      <c r="AR241" s="62"/>
      <c r="AS241" s="62"/>
      <c r="AT241" s="63"/>
      <c r="AU241" s="59"/>
      <c r="AV241" s="59"/>
      <c r="AW241" s="59"/>
      <c r="AX241" s="59"/>
      <c r="AY241" s="59"/>
      <c r="AZ241" s="59"/>
      <c r="BA241" s="60"/>
      <c r="BB241" s="64"/>
      <c r="BC241" s="64"/>
      <c r="BD241" s="59"/>
      <c r="BE241" s="59"/>
      <c r="BF241" s="59"/>
      <c r="BG241" s="59"/>
      <c r="BH241" s="59"/>
      <c r="BI241" s="59"/>
      <c r="BJ241" s="59"/>
      <c r="BK241" s="59"/>
      <c r="BL241" s="57"/>
      <c r="BM241" s="57"/>
      <c r="BN241" s="57"/>
      <c r="BO241" s="57"/>
      <c r="BP241" s="57"/>
      <c r="BQ241" s="57"/>
      <c r="BR241" s="57"/>
      <c r="BS241" s="57"/>
      <c r="BT241" s="57"/>
      <c r="BU241" s="57"/>
      <c r="BV241" s="57"/>
      <c r="BW241" s="57"/>
      <c r="BX241" s="57"/>
      <c r="CA241" s="57"/>
      <c r="CB241" s="57"/>
      <c r="CC241" s="57"/>
      <c r="CD241" s="57"/>
      <c r="CE241" s="57"/>
      <c r="CF241" s="57"/>
      <c r="CG241" s="57"/>
      <c r="CH241" s="57"/>
      <c r="CI241" s="57"/>
      <c r="CJ241" s="57"/>
      <c r="CK241" s="57"/>
      <c r="CL241" s="57"/>
      <c r="CP241"/>
      <c r="CQ241"/>
      <c r="CR241"/>
      <c r="CS241"/>
      <c r="CT241"/>
      <c r="CU241"/>
      <c r="CV241"/>
      <c r="CW241"/>
      <c r="CX241"/>
      <c r="CY241"/>
      <c r="CZ241"/>
      <c r="EM241" s="57"/>
      <c r="EN241" s="57"/>
      <c r="EO241" s="57"/>
      <c r="EP241" s="57"/>
      <c r="EQ241" s="57"/>
      <c r="ER241" s="57"/>
      <c r="ES241" s="57"/>
      <c r="ET241" s="57"/>
      <c r="EU241" s="57"/>
      <c r="EV241" s="57"/>
      <c r="EW241" s="57"/>
      <c r="FG241" s="65"/>
      <c r="FH241" s="65"/>
      <c r="FL241" s="57"/>
      <c r="FX241" s="57"/>
      <c r="FY241" s="57"/>
      <c r="FZ241" s="57"/>
      <c r="GA241" s="66"/>
      <c r="GB241" s="66"/>
      <c r="GE241" s="66"/>
      <c r="GG241" s="57"/>
    </row>
    <row r="242" spans="1:189" s="56" customFormat="1" ht="18" customHeight="1">
      <c r="A242" s="56" t="s">
        <v>1056</v>
      </c>
      <c r="B242" s="56" t="s">
        <v>1034</v>
      </c>
      <c r="C242" s="57">
        <v>750</v>
      </c>
      <c r="D242" s="57">
        <v>9.3999999999999986</v>
      </c>
      <c r="E242" s="56">
        <f t="shared" si="3"/>
        <v>1023.15</v>
      </c>
      <c r="F242" s="58">
        <v>73.790000000000006</v>
      </c>
      <c r="G242" s="58">
        <v>0.18</v>
      </c>
      <c r="H242" s="58">
        <v>15.19</v>
      </c>
      <c r="I242" s="58">
        <v>1.01</v>
      </c>
      <c r="J242" s="58">
        <v>7.0000000000000007E-2</v>
      </c>
      <c r="K242" s="58">
        <v>0.53</v>
      </c>
      <c r="L242" s="58">
        <v>2.39</v>
      </c>
      <c r="M242" s="58">
        <v>3.42</v>
      </c>
      <c r="N242" s="58">
        <v>3.43</v>
      </c>
      <c r="O242" s="58"/>
      <c r="P242" s="58"/>
      <c r="Q242" s="58">
        <v>9.0399999999999991</v>
      </c>
      <c r="S242" s="58">
        <v>48.75</v>
      </c>
      <c r="T242" s="58">
        <v>0.74</v>
      </c>
      <c r="U242" s="58">
        <v>11.39</v>
      </c>
      <c r="V242" s="58">
        <v>8.7899999999999991</v>
      </c>
      <c r="W242" s="58">
        <v>0.59</v>
      </c>
      <c r="X242" s="58">
        <v>15.45</v>
      </c>
      <c r="Y242" s="58">
        <v>11.47</v>
      </c>
      <c r="Z242" s="58">
        <v>1.61</v>
      </c>
      <c r="AA242" s="58">
        <v>0.62</v>
      </c>
      <c r="AB242" s="58"/>
      <c r="AD242" s="59"/>
      <c r="AE242" s="60"/>
      <c r="AF242" s="61"/>
      <c r="AG242" s="59"/>
      <c r="AH242" s="59"/>
      <c r="AI242" s="59"/>
      <c r="AJ242" s="60"/>
      <c r="AK242" s="62"/>
      <c r="AL242" s="62"/>
      <c r="AM242" s="62"/>
      <c r="AN242" s="62"/>
      <c r="AO242" s="62"/>
      <c r="AP242" s="62"/>
      <c r="AQ242" s="63"/>
      <c r="AR242" s="62"/>
      <c r="AS242" s="62"/>
      <c r="AT242" s="63"/>
      <c r="AU242" s="59"/>
      <c r="AV242" s="59"/>
      <c r="AW242" s="59"/>
      <c r="AX242" s="59"/>
      <c r="AY242" s="59"/>
      <c r="AZ242" s="59"/>
      <c r="BA242" s="60"/>
      <c r="BB242" s="64"/>
      <c r="BC242" s="64"/>
      <c r="BD242" s="59"/>
      <c r="BE242" s="59"/>
      <c r="BF242" s="59"/>
      <c r="BG242" s="59"/>
      <c r="BH242" s="59"/>
      <c r="BI242" s="59"/>
      <c r="BJ242" s="59"/>
      <c r="BK242" s="59"/>
      <c r="BL242" s="57"/>
      <c r="BM242" s="57"/>
      <c r="BN242" s="57"/>
      <c r="BO242" s="57"/>
      <c r="BP242" s="57"/>
      <c r="BQ242" s="57"/>
      <c r="BR242" s="57"/>
      <c r="BS242" s="57"/>
      <c r="BT242" s="57"/>
      <c r="BU242" s="57"/>
      <c r="BV242" s="57"/>
      <c r="BW242" s="57"/>
      <c r="BX242" s="57"/>
      <c r="CA242" s="57"/>
      <c r="CB242" s="57"/>
      <c r="CC242" s="57"/>
      <c r="CD242" s="57"/>
      <c r="CE242" s="57"/>
      <c r="CF242" s="57"/>
      <c r="CG242" s="57"/>
      <c r="CH242" s="57"/>
      <c r="CI242" s="57"/>
      <c r="CJ242" s="57"/>
      <c r="CK242" s="57"/>
      <c r="CL242" s="57"/>
      <c r="CP242"/>
      <c r="CQ242"/>
      <c r="CR242"/>
      <c r="CS242"/>
      <c r="CT242"/>
      <c r="CU242"/>
      <c r="CV242"/>
      <c r="CW242"/>
      <c r="CX242"/>
      <c r="CY242"/>
      <c r="CZ242"/>
      <c r="EM242" s="57"/>
      <c r="EN242" s="57"/>
      <c r="EO242" s="57"/>
      <c r="EP242" s="57"/>
      <c r="EQ242" s="57"/>
      <c r="ER242" s="57"/>
      <c r="ES242" s="57"/>
      <c r="ET242" s="57"/>
      <c r="EU242" s="57"/>
      <c r="EV242" s="57"/>
      <c r="EW242" s="57"/>
      <c r="FG242" s="65"/>
      <c r="FH242" s="65"/>
      <c r="FL242" s="57"/>
      <c r="FX242" s="57"/>
      <c r="FY242" s="57"/>
      <c r="FZ242" s="57"/>
      <c r="GA242" s="66"/>
      <c r="GB242" s="66"/>
      <c r="GE242" s="66"/>
      <c r="GG242" s="57"/>
    </row>
    <row r="243" spans="1:189" s="56" customFormat="1" ht="18" customHeight="1">
      <c r="A243" s="56" t="s">
        <v>1056</v>
      </c>
      <c r="B243" s="56" t="s">
        <v>1034</v>
      </c>
      <c r="C243" s="57">
        <v>841</v>
      </c>
      <c r="D243" s="57">
        <v>9.6</v>
      </c>
      <c r="E243" s="56">
        <f t="shared" si="3"/>
        <v>1114.1500000000001</v>
      </c>
      <c r="F243" s="58">
        <v>70.959999999999994</v>
      </c>
      <c r="G243" s="58">
        <v>0.26</v>
      </c>
      <c r="H243" s="58">
        <v>17.66</v>
      </c>
      <c r="I243" s="58">
        <v>0.81</v>
      </c>
      <c r="J243" s="58">
        <v>0.03</v>
      </c>
      <c r="K243" s="58">
        <v>0.31</v>
      </c>
      <c r="L243" s="58">
        <v>4.1399999999999997</v>
      </c>
      <c r="M243" s="58">
        <v>4.1100000000000003</v>
      </c>
      <c r="N243" s="58">
        <v>1.72</v>
      </c>
      <c r="O243" s="58"/>
      <c r="P243" s="58"/>
      <c r="Q243" s="58">
        <v>11.69</v>
      </c>
      <c r="S243" s="58">
        <v>48.44</v>
      </c>
      <c r="T243" s="58">
        <v>0.94</v>
      </c>
      <c r="U243" s="58">
        <v>13.55</v>
      </c>
      <c r="V243" s="58">
        <v>8.0299999999999994</v>
      </c>
      <c r="W243" s="58">
        <v>0.25</v>
      </c>
      <c r="X243" s="58">
        <v>15.28</v>
      </c>
      <c r="Y243" s="58">
        <v>11.73</v>
      </c>
      <c r="Z243" s="58">
        <v>2.2999999999999998</v>
      </c>
      <c r="AA243" s="58">
        <v>0.49</v>
      </c>
      <c r="AB243" s="58"/>
      <c r="AD243" s="59"/>
      <c r="AE243" s="60"/>
      <c r="AF243" s="61"/>
      <c r="AG243" s="59"/>
      <c r="AH243" s="59"/>
      <c r="AI243" s="59"/>
      <c r="AJ243" s="60"/>
      <c r="AK243" s="62"/>
      <c r="AL243" s="62"/>
      <c r="AM243" s="62"/>
      <c r="AN243" s="62"/>
      <c r="AO243" s="62"/>
      <c r="AP243" s="62"/>
      <c r="AQ243" s="63"/>
      <c r="AR243" s="62"/>
      <c r="AS243" s="62"/>
      <c r="AT243" s="63"/>
      <c r="AU243" s="59"/>
      <c r="AV243" s="59"/>
      <c r="AW243" s="59"/>
      <c r="AX243" s="59"/>
      <c r="AY243" s="59"/>
      <c r="AZ243" s="59"/>
      <c r="BA243" s="60"/>
      <c r="BB243" s="64"/>
      <c r="BC243" s="64"/>
      <c r="BD243" s="59"/>
      <c r="BE243" s="59"/>
      <c r="BF243" s="59"/>
      <c r="BG243" s="59"/>
      <c r="BH243" s="59"/>
      <c r="BI243" s="59"/>
      <c r="BJ243" s="59"/>
      <c r="BK243" s="59"/>
      <c r="BL243" s="57"/>
      <c r="BM243" s="57"/>
      <c r="BN243" s="57"/>
      <c r="BO243" s="57"/>
      <c r="BP243" s="57"/>
      <c r="BQ243" s="57"/>
      <c r="BR243" s="57"/>
      <c r="BS243" s="57"/>
      <c r="BT243" s="57"/>
      <c r="BU243" s="57"/>
      <c r="BV243" s="57"/>
      <c r="BW243" s="57"/>
      <c r="BX243" s="57"/>
      <c r="CA243" s="57"/>
      <c r="CB243" s="57"/>
      <c r="CC243" s="57"/>
      <c r="CD243" s="57"/>
      <c r="CE243" s="57"/>
      <c r="CF243" s="57"/>
      <c r="CG243" s="57"/>
      <c r="CH243" s="57"/>
      <c r="CI243" s="57"/>
      <c r="CJ243" s="57"/>
      <c r="CK243" s="57"/>
      <c r="CL243" s="57"/>
      <c r="CP243"/>
      <c r="CQ243"/>
      <c r="CR243"/>
      <c r="CS243"/>
      <c r="CT243"/>
      <c r="CU243"/>
      <c r="CV243"/>
      <c r="CW243"/>
      <c r="CX243"/>
      <c r="CY243"/>
      <c r="CZ243"/>
      <c r="EM243" s="57"/>
      <c r="EN243" s="57"/>
      <c r="EO243" s="57"/>
      <c r="EP243" s="57"/>
      <c r="EQ243" s="57"/>
      <c r="ER243" s="57"/>
      <c r="ES243" s="57"/>
      <c r="ET243" s="57"/>
      <c r="EU243" s="57"/>
      <c r="EV243" s="57"/>
      <c r="EW243" s="57"/>
      <c r="FG243" s="65"/>
      <c r="FH243" s="65"/>
      <c r="FL243" s="57"/>
      <c r="FX243" s="57"/>
      <c r="FY243" s="57"/>
      <c r="FZ243" s="57"/>
      <c r="GA243" s="66"/>
      <c r="GB243" s="66"/>
      <c r="GE243" s="66"/>
      <c r="GG243" s="57"/>
    </row>
    <row r="244" spans="1:189" s="56" customFormat="1" ht="18" customHeight="1">
      <c r="A244" s="56" t="s">
        <v>1056</v>
      </c>
      <c r="B244" s="56" t="s">
        <v>1034</v>
      </c>
      <c r="C244" s="57">
        <v>841</v>
      </c>
      <c r="D244" s="57">
        <v>9.6</v>
      </c>
      <c r="E244" s="56">
        <f t="shared" si="3"/>
        <v>1114.1500000000001</v>
      </c>
      <c r="F244" s="58">
        <v>72.13</v>
      </c>
      <c r="G244" s="58">
        <v>0.25</v>
      </c>
      <c r="H244" s="58">
        <v>17.010000000000002</v>
      </c>
      <c r="I244" s="58">
        <v>0.69</v>
      </c>
      <c r="J244" s="58">
        <v>0.06</v>
      </c>
      <c r="K244" s="58">
        <v>0.28000000000000003</v>
      </c>
      <c r="L244" s="58">
        <v>3.7</v>
      </c>
      <c r="M244" s="58">
        <v>4.01</v>
      </c>
      <c r="N244" s="58">
        <v>1.86</v>
      </c>
      <c r="O244" s="58"/>
      <c r="P244" s="58"/>
      <c r="Q244" s="58">
        <v>10.34</v>
      </c>
      <c r="S244" s="58">
        <v>46.16</v>
      </c>
      <c r="T244" s="58">
        <v>0.83</v>
      </c>
      <c r="U244" s="58">
        <v>13.4</v>
      </c>
      <c r="V244" s="58">
        <v>11.03</v>
      </c>
      <c r="W244" s="58">
        <v>0.25</v>
      </c>
      <c r="X244" s="58">
        <v>13.9443</v>
      </c>
      <c r="Y244" s="58">
        <v>11.36</v>
      </c>
      <c r="Z244" s="58">
        <v>2.21</v>
      </c>
      <c r="AA244" s="58">
        <v>0.43</v>
      </c>
      <c r="AB244" s="58"/>
      <c r="AD244" s="59"/>
      <c r="AE244" s="60"/>
      <c r="AF244" s="61"/>
      <c r="AG244" s="59"/>
      <c r="AH244" s="59"/>
      <c r="AI244" s="59"/>
      <c r="AJ244" s="60"/>
      <c r="AK244" s="62"/>
      <c r="AL244" s="62"/>
      <c r="AM244" s="62"/>
      <c r="AN244" s="62"/>
      <c r="AO244" s="62"/>
      <c r="AP244" s="62"/>
      <c r="AQ244" s="63"/>
      <c r="AR244" s="62"/>
      <c r="AS244" s="62"/>
      <c r="AT244" s="63"/>
      <c r="AU244" s="59"/>
      <c r="AV244" s="59"/>
      <c r="AW244" s="59"/>
      <c r="AX244" s="59"/>
      <c r="AY244" s="59"/>
      <c r="AZ244" s="59"/>
      <c r="BA244" s="60"/>
      <c r="BB244" s="64"/>
      <c r="BC244" s="64"/>
      <c r="BD244" s="59"/>
      <c r="BE244" s="59"/>
      <c r="BF244" s="59"/>
      <c r="BG244" s="59"/>
      <c r="BH244" s="59"/>
      <c r="BI244" s="59"/>
      <c r="BJ244" s="59"/>
      <c r="BK244" s="59"/>
      <c r="BL244" s="57"/>
      <c r="BM244" s="57"/>
      <c r="BN244" s="57"/>
      <c r="BO244" s="57"/>
      <c r="BP244" s="57"/>
      <c r="BQ244" s="57"/>
      <c r="BR244" s="57"/>
      <c r="BS244" s="57"/>
      <c r="BT244" s="57"/>
      <c r="BU244" s="57"/>
      <c r="BV244" s="57"/>
      <c r="BW244" s="57"/>
      <c r="BX244" s="57"/>
      <c r="CA244" s="57"/>
      <c r="CB244" s="57"/>
      <c r="CC244" s="57"/>
      <c r="CD244" s="57"/>
      <c r="CE244" s="57"/>
      <c r="CF244" s="57"/>
      <c r="CG244" s="57"/>
      <c r="CH244" s="57"/>
      <c r="CI244" s="57"/>
      <c r="CJ244" s="57"/>
      <c r="CK244" s="57"/>
      <c r="CL244" s="57"/>
      <c r="CP244"/>
      <c r="CQ244"/>
      <c r="CR244"/>
      <c r="CS244"/>
      <c r="CT244"/>
      <c r="CU244"/>
      <c r="CV244"/>
      <c r="CW244"/>
      <c r="CX244"/>
      <c r="CY244"/>
      <c r="CZ244"/>
      <c r="EM244" s="57"/>
      <c r="EN244" s="57"/>
      <c r="EO244" s="57"/>
      <c r="EP244" s="57"/>
      <c r="EQ244" s="57"/>
      <c r="ER244" s="57"/>
      <c r="ES244" s="57"/>
      <c r="ET244" s="57"/>
      <c r="EU244" s="57"/>
      <c r="EV244" s="57"/>
      <c r="EW244" s="57"/>
      <c r="FG244" s="65"/>
      <c r="FH244" s="65"/>
      <c r="FL244" s="57"/>
      <c r="FX244" s="57"/>
      <c r="FY244" s="57"/>
      <c r="FZ244" s="57"/>
      <c r="GA244" s="66"/>
      <c r="GB244" s="66"/>
      <c r="GE244" s="66"/>
      <c r="GG244" s="57"/>
    </row>
    <row r="245" spans="1:189" s="56" customFormat="1" ht="18" customHeight="1">
      <c r="A245" s="56" t="s">
        <v>1056</v>
      </c>
      <c r="B245" s="56" t="s">
        <v>1034</v>
      </c>
      <c r="C245" s="57">
        <v>841</v>
      </c>
      <c r="D245" s="57">
        <v>9.6</v>
      </c>
      <c r="E245" s="56">
        <f t="shared" si="3"/>
        <v>1114.1500000000001</v>
      </c>
      <c r="F245" s="58">
        <v>74.260000000000005</v>
      </c>
      <c r="G245" s="58">
        <v>0.2</v>
      </c>
      <c r="H245" s="58">
        <v>15.48</v>
      </c>
      <c r="I245" s="58">
        <v>0.74</v>
      </c>
      <c r="J245" s="58">
        <v>0.04</v>
      </c>
      <c r="K245" s="58">
        <v>0.44</v>
      </c>
      <c r="L245" s="58">
        <v>2.8</v>
      </c>
      <c r="M245" s="58">
        <v>3.76</v>
      </c>
      <c r="N245" s="58">
        <v>2.2799999999999998</v>
      </c>
      <c r="O245" s="58"/>
      <c r="P245" s="58"/>
      <c r="Q245" s="58">
        <v>9.5399999999999991</v>
      </c>
      <c r="S245" s="58">
        <v>44.01</v>
      </c>
      <c r="T245" s="58">
        <v>0.95</v>
      </c>
      <c r="U245" s="58">
        <v>12.19</v>
      </c>
      <c r="V245" s="58">
        <v>10.37</v>
      </c>
      <c r="W245" s="58">
        <v>0.39</v>
      </c>
      <c r="X245" s="58">
        <v>14.56</v>
      </c>
      <c r="Y245" s="58">
        <v>11.01</v>
      </c>
      <c r="Z245" s="58">
        <v>1.91</v>
      </c>
      <c r="AA245" s="58">
        <v>0.43</v>
      </c>
      <c r="AB245" s="58"/>
      <c r="AD245" s="59"/>
      <c r="AE245" s="60"/>
      <c r="AF245" s="61"/>
      <c r="AG245" s="59"/>
      <c r="AH245" s="59"/>
      <c r="AI245" s="59"/>
      <c r="AJ245" s="60"/>
      <c r="AK245" s="62"/>
      <c r="AL245" s="62"/>
      <c r="AM245" s="62"/>
      <c r="AN245" s="62"/>
      <c r="AO245" s="62"/>
      <c r="AP245" s="62"/>
      <c r="AQ245" s="63"/>
      <c r="AR245" s="62"/>
      <c r="AS245" s="62"/>
      <c r="AT245" s="63"/>
      <c r="AU245" s="59"/>
      <c r="AV245" s="59"/>
      <c r="AW245" s="59"/>
      <c r="AX245" s="59"/>
      <c r="AY245" s="59"/>
      <c r="AZ245" s="59"/>
      <c r="BA245" s="60"/>
      <c r="BB245" s="64"/>
      <c r="BC245" s="64"/>
      <c r="BD245" s="59"/>
      <c r="BE245" s="59"/>
      <c r="BF245" s="59"/>
      <c r="BG245" s="59"/>
      <c r="BH245" s="59"/>
      <c r="BI245" s="59"/>
      <c r="BJ245" s="59"/>
      <c r="BK245" s="59"/>
      <c r="BL245" s="57"/>
      <c r="BM245" s="57"/>
      <c r="BN245" s="57"/>
      <c r="BO245" s="57"/>
      <c r="BP245" s="57"/>
      <c r="BQ245" s="57"/>
      <c r="BR245" s="57"/>
      <c r="BS245" s="57"/>
      <c r="BT245" s="57"/>
      <c r="BU245" s="57"/>
      <c r="BV245" s="57"/>
      <c r="BW245" s="57"/>
      <c r="BX245" s="57"/>
      <c r="CA245" s="57"/>
      <c r="CB245" s="57"/>
      <c r="CC245" s="57"/>
      <c r="CD245" s="57"/>
      <c r="CE245" s="57"/>
      <c r="CF245" s="57"/>
      <c r="CG245" s="57"/>
      <c r="CH245" s="57"/>
      <c r="CI245" s="57"/>
      <c r="CJ245" s="57"/>
      <c r="CK245" s="57"/>
      <c r="CL245" s="57"/>
      <c r="CP245"/>
      <c r="CQ245"/>
      <c r="CR245"/>
      <c r="CS245"/>
      <c r="CT245"/>
      <c r="CU245"/>
      <c r="CV245"/>
      <c r="CW245"/>
      <c r="CX245"/>
      <c r="CY245"/>
      <c r="CZ245"/>
      <c r="EM245" s="57"/>
      <c r="EN245" s="57"/>
      <c r="EO245" s="57"/>
      <c r="EP245" s="57"/>
      <c r="EQ245" s="57"/>
      <c r="ER245" s="57"/>
      <c r="ES245" s="57"/>
      <c r="ET245" s="57"/>
      <c r="EU245" s="57"/>
      <c r="EV245" s="57"/>
      <c r="EW245" s="57"/>
      <c r="FG245" s="65"/>
      <c r="FH245" s="65"/>
      <c r="FL245" s="57"/>
      <c r="FX245" s="57"/>
      <c r="FY245" s="57"/>
      <c r="FZ245" s="57"/>
      <c r="GA245" s="66"/>
      <c r="GB245" s="66"/>
      <c r="GE245" s="66"/>
      <c r="GG245" s="57"/>
    </row>
    <row r="246" spans="1:189" s="56" customFormat="1" ht="18" customHeight="1">
      <c r="A246" s="56" t="s">
        <v>1056</v>
      </c>
      <c r="B246" s="56" t="s">
        <v>1034</v>
      </c>
      <c r="C246" s="57">
        <v>841</v>
      </c>
      <c r="D246" s="57">
        <v>9.6</v>
      </c>
      <c r="E246" s="56">
        <f t="shared" si="3"/>
        <v>1114.1500000000001</v>
      </c>
      <c r="F246" s="58">
        <v>75.53</v>
      </c>
      <c r="G246" s="58">
        <v>0.2</v>
      </c>
      <c r="H246" s="58">
        <v>14.37</v>
      </c>
      <c r="I246" s="58">
        <v>0.75</v>
      </c>
      <c r="J246" s="58">
        <v>0.05</v>
      </c>
      <c r="K246" s="58">
        <v>0.39</v>
      </c>
      <c r="L246" s="58">
        <v>2.2400000000000002</v>
      </c>
      <c r="M246" s="58">
        <v>3.73</v>
      </c>
      <c r="N246" s="58">
        <v>2.74</v>
      </c>
      <c r="O246" s="58"/>
      <c r="P246" s="58"/>
      <c r="Q246" s="58">
        <v>7.98</v>
      </c>
      <c r="S246" s="58">
        <v>48.26</v>
      </c>
      <c r="T246" s="58">
        <v>1.1399999999999999</v>
      </c>
      <c r="U246" s="58">
        <v>10.18</v>
      </c>
      <c r="V246" s="58">
        <v>5.51</v>
      </c>
      <c r="W246" s="58">
        <v>0.3</v>
      </c>
      <c r="X246" s="58">
        <v>17.39</v>
      </c>
      <c r="Y246" s="58">
        <v>11.64</v>
      </c>
      <c r="Z246" s="58">
        <v>1.87</v>
      </c>
      <c r="AA246" s="58">
        <v>0.38</v>
      </c>
      <c r="AB246" s="58"/>
      <c r="AD246" s="59"/>
      <c r="AE246" s="60"/>
      <c r="AF246" s="61"/>
      <c r="AG246" s="59"/>
      <c r="AH246" s="59"/>
      <c r="AI246" s="59"/>
      <c r="AJ246" s="60"/>
      <c r="AK246" s="62"/>
      <c r="AL246" s="62"/>
      <c r="AM246" s="62"/>
      <c r="AN246" s="62"/>
      <c r="AO246" s="62"/>
      <c r="AP246" s="62"/>
      <c r="AQ246" s="63"/>
      <c r="AR246" s="62"/>
      <c r="AS246" s="62"/>
      <c r="AT246" s="63"/>
      <c r="AU246" s="59"/>
      <c r="AV246" s="59"/>
      <c r="AW246" s="59"/>
      <c r="AX246" s="59"/>
      <c r="AY246" s="59"/>
      <c r="AZ246" s="59"/>
      <c r="BA246" s="60"/>
      <c r="BB246" s="64"/>
      <c r="BC246" s="64"/>
      <c r="BD246" s="59"/>
      <c r="BE246" s="59"/>
      <c r="BF246" s="59"/>
      <c r="BG246" s="59"/>
      <c r="BH246" s="59"/>
      <c r="BI246" s="59"/>
      <c r="BJ246" s="59"/>
      <c r="BK246" s="59"/>
      <c r="BL246" s="57"/>
      <c r="BM246" s="57"/>
      <c r="BN246" s="57"/>
      <c r="BO246" s="57"/>
      <c r="BP246" s="57"/>
      <c r="BQ246" s="57"/>
      <c r="BR246" s="57"/>
      <c r="BS246" s="57"/>
      <c r="BT246" s="57"/>
      <c r="BU246" s="57"/>
      <c r="BV246" s="57"/>
      <c r="BW246" s="57"/>
      <c r="BX246" s="57"/>
      <c r="CA246" s="57"/>
      <c r="CB246" s="57"/>
      <c r="CC246" s="57"/>
      <c r="CD246" s="57"/>
      <c r="CE246" s="57"/>
      <c r="CF246" s="57"/>
      <c r="CG246" s="57"/>
      <c r="CH246" s="57"/>
      <c r="CI246" s="57"/>
      <c r="CJ246" s="57"/>
      <c r="CK246" s="57"/>
      <c r="CL246" s="57"/>
      <c r="CP246"/>
      <c r="CQ246"/>
      <c r="CR246"/>
      <c r="CS246"/>
      <c r="CT246"/>
      <c r="CU246"/>
      <c r="CV246"/>
      <c r="CW246"/>
      <c r="CX246"/>
      <c r="CY246"/>
      <c r="CZ246"/>
      <c r="EM246" s="57"/>
      <c r="EN246" s="57"/>
      <c r="EO246" s="57"/>
      <c r="EP246" s="57"/>
      <c r="EQ246" s="57"/>
      <c r="ER246" s="57"/>
      <c r="ES246" s="57"/>
      <c r="ET246" s="57"/>
      <c r="EU246" s="57"/>
      <c r="EV246" s="57"/>
      <c r="EW246" s="57"/>
      <c r="FG246" s="65"/>
      <c r="FH246" s="65"/>
      <c r="FL246" s="57"/>
      <c r="FX246" s="57"/>
      <c r="FY246" s="57"/>
      <c r="FZ246" s="57"/>
      <c r="GA246" s="66"/>
      <c r="GB246" s="66"/>
      <c r="GE246" s="66"/>
      <c r="GG246" s="57"/>
    </row>
    <row r="247" spans="1:189" s="56" customFormat="1" ht="18" customHeight="1">
      <c r="A247" s="56" t="s">
        <v>1056</v>
      </c>
      <c r="B247" s="56" t="s">
        <v>1034</v>
      </c>
      <c r="C247" s="57">
        <v>841</v>
      </c>
      <c r="D247" s="57">
        <v>9.6</v>
      </c>
      <c r="E247" s="56">
        <f t="shared" si="3"/>
        <v>1114.1500000000001</v>
      </c>
      <c r="F247" s="58">
        <v>73.48</v>
      </c>
      <c r="G247" s="58">
        <v>0.19</v>
      </c>
      <c r="H247" s="58">
        <v>15.47</v>
      </c>
      <c r="I247" s="58">
        <v>0.68</v>
      </c>
      <c r="J247" s="58">
        <v>0.03</v>
      </c>
      <c r="K247" s="58">
        <v>0.46</v>
      </c>
      <c r="L247" s="58">
        <v>2.19</v>
      </c>
      <c r="M247" s="58">
        <v>3.68</v>
      </c>
      <c r="N247" s="58">
        <v>3.82</v>
      </c>
      <c r="O247" s="58"/>
      <c r="P247" s="58"/>
      <c r="Q247" s="58">
        <v>7.16</v>
      </c>
      <c r="S247" s="58">
        <v>44.26</v>
      </c>
      <c r="T247" s="58">
        <v>0.95</v>
      </c>
      <c r="U247" s="58">
        <v>11.2</v>
      </c>
      <c r="V247" s="58">
        <v>8.8800000000000008</v>
      </c>
      <c r="W247" s="58">
        <v>0.4</v>
      </c>
      <c r="X247" s="58">
        <v>14.53</v>
      </c>
      <c r="Y247" s="58">
        <v>10.14</v>
      </c>
      <c r="Z247" s="58">
        <v>2.09</v>
      </c>
      <c r="AA247" s="58">
        <v>0.78</v>
      </c>
      <c r="AB247" s="58"/>
      <c r="AD247" s="59"/>
      <c r="AE247" s="60"/>
      <c r="AF247" s="61"/>
      <c r="AG247" s="59"/>
      <c r="AH247" s="59"/>
      <c r="AI247" s="59"/>
      <c r="AJ247" s="60"/>
      <c r="AK247" s="62"/>
      <c r="AL247" s="62"/>
      <c r="AM247" s="62"/>
      <c r="AN247" s="62"/>
      <c r="AO247" s="62"/>
      <c r="AP247" s="62"/>
      <c r="AQ247" s="63"/>
      <c r="AR247" s="62"/>
      <c r="AS247" s="62"/>
      <c r="AT247" s="63"/>
      <c r="AU247" s="59"/>
      <c r="AV247" s="59"/>
      <c r="AW247" s="59"/>
      <c r="AX247" s="59"/>
      <c r="AY247" s="59"/>
      <c r="AZ247" s="59"/>
      <c r="BA247" s="60"/>
      <c r="BB247" s="64"/>
      <c r="BC247" s="64"/>
      <c r="BD247" s="59"/>
      <c r="BE247" s="59"/>
      <c r="BF247" s="59"/>
      <c r="BG247" s="59"/>
      <c r="BH247" s="59"/>
      <c r="BI247" s="59"/>
      <c r="BJ247" s="59"/>
      <c r="BK247" s="59"/>
      <c r="BL247" s="57"/>
      <c r="BM247" s="57"/>
      <c r="BN247" s="57"/>
      <c r="BO247" s="57"/>
      <c r="BP247" s="57"/>
      <c r="BQ247" s="57"/>
      <c r="BR247" s="57"/>
      <c r="BS247" s="57"/>
      <c r="BT247" s="57"/>
      <c r="BU247" s="57"/>
      <c r="BV247" s="57"/>
      <c r="BW247" s="57"/>
      <c r="BX247" s="57"/>
      <c r="CA247" s="57"/>
      <c r="CB247" s="57"/>
      <c r="CC247" s="57"/>
      <c r="CD247" s="57"/>
      <c r="CE247" s="57"/>
      <c r="CF247" s="57"/>
      <c r="CG247" s="57"/>
      <c r="CH247" s="57"/>
      <c r="CI247" s="57"/>
      <c r="CJ247" s="57"/>
      <c r="CK247" s="57"/>
      <c r="CL247" s="57"/>
      <c r="CP247"/>
      <c r="CQ247"/>
      <c r="CR247"/>
      <c r="CS247"/>
      <c r="CT247"/>
      <c r="CU247"/>
      <c r="CV247"/>
      <c r="CW247"/>
      <c r="CX247"/>
      <c r="CY247"/>
      <c r="CZ247"/>
      <c r="EM247" s="57"/>
      <c r="EN247" s="57"/>
      <c r="EO247" s="57"/>
      <c r="EP247" s="57"/>
      <c r="EQ247" s="57"/>
      <c r="ER247" s="57"/>
      <c r="ES247" s="57"/>
      <c r="ET247" s="57"/>
      <c r="EU247" s="57"/>
      <c r="EV247" s="57"/>
      <c r="EW247" s="57"/>
      <c r="FG247" s="65"/>
      <c r="FH247" s="65"/>
      <c r="FL247" s="57"/>
      <c r="FX247" s="57"/>
      <c r="FY247" s="57"/>
      <c r="FZ247" s="57"/>
      <c r="GA247" s="66"/>
      <c r="GB247" s="66"/>
      <c r="GE247" s="66"/>
      <c r="GG247" s="57"/>
    </row>
    <row r="248" spans="1:189" s="56" customFormat="1" ht="18" customHeight="1">
      <c r="A248" s="56" t="s">
        <v>1056</v>
      </c>
      <c r="B248" s="56" t="s">
        <v>1034</v>
      </c>
      <c r="C248" s="57">
        <v>943</v>
      </c>
      <c r="D248" s="57">
        <v>9.6</v>
      </c>
      <c r="E248" s="56">
        <f t="shared" si="3"/>
        <v>1216.1500000000001</v>
      </c>
      <c r="F248" s="58">
        <v>63.084600000000002</v>
      </c>
      <c r="G248" s="58">
        <v>0.237848</v>
      </c>
      <c r="H248" s="58">
        <v>15.9267</v>
      </c>
      <c r="I248" s="58">
        <v>1.30816</v>
      </c>
      <c r="J248" s="58">
        <v>6.4035999999999996E-2</v>
      </c>
      <c r="K248" s="58">
        <v>0.93309600000000004</v>
      </c>
      <c r="L248" s="58">
        <v>3.6866400000000001</v>
      </c>
      <c r="M248" s="58">
        <v>4.8209999999999997</v>
      </c>
      <c r="N248" s="58">
        <v>1.42709</v>
      </c>
      <c r="O248" s="58"/>
      <c r="P248" s="58"/>
      <c r="Q248" s="58">
        <v>8.52</v>
      </c>
      <c r="S248" s="58">
        <v>44.83</v>
      </c>
      <c r="T248" s="58">
        <v>0.84</v>
      </c>
      <c r="U248" s="58">
        <v>11.22</v>
      </c>
      <c r="V248" s="58">
        <v>7.28</v>
      </c>
      <c r="W248" s="58">
        <v>0.19</v>
      </c>
      <c r="X248" s="58">
        <v>17.690000000000001</v>
      </c>
      <c r="Y248" s="58">
        <v>11.42</v>
      </c>
      <c r="Z248" s="58">
        <v>2.1800000000000002</v>
      </c>
      <c r="AA248" s="58">
        <v>0.39</v>
      </c>
      <c r="AB248" s="58"/>
      <c r="AD248" s="59"/>
      <c r="AE248" s="60"/>
      <c r="AF248" s="61"/>
      <c r="AG248" s="59"/>
      <c r="AH248" s="59"/>
      <c r="AI248" s="59"/>
      <c r="AJ248" s="60"/>
      <c r="AK248" s="62"/>
      <c r="AL248" s="62"/>
      <c r="AM248" s="62"/>
      <c r="AN248" s="62"/>
      <c r="AO248" s="62"/>
      <c r="AP248" s="62"/>
      <c r="AQ248" s="63"/>
      <c r="AR248" s="62"/>
      <c r="AS248" s="62"/>
      <c r="AT248" s="63"/>
      <c r="AU248" s="59"/>
      <c r="AV248" s="59"/>
      <c r="AW248" s="59"/>
      <c r="AX248" s="59"/>
      <c r="AY248" s="59"/>
      <c r="AZ248" s="59"/>
      <c r="BA248" s="60"/>
      <c r="BB248" s="64"/>
      <c r="BC248" s="64"/>
      <c r="BD248" s="59"/>
      <c r="BE248" s="59"/>
      <c r="BF248" s="59"/>
      <c r="BG248" s="59"/>
      <c r="BH248" s="59"/>
      <c r="BI248" s="59"/>
      <c r="BJ248" s="59"/>
      <c r="BK248" s="59"/>
      <c r="BL248" s="57"/>
      <c r="BM248" s="57"/>
      <c r="BN248" s="57"/>
      <c r="BO248" s="57"/>
      <c r="BP248" s="57"/>
      <c r="BQ248" s="57"/>
      <c r="BR248" s="57"/>
      <c r="BS248" s="57"/>
      <c r="BT248" s="57"/>
      <c r="BU248" s="57"/>
      <c r="BV248" s="57"/>
      <c r="BW248" s="57"/>
      <c r="BX248" s="57"/>
      <c r="CA248" s="57"/>
      <c r="CB248" s="57"/>
      <c r="CC248" s="57"/>
      <c r="CD248" s="57"/>
      <c r="CE248" s="57"/>
      <c r="CF248" s="57"/>
      <c r="CG248" s="57"/>
      <c r="CH248" s="57"/>
      <c r="CI248" s="57"/>
      <c r="CJ248" s="57"/>
      <c r="CK248" s="57"/>
      <c r="CL248" s="57"/>
      <c r="CP248"/>
      <c r="CQ248"/>
      <c r="CR248"/>
      <c r="CS248"/>
      <c r="CT248"/>
      <c r="CU248"/>
      <c r="CV248"/>
      <c r="CW248"/>
      <c r="CX248"/>
      <c r="CY248"/>
      <c r="CZ248"/>
      <c r="EM248" s="57"/>
      <c r="EN248" s="57"/>
      <c r="EO248" s="57"/>
      <c r="EP248" s="57"/>
      <c r="EQ248" s="57"/>
      <c r="ER248" s="57"/>
      <c r="ES248" s="57"/>
      <c r="ET248" s="57"/>
      <c r="EU248" s="57"/>
      <c r="EV248" s="57"/>
      <c r="EW248" s="57"/>
      <c r="FG248" s="65"/>
      <c r="FH248" s="65"/>
      <c r="FL248" s="57"/>
      <c r="FX248" s="57"/>
      <c r="FY248" s="57"/>
      <c r="FZ248" s="57"/>
      <c r="GA248" s="66"/>
      <c r="GB248" s="66"/>
      <c r="GE248" s="66"/>
      <c r="GG248" s="57"/>
    </row>
    <row r="249" spans="1:189" s="56" customFormat="1" ht="18" customHeight="1">
      <c r="A249" s="56" t="s">
        <v>1056</v>
      </c>
      <c r="B249" s="56" t="s">
        <v>1034</v>
      </c>
      <c r="C249" s="57">
        <v>943</v>
      </c>
      <c r="D249" s="57">
        <v>9.6</v>
      </c>
      <c r="E249" s="56">
        <f t="shared" si="3"/>
        <v>1216.1500000000001</v>
      </c>
      <c r="F249" s="58">
        <v>6.5356199999999998</v>
      </c>
      <c r="G249" s="58">
        <v>2.2343999999999999E-2</v>
      </c>
      <c r="H249" s="58">
        <v>1.56687</v>
      </c>
      <c r="I249" s="58">
        <v>0.10799599999999999</v>
      </c>
      <c r="J249" s="58">
        <v>7.4479999999999998E-3</v>
      </c>
      <c r="K249" s="58">
        <v>9.0306999999999998E-2</v>
      </c>
      <c r="L249" s="58">
        <v>0.30443700000000001</v>
      </c>
      <c r="M249" s="58">
        <v>0.50460199999999999</v>
      </c>
      <c r="N249" s="58">
        <v>0.170373</v>
      </c>
      <c r="O249" s="58"/>
      <c r="P249" s="58"/>
      <c r="Q249" s="58">
        <v>6.81</v>
      </c>
      <c r="S249" s="58">
        <v>44.62</v>
      </c>
      <c r="T249" s="58">
        <v>1.1100000000000001</v>
      </c>
      <c r="U249" s="58">
        <v>12.47</v>
      </c>
      <c r="V249" s="58">
        <v>8.4499999999999993</v>
      </c>
      <c r="W249" s="58">
        <v>0.26</v>
      </c>
      <c r="X249" s="58">
        <v>16.34</v>
      </c>
      <c r="Y249" s="58">
        <v>10.94</v>
      </c>
      <c r="Z249" s="58">
        <v>2.2799999999999998</v>
      </c>
      <c r="AA249" s="58">
        <v>0.37</v>
      </c>
      <c r="AB249" s="58"/>
      <c r="AD249" s="59"/>
      <c r="AE249" s="60"/>
      <c r="AF249" s="61"/>
      <c r="AG249" s="59"/>
      <c r="AH249" s="59"/>
      <c r="AI249" s="59"/>
      <c r="AJ249" s="60"/>
      <c r="AK249" s="62"/>
      <c r="AL249" s="62"/>
      <c r="AM249" s="62"/>
      <c r="AN249" s="62"/>
      <c r="AO249" s="62"/>
      <c r="AP249" s="62"/>
      <c r="AQ249" s="63"/>
      <c r="AR249" s="62"/>
      <c r="AS249" s="62"/>
      <c r="AT249" s="63"/>
      <c r="AU249" s="59"/>
      <c r="AV249" s="59"/>
      <c r="AW249" s="59"/>
      <c r="AX249" s="59"/>
      <c r="AY249" s="59"/>
      <c r="AZ249" s="59"/>
      <c r="BA249" s="60"/>
      <c r="BB249" s="64"/>
      <c r="BC249" s="64"/>
      <c r="BD249" s="59"/>
      <c r="BE249" s="59"/>
      <c r="BF249" s="59"/>
      <c r="BG249" s="59"/>
      <c r="BH249" s="59"/>
      <c r="BI249" s="59"/>
      <c r="BJ249" s="59"/>
      <c r="BK249" s="59"/>
      <c r="BL249" s="57"/>
      <c r="BM249" s="57"/>
      <c r="BN249" s="57"/>
      <c r="BO249" s="57"/>
      <c r="BP249" s="57"/>
      <c r="BQ249" s="57"/>
      <c r="BR249" s="57"/>
      <c r="BS249" s="57"/>
      <c r="BT249" s="57"/>
      <c r="BU249" s="57"/>
      <c r="BV249" s="57"/>
      <c r="BW249" s="57"/>
      <c r="BX249" s="57"/>
      <c r="CA249" s="57"/>
      <c r="CB249" s="57"/>
      <c r="CC249" s="57"/>
      <c r="CD249" s="57"/>
      <c r="CE249" s="57"/>
      <c r="CF249" s="57"/>
      <c r="CG249" s="57"/>
      <c r="CH249" s="57"/>
      <c r="CI249" s="57"/>
      <c r="CJ249" s="57"/>
      <c r="CK249" s="57"/>
      <c r="CL249" s="57"/>
      <c r="CP249"/>
      <c r="CQ249"/>
      <c r="CR249"/>
      <c r="CS249"/>
      <c r="CT249"/>
      <c r="CU249"/>
      <c r="CV249"/>
      <c r="CW249"/>
      <c r="CX249"/>
      <c r="CY249"/>
      <c r="CZ249"/>
      <c r="EM249" s="57"/>
      <c r="EN249" s="57"/>
      <c r="EO249" s="57"/>
      <c r="EP249" s="57"/>
      <c r="EQ249" s="57"/>
      <c r="ER249" s="57"/>
      <c r="ES249" s="57"/>
      <c r="ET249" s="57"/>
      <c r="EU249" s="57"/>
      <c r="EV249" s="57"/>
      <c r="EW249" s="57"/>
      <c r="FG249" s="65"/>
      <c r="FH249" s="65"/>
      <c r="FL249" s="57"/>
      <c r="FX249" s="57"/>
      <c r="FY249" s="57"/>
      <c r="FZ249" s="57"/>
      <c r="GA249" s="66"/>
      <c r="GB249" s="66"/>
      <c r="GE249" s="66"/>
      <c r="GG249" s="57"/>
    </row>
    <row r="250" spans="1:189" s="56" customFormat="1" ht="18" customHeight="1">
      <c r="A250" s="56" t="s">
        <v>1056</v>
      </c>
      <c r="B250" s="56" t="s">
        <v>1034</v>
      </c>
      <c r="C250" s="57">
        <v>892</v>
      </c>
      <c r="D250" s="57">
        <v>9.6999999999999993</v>
      </c>
      <c r="E250" s="56">
        <f t="shared" si="3"/>
        <v>1165.1500000000001</v>
      </c>
      <c r="F250" s="58">
        <v>61.1633</v>
      </c>
      <c r="G250" s="58">
        <v>0.20901600000000001</v>
      </c>
      <c r="H250" s="58">
        <v>15.4672</v>
      </c>
      <c r="I250" s="58">
        <v>1.1234599999999999</v>
      </c>
      <c r="J250" s="58">
        <v>5.2254000000000002E-2</v>
      </c>
      <c r="K250" s="58">
        <v>0.40061400000000003</v>
      </c>
      <c r="L250" s="58">
        <v>3.83196</v>
      </c>
      <c r="M250" s="58">
        <v>3.4226399999999999</v>
      </c>
      <c r="N250" s="58">
        <v>1.41957</v>
      </c>
      <c r="O250" s="58"/>
      <c r="P250" s="58"/>
      <c r="Q250" s="58">
        <v>12.91</v>
      </c>
      <c r="S250" s="58">
        <v>44.05</v>
      </c>
      <c r="T250" s="58">
        <v>0.73</v>
      </c>
      <c r="U250" s="58">
        <v>10.99</v>
      </c>
      <c r="V250" s="58">
        <v>8.07</v>
      </c>
      <c r="W250" s="58">
        <v>0.17</v>
      </c>
      <c r="X250" s="58">
        <v>16.86</v>
      </c>
      <c r="Y250" s="58">
        <v>11.88</v>
      </c>
      <c r="Z250" s="58">
        <v>2.09</v>
      </c>
      <c r="AA250" s="58">
        <v>0.41</v>
      </c>
      <c r="AB250" s="58"/>
      <c r="AD250" s="59"/>
      <c r="AE250" s="60"/>
      <c r="AF250" s="61"/>
      <c r="AG250" s="59"/>
      <c r="AH250" s="59"/>
      <c r="AI250" s="59"/>
      <c r="AJ250" s="60"/>
      <c r="AK250" s="62"/>
      <c r="AL250" s="62"/>
      <c r="AM250" s="62"/>
      <c r="AN250" s="62"/>
      <c r="AO250" s="62"/>
      <c r="AP250" s="62"/>
      <c r="AQ250" s="63"/>
      <c r="AR250" s="62"/>
      <c r="AS250" s="62"/>
      <c r="AT250" s="63"/>
      <c r="AU250" s="59"/>
      <c r="AV250" s="59"/>
      <c r="AW250" s="59"/>
      <c r="AX250" s="59"/>
      <c r="AY250" s="59"/>
      <c r="AZ250" s="59"/>
      <c r="BA250" s="60"/>
      <c r="BB250" s="64"/>
      <c r="BC250" s="64"/>
      <c r="BD250" s="59"/>
      <c r="BE250" s="59"/>
      <c r="BF250" s="59"/>
      <c r="BG250" s="59"/>
      <c r="BH250" s="59"/>
      <c r="BI250" s="59"/>
      <c r="BJ250" s="59"/>
      <c r="BK250" s="59"/>
      <c r="BL250" s="57"/>
      <c r="BM250" s="57"/>
      <c r="BN250" s="57"/>
      <c r="BO250" s="57"/>
      <c r="BP250" s="57"/>
      <c r="BQ250" s="57"/>
      <c r="BR250" s="57"/>
      <c r="BS250" s="57"/>
      <c r="BT250" s="57"/>
      <c r="BU250" s="57"/>
      <c r="BV250" s="57"/>
      <c r="BW250" s="57"/>
      <c r="BX250" s="57"/>
      <c r="CA250" s="57"/>
      <c r="CB250" s="57"/>
      <c r="CC250" s="57"/>
      <c r="CD250" s="57"/>
      <c r="CE250" s="57"/>
      <c r="CF250" s="57"/>
      <c r="CG250" s="57"/>
      <c r="CH250" s="57"/>
      <c r="CI250" s="57"/>
      <c r="CJ250" s="57"/>
      <c r="CK250" s="57"/>
      <c r="CL250" s="57"/>
      <c r="CP250"/>
      <c r="CQ250"/>
      <c r="CR250"/>
      <c r="CS250"/>
      <c r="CT250"/>
      <c r="CU250"/>
      <c r="CV250"/>
      <c r="CW250"/>
      <c r="CX250"/>
      <c r="CY250"/>
      <c r="CZ250"/>
      <c r="EM250" s="57"/>
      <c r="EN250" s="57"/>
      <c r="EO250" s="57"/>
      <c r="EP250" s="57"/>
      <c r="EQ250" s="57"/>
      <c r="ER250" s="57"/>
      <c r="ES250" s="57"/>
      <c r="ET250" s="57"/>
      <c r="EU250" s="57"/>
      <c r="EV250" s="57"/>
      <c r="EW250" s="57"/>
      <c r="FG250" s="65"/>
      <c r="FH250" s="65"/>
      <c r="FL250" s="57"/>
      <c r="FX250" s="57"/>
      <c r="FY250" s="57"/>
      <c r="FZ250" s="57"/>
      <c r="GA250" s="66"/>
      <c r="GB250" s="66"/>
      <c r="GE250" s="66"/>
      <c r="GG250" s="57"/>
    </row>
    <row r="251" spans="1:189" s="56" customFormat="1" ht="18" customHeight="1">
      <c r="A251" s="56" t="s">
        <v>1056</v>
      </c>
      <c r="B251" s="56" t="s">
        <v>1034</v>
      </c>
      <c r="C251" s="57">
        <v>892</v>
      </c>
      <c r="D251" s="57">
        <v>9.6999999999999993</v>
      </c>
      <c r="E251" s="56">
        <f t="shared" si="3"/>
        <v>1165.1500000000001</v>
      </c>
      <c r="F251" s="58">
        <v>62.72</v>
      </c>
      <c r="G251" s="58">
        <v>0.23296</v>
      </c>
      <c r="H251" s="58">
        <v>15.8592</v>
      </c>
      <c r="I251" s="58">
        <v>1.0931200000000001</v>
      </c>
      <c r="J251" s="58">
        <v>9.8559999999999995E-2</v>
      </c>
      <c r="K251" s="58">
        <v>0.67200000000000004</v>
      </c>
      <c r="L251" s="58">
        <v>3.6915200000000001</v>
      </c>
      <c r="M251" s="58">
        <v>3.7363200000000001</v>
      </c>
      <c r="N251" s="58">
        <v>1.4963200000000001</v>
      </c>
      <c r="O251" s="58"/>
      <c r="P251" s="58"/>
      <c r="Q251" s="58">
        <v>10.4</v>
      </c>
      <c r="S251" s="58">
        <v>45.07</v>
      </c>
      <c r="T251" s="58">
        <v>0.95</v>
      </c>
      <c r="U251" s="58">
        <v>11.81</v>
      </c>
      <c r="V251" s="58">
        <v>9.5299999999999994</v>
      </c>
      <c r="W251" s="58">
        <v>0.24</v>
      </c>
      <c r="X251" s="58">
        <v>15.65</v>
      </c>
      <c r="Y251" s="58">
        <v>11.47</v>
      </c>
      <c r="Z251" s="58">
        <v>2.15</v>
      </c>
      <c r="AA251" s="58">
        <v>0.44</v>
      </c>
      <c r="AB251" s="58"/>
      <c r="AD251" s="59"/>
      <c r="AE251" s="60"/>
      <c r="AF251" s="61"/>
      <c r="AG251" s="59"/>
      <c r="AH251" s="59"/>
      <c r="AI251" s="59"/>
      <c r="AJ251" s="60"/>
      <c r="AK251" s="62"/>
      <c r="AL251" s="62"/>
      <c r="AM251" s="62"/>
      <c r="AN251" s="62"/>
      <c r="AO251" s="62"/>
      <c r="AP251" s="62"/>
      <c r="AQ251" s="63"/>
      <c r="AR251" s="62"/>
      <c r="AS251" s="62"/>
      <c r="AT251" s="63"/>
      <c r="AU251" s="59"/>
      <c r="AV251" s="59"/>
      <c r="AW251" s="59"/>
      <c r="AX251" s="59"/>
      <c r="AY251" s="59"/>
      <c r="AZ251" s="59"/>
      <c r="BA251" s="60"/>
      <c r="BB251" s="64"/>
      <c r="BC251" s="64"/>
      <c r="BD251" s="59"/>
      <c r="BE251" s="59"/>
      <c r="BF251" s="59"/>
      <c r="BG251" s="59"/>
      <c r="BH251" s="59"/>
      <c r="BI251" s="59"/>
      <c r="BJ251" s="59"/>
      <c r="BK251" s="59"/>
      <c r="BL251" s="57"/>
      <c r="BM251" s="57"/>
      <c r="BN251" s="57"/>
      <c r="BO251" s="57"/>
      <c r="BP251" s="57"/>
      <c r="BQ251" s="57"/>
      <c r="BR251" s="57"/>
      <c r="BS251" s="57"/>
      <c r="BT251" s="57"/>
      <c r="BU251" s="57"/>
      <c r="BV251" s="57"/>
      <c r="BW251" s="57"/>
      <c r="BX251" s="57"/>
      <c r="CA251" s="57"/>
      <c r="CB251" s="57"/>
      <c r="CC251" s="57"/>
      <c r="CD251" s="57"/>
      <c r="CE251" s="57"/>
      <c r="CF251" s="57"/>
      <c r="CG251" s="57"/>
      <c r="CH251" s="57"/>
      <c r="CI251" s="57"/>
      <c r="CJ251" s="57"/>
      <c r="CK251" s="57"/>
      <c r="CL251" s="57"/>
      <c r="CP251"/>
      <c r="CQ251"/>
      <c r="CR251"/>
      <c r="CS251"/>
      <c r="CT251"/>
      <c r="CU251"/>
      <c r="CV251"/>
      <c r="CW251"/>
      <c r="CX251"/>
      <c r="CY251"/>
      <c r="CZ251"/>
      <c r="EM251" s="57"/>
      <c r="EN251" s="57"/>
      <c r="EO251" s="57"/>
      <c r="EP251" s="57"/>
      <c r="EQ251" s="57"/>
      <c r="ER251" s="57"/>
      <c r="ES251" s="57"/>
      <c r="ET251" s="57"/>
      <c r="EU251" s="57"/>
      <c r="EV251" s="57"/>
      <c r="EW251" s="57"/>
      <c r="FG251" s="65"/>
      <c r="FH251" s="65"/>
      <c r="FL251" s="57"/>
      <c r="FX251" s="57"/>
      <c r="FY251" s="57"/>
      <c r="FZ251" s="57"/>
      <c r="GA251" s="66"/>
      <c r="GB251" s="66"/>
      <c r="GE251" s="66"/>
      <c r="GG251" s="57"/>
    </row>
    <row r="252" spans="1:189" s="56" customFormat="1" ht="18" customHeight="1">
      <c r="A252" s="56" t="s">
        <v>1056</v>
      </c>
      <c r="B252" s="56" t="s">
        <v>1034</v>
      </c>
      <c r="C252" s="57">
        <v>892</v>
      </c>
      <c r="D252" s="57">
        <v>9.6999999999999993</v>
      </c>
      <c r="E252" s="56">
        <f t="shared" si="3"/>
        <v>1165.1500000000001</v>
      </c>
      <c r="F252" s="58">
        <v>66.095299999999995</v>
      </c>
      <c r="G252" s="58">
        <v>0.24799499999999999</v>
      </c>
      <c r="H252" s="58">
        <v>15.0726</v>
      </c>
      <c r="I252" s="58">
        <v>1.0287200000000001</v>
      </c>
      <c r="J252" s="58">
        <v>0.101035</v>
      </c>
      <c r="K252" s="58">
        <v>0.53273000000000004</v>
      </c>
      <c r="L252" s="58">
        <v>2.8749099999999999</v>
      </c>
      <c r="M252" s="58">
        <v>3.0218600000000002</v>
      </c>
      <c r="N252" s="58">
        <v>1.94722</v>
      </c>
      <c r="O252" s="58"/>
      <c r="P252" s="58"/>
      <c r="Q252" s="58">
        <v>8.15</v>
      </c>
      <c r="S252" s="58">
        <v>45.56</v>
      </c>
      <c r="T252" s="58">
        <v>0.95</v>
      </c>
      <c r="U252" s="58">
        <v>12.6</v>
      </c>
      <c r="V252" s="58">
        <v>10.26</v>
      </c>
      <c r="W252" s="58">
        <v>0.28000000000000003</v>
      </c>
      <c r="X252" s="58">
        <v>14.86</v>
      </c>
      <c r="Y252" s="58">
        <v>10.71</v>
      </c>
      <c r="Z252" s="58">
        <v>2.2799999999999998</v>
      </c>
      <c r="AA252" s="58">
        <v>0.38</v>
      </c>
      <c r="AB252" s="58"/>
      <c r="AD252" s="59"/>
      <c r="AE252" s="60"/>
      <c r="AF252" s="61"/>
      <c r="AG252" s="59"/>
      <c r="AH252" s="59"/>
      <c r="AI252" s="59"/>
      <c r="AJ252" s="60"/>
      <c r="AK252" s="62"/>
      <c r="AL252" s="62"/>
      <c r="AM252" s="62"/>
      <c r="AN252" s="62"/>
      <c r="AO252" s="62"/>
      <c r="AP252" s="62"/>
      <c r="AQ252" s="63"/>
      <c r="AR252" s="62"/>
      <c r="AS252" s="62"/>
      <c r="AT252" s="63"/>
      <c r="AU252" s="59"/>
      <c r="AV252" s="59"/>
      <c r="AW252" s="59"/>
      <c r="AX252" s="59"/>
      <c r="AY252" s="59"/>
      <c r="AZ252" s="59"/>
      <c r="BA252" s="60"/>
      <c r="BB252" s="64"/>
      <c r="BC252" s="64"/>
      <c r="BD252" s="59"/>
      <c r="BE252" s="59"/>
      <c r="BF252" s="59"/>
      <c r="BG252" s="59"/>
      <c r="BH252" s="59"/>
      <c r="BI252" s="59"/>
      <c r="BJ252" s="59"/>
      <c r="BK252" s="59"/>
      <c r="BL252" s="57"/>
      <c r="BM252" s="57"/>
      <c r="BN252" s="57"/>
      <c r="BO252" s="57"/>
      <c r="BP252" s="57"/>
      <c r="BQ252" s="57"/>
      <c r="BR252" s="57"/>
      <c r="BS252" s="57"/>
      <c r="BT252" s="57"/>
      <c r="BU252" s="57"/>
      <c r="BV252" s="57"/>
      <c r="BW252" s="57"/>
      <c r="BX252" s="57"/>
      <c r="CA252" s="57"/>
      <c r="CB252" s="57"/>
      <c r="CC252" s="57"/>
      <c r="CD252" s="57"/>
      <c r="CE252" s="57"/>
      <c r="CF252" s="57"/>
      <c r="CG252" s="57"/>
      <c r="CH252" s="57"/>
      <c r="CI252" s="57"/>
      <c r="CJ252" s="57"/>
      <c r="CK252" s="57"/>
      <c r="CL252" s="57"/>
      <c r="CP252"/>
      <c r="CQ252"/>
      <c r="CR252"/>
      <c r="CS252"/>
      <c r="CT252"/>
      <c r="CU252"/>
      <c r="CV252"/>
      <c r="CW252"/>
      <c r="CX252"/>
      <c r="CY252"/>
      <c r="CZ252"/>
      <c r="EM252" s="57"/>
      <c r="EN252" s="57"/>
      <c r="EO252" s="57"/>
      <c r="EP252" s="57"/>
      <c r="EQ252" s="57"/>
      <c r="ER252" s="57"/>
      <c r="ES252" s="57"/>
      <c r="ET252" s="57"/>
      <c r="EU252" s="57"/>
      <c r="EV252" s="57"/>
      <c r="EW252" s="57"/>
      <c r="FG252" s="65"/>
      <c r="FH252" s="65"/>
      <c r="FL252" s="57"/>
      <c r="FX252" s="57"/>
      <c r="FY252" s="57"/>
      <c r="FZ252" s="57"/>
      <c r="GA252" s="66"/>
      <c r="GB252" s="66"/>
      <c r="GE252" s="66"/>
      <c r="GG252" s="57"/>
    </row>
    <row r="253" spans="1:189" s="56" customFormat="1" ht="18" customHeight="1">
      <c r="A253" s="56" t="s">
        <v>1068</v>
      </c>
      <c r="B253" s="56" t="s">
        <v>1034</v>
      </c>
      <c r="C253" s="57">
        <v>1025</v>
      </c>
      <c r="D253" s="57">
        <v>10</v>
      </c>
      <c r="E253" s="56">
        <f t="shared" si="3"/>
        <v>1298.1500000000001</v>
      </c>
      <c r="F253" s="58">
        <v>41.36</v>
      </c>
      <c r="G253" s="58">
        <v>2.57</v>
      </c>
      <c r="H253" s="58">
        <v>12.48</v>
      </c>
      <c r="I253" s="58">
        <v>9.6999999999999993</v>
      </c>
      <c r="J253" s="58">
        <v>0.2</v>
      </c>
      <c r="K253" s="58">
        <v>5.7</v>
      </c>
      <c r="L253" s="58">
        <v>8.35</v>
      </c>
      <c r="M253" s="58">
        <v>4.13</v>
      </c>
      <c r="N253" s="58">
        <v>1.97</v>
      </c>
      <c r="O253" s="58">
        <v>0.02</v>
      </c>
      <c r="P253" s="58">
        <v>1.65</v>
      </c>
      <c r="Q253" s="58">
        <v>10.3</v>
      </c>
      <c r="S253" s="58">
        <v>42.22</v>
      </c>
      <c r="T253" s="58">
        <v>3.42</v>
      </c>
      <c r="U253" s="58">
        <v>11.34</v>
      </c>
      <c r="V253" s="58">
        <v>7.55</v>
      </c>
      <c r="W253" s="58">
        <v>0.09</v>
      </c>
      <c r="X253" s="58">
        <v>15.87</v>
      </c>
      <c r="Y253" s="58">
        <v>11.31</v>
      </c>
      <c r="Z253" s="58">
        <v>2.66</v>
      </c>
      <c r="AA253" s="58">
        <v>1.23</v>
      </c>
      <c r="AB253" s="58">
        <v>0.2</v>
      </c>
      <c r="AD253" s="59"/>
      <c r="AE253" s="60"/>
      <c r="AF253" s="61"/>
      <c r="AG253" s="59"/>
      <c r="AH253" s="59"/>
      <c r="AI253" s="59"/>
      <c r="AJ253" s="60"/>
      <c r="AK253" s="62"/>
      <c r="AL253" s="62"/>
      <c r="AM253" s="62"/>
      <c r="AN253" s="62"/>
      <c r="AO253" s="62"/>
      <c r="AP253" s="62"/>
      <c r="AQ253" s="63"/>
      <c r="AR253" s="62"/>
      <c r="AS253" s="62"/>
      <c r="AT253" s="63"/>
      <c r="AU253" s="59"/>
      <c r="AV253" s="59"/>
      <c r="AW253" s="59"/>
      <c r="AX253" s="59"/>
      <c r="AY253" s="59"/>
      <c r="AZ253" s="59"/>
      <c r="BA253" s="60"/>
      <c r="BB253" s="64"/>
      <c r="BC253" s="64"/>
      <c r="BD253" s="59"/>
      <c r="BE253" s="59"/>
      <c r="BF253" s="59"/>
      <c r="BG253" s="59"/>
      <c r="BH253" s="59"/>
      <c r="BI253" s="59"/>
      <c r="BJ253" s="59"/>
      <c r="BK253" s="59"/>
      <c r="BL253" s="57"/>
      <c r="BM253" s="57"/>
      <c r="BN253" s="57"/>
      <c r="BO253" s="57"/>
      <c r="BP253" s="57"/>
      <c r="BQ253" s="57"/>
      <c r="BR253" s="57"/>
      <c r="BS253" s="57"/>
      <c r="BT253" s="57"/>
      <c r="BU253" s="57"/>
      <c r="BV253" s="57"/>
      <c r="BW253" s="57"/>
      <c r="BX253" s="57"/>
      <c r="CA253" s="57"/>
      <c r="CB253" s="57"/>
      <c r="CC253" s="57"/>
      <c r="CD253" s="57"/>
      <c r="CE253" s="57"/>
      <c r="CF253" s="57"/>
      <c r="CG253" s="57"/>
      <c r="CH253" s="57"/>
      <c r="CI253" s="57"/>
      <c r="CJ253" s="57"/>
      <c r="CK253" s="57"/>
      <c r="CL253" s="57"/>
      <c r="CP253"/>
      <c r="CQ253"/>
      <c r="CR253"/>
      <c r="CS253"/>
      <c r="CT253"/>
      <c r="CU253"/>
      <c r="CV253"/>
      <c r="CW253"/>
      <c r="CX253"/>
      <c r="CY253"/>
      <c r="CZ253"/>
      <c r="EM253" s="57"/>
      <c r="EN253" s="57"/>
      <c r="EO253" s="57"/>
      <c r="EP253" s="57"/>
      <c r="EQ253" s="57"/>
      <c r="ER253" s="57"/>
      <c r="ES253" s="57"/>
      <c r="ET253" s="57"/>
      <c r="EU253" s="57"/>
      <c r="EV253" s="57"/>
      <c r="EW253" s="57"/>
      <c r="FG253" s="65"/>
      <c r="FH253" s="65"/>
      <c r="FL253" s="57"/>
      <c r="FX253" s="57"/>
      <c r="FY253" s="57"/>
      <c r="FZ253" s="57"/>
      <c r="GA253" s="66"/>
      <c r="GB253" s="66"/>
      <c r="GE253" s="66"/>
      <c r="GG253" s="57"/>
    </row>
    <row r="254" spans="1:189" s="56" customFormat="1" ht="18" customHeight="1">
      <c r="A254" s="56" t="s">
        <v>1057</v>
      </c>
      <c r="B254" s="56" t="s">
        <v>1034</v>
      </c>
      <c r="C254" s="57">
        <v>1050</v>
      </c>
      <c r="D254" s="57">
        <v>10</v>
      </c>
      <c r="E254" s="56">
        <f t="shared" si="3"/>
        <v>1323.15</v>
      </c>
      <c r="F254" s="58">
        <v>46</v>
      </c>
      <c r="G254" s="58">
        <v>1.84</v>
      </c>
      <c r="H254" s="58">
        <v>14.6</v>
      </c>
      <c r="I254" s="58">
        <v>8.33</v>
      </c>
      <c r="J254" s="58">
        <v>0.18</v>
      </c>
      <c r="K254" s="58">
        <v>4.8600000000000003</v>
      </c>
      <c r="L254" s="58">
        <v>7.71</v>
      </c>
      <c r="M254" s="58">
        <v>3.71</v>
      </c>
      <c r="N254" s="58">
        <v>2.25</v>
      </c>
      <c r="O254" s="58"/>
      <c r="P254" s="58"/>
      <c r="Q254" s="58">
        <v>8</v>
      </c>
      <c r="S254" s="58">
        <v>41.19</v>
      </c>
      <c r="T254" s="58">
        <v>2.62</v>
      </c>
      <c r="U254" s="58">
        <v>12.25</v>
      </c>
      <c r="V254" s="58">
        <v>9.44</v>
      </c>
      <c r="W254" s="58">
        <v>0.111</v>
      </c>
      <c r="X254" s="58">
        <v>15.67</v>
      </c>
      <c r="Y254" s="58">
        <v>11.54</v>
      </c>
      <c r="Z254" s="58">
        <v>2.44</v>
      </c>
      <c r="AA254" s="58">
        <v>1.4</v>
      </c>
      <c r="AB254" s="58">
        <v>0.1</v>
      </c>
      <c r="AD254" s="59"/>
      <c r="AE254" s="60"/>
      <c r="AF254" s="61"/>
      <c r="AG254" s="59"/>
      <c r="AH254" s="59"/>
      <c r="AI254" s="59"/>
      <c r="AJ254" s="60"/>
      <c r="AK254" s="62"/>
      <c r="AL254" s="62"/>
      <c r="AM254" s="62"/>
      <c r="AN254" s="62"/>
      <c r="AO254" s="62"/>
      <c r="AP254" s="62"/>
      <c r="AQ254" s="63"/>
      <c r="AR254" s="62"/>
      <c r="AS254" s="62"/>
      <c r="AT254" s="63"/>
      <c r="AU254" s="59"/>
      <c r="AV254" s="59"/>
      <c r="AW254" s="59"/>
      <c r="AX254" s="59"/>
      <c r="AY254" s="59"/>
      <c r="AZ254" s="59"/>
      <c r="BA254" s="60"/>
      <c r="BB254" s="64"/>
      <c r="BC254" s="64"/>
      <c r="BD254" s="59"/>
      <c r="BE254" s="59"/>
      <c r="BF254" s="59"/>
      <c r="BG254" s="59"/>
      <c r="BH254" s="59"/>
      <c r="BI254" s="59"/>
      <c r="BJ254" s="59"/>
      <c r="BK254" s="59"/>
      <c r="BL254" s="57"/>
      <c r="BM254" s="57"/>
      <c r="BN254" s="57"/>
      <c r="BO254" s="57"/>
      <c r="BP254" s="57"/>
      <c r="BQ254" s="57"/>
      <c r="BR254" s="57"/>
      <c r="BS254" s="57"/>
      <c r="BT254" s="57"/>
      <c r="BU254" s="57"/>
      <c r="BV254" s="57"/>
      <c r="BW254" s="57"/>
      <c r="BX254" s="57"/>
      <c r="CA254" s="57"/>
      <c r="CB254" s="57"/>
      <c r="CC254" s="57"/>
      <c r="CD254" s="57"/>
      <c r="CE254" s="57"/>
      <c r="CF254" s="57"/>
      <c r="CG254" s="57"/>
      <c r="CH254" s="57"/>
      <c r="CI254" s="57"/>
      <c r="CJ254" s="57"/>
      <c r="CK254" s="57"/>
      <c r="CL254" s="57"/>
      <c r="CP254"/>
      <c r="CQ254"/>
      <c r="CR254"/>
      <c r="CS254"/>
      <c r="CT254"/>
      <c r="CU254"/>
      <c r="CV254"/>
      <c r="CW254"/>
      <c r="CX254"/>
      <c r="CY254"/>
      <c r="CZ254"/>
      <c r="EM254" s="57"/>
      <c r="EN254" s="57"/>
      <c r="EO254" s="57"/>
      <c r="EP254" s="57"/>
      <c r="EQ254" s="57"/>
      <c r="ER254" s="57"/>
      <c r="ES254" s="57"/>
      <c r="ET254" s="57"/>
      <c r="EU254" s="57"/>
      <c r="EV254" s="57"/>
      <c r="EW254" s="57"/>
      <c r="FG254" s="65"/>
      <c r="FH254" s="65"/>
      <c r="FL254" s="57"/>
      <c r="FX254" s="57"/>
      <c r="FY254" s="57"/>
      <c r="FZ254" s="57"/>
      <c r="GA254" s="66"/>
      <c r="GB254" s="66"/>
      <c r="GE254" s="66"/>
      <c r="GG254" s="57"/>
    </row>
    <row r="255" spans="1:189" s="56" customFormat="1" ht="18" customHeight="1">
      <c r="A255" s="56" t="s">
        <v>44</v>
      </c>
      <c r="B255" s="56" t="s">
        <v>1034</v>
      </c>
      <c r="C255" s="57">
        <v>1050</v>
      </c>
      <c r="D255" s="57">
        <v>10</v>
      </c>
      <c r="E255" s="56">
        <f t="shared" si="3"/>
        <v>1323.15</v>
      </c>
      <c r="F255" s="58">
        <v>46.27</v>
      </c>
      <c r="G255" s="58">
        <v>2.0099999999999998</v>
      </c>
      <c r="H255" s="58">
        <v>16.03</v>
      </c>
      <c r="I255" s="58">
        <v>9.26</v>
      </c>
      <c r="J255" s="58">
        <v>0.16</v>
      </c>
      <c r="K255" s="58">
        <v>4.84</v>
      </c>
      <c r="L255" s="58">
        <v>7.61</v>
      </c>
      <c r="M255" s="58">
        <v>3.32</v>
      </c>
      <c r="N255" s="58">
        <v>1.27</v>
      </c>
      <c r="O255" s="58">
        <v>0.02</v>
      </c>
      <c r="P255" s="58">
        <v>0.7</v>
      </c>
      <c r="Q255" s="58">
        <v>6.3</v>
      </c>
      <c r="S255" s="58">
        <v>41.68</v>
      </c>
      <c r="T255" s="58">
        <v>3.41</v>
      </c>
      <c r="U255" s="58">
        <v>14.17</v>
      </c>
      <c r="V255" s="58">
        <v>8.73</v>
      </c>
      <c r="W255" s="58">
        <v>0.12</v>
      </c>
      <c r="X255" s="58">
        <v>14.66</v>
      </c>
      <c r="Y255" s="58">
        <v>10.73</v>
      </c>
      <c r="Z255" s="58">
        <v>2.64</v>
      </c>
      <c r="AA255" s="58">
        <v>0.78</v>
      </c>
      <c r="AB255" s="58">
        <v>0.09</v>
      </c>
      <c r="AD255" s="59"/>
      <c r="AE255" s="60"/>
      <c r="AF255" s="61"/>
      <c r="AG255" s="59"/>
      <c r="AH255" s="59"/>
      <c r="AI255" s="59"/>
      <c r="AJ255" s="60"/>
      <c r="AK255" s="62"/>
      <c r="AL255" s="62"/>
      <c r="AM255" s="62"/>
      <c r="AN255" s="62"/>
      <c r="AO255" s="62"/>
      <c r="AP255" s="62"/>
      <c r="AQ255" s="63"/>
      <c r="AR255" s="62"/>
      <c r="AS255" s="62"/>
      <c r="AT255" s="63"/>
      <c r="AU255" s="59"/>
      <c r="AV255" s="59"/>
      <c r="AW255" s="59"/>
      <c r="AX255" s="59"/>
      <c r="AY255" s="59"/>
      <c r="AZ255" s="59"/>
      <c r="BA255" s="60"/>
      <c r="BB255" s="64"/>
      <c r="BC255" s="64"/>
      <c r="BD255" s="59"/>
      <c r="BE255" s="59"/>
      <c r="BF255" s="59"/>
      <c r="BG255" s="59"/>
      <c r="BH255" s="59"/>
      <c r="BI255" s="59"/>
      <c r="BJ255" s="59"/>
      <c r="BK255" s="59"/>
      <c r="BL255" s="57"/>
      <c r="BM255" s="57"/>
      <c r="BN255" s="57"/>
      <c r="BO255" s="57"/>
      <c r="BP255" s="57"/>
      <c r="BQ255" s="57"/>
      <c r="BR255" s="57"/>
      <c r="BS255" s="57"/>
      <c r="BT255" s="57"/>
      <c r="BU255" s="57"/>
      <c r="BV255" s="57"/>
      <c r="BW255" s="57"/>
      <c r="BX255" s="57"/>
      <c r="CA255" s="57"/>
      <c r="CB255" s="57"/>
      <c r="CC255" s="57"/>
      <c r="CD255" s="57"/>
      <c r="CE255" s="57"/>
      <c r="CF255" s="57"/>
      <c r="CG255" s="57"/>
      <c r="CH255" s="57"/>
      <c r="CI255" s="57"/>
      <c r="CJ255" s="57"/>
      <c r="CK255" s="57"/>
      <c r="CL255" s="57"/>
      <c r="CP255"/>
      <c r="CQ255"/>
      <c r="CR255"/>
      <c r="CS255"/>
      <c r="CT255"/>
      <c r="CU255"/>
      <c r="CV255"/>
      <c r="CW255"/>
      <c r="CX255"/>
      <c r="CY255"/>
      <c r="CZ255"/>
      <c r="EM255" s="57"/>
      <c r="EN255" s="57"/>
      <c r="EO255" s="57"/>
      <c r="EP255" s="57"/>
      <c r="EQ255" s="57"/>
      <c r="ER255" s="57"/>
      <c r="ES255" s="57"/>
      <c r="ET255" s="57"/>
      <c r="EU255" s="57"/>
      <c r="EV255" s="57"/>
      <c r="EW255" s="57"/>
      <c r="FG255" s="65"/>
      <c r="FH255" s="65"/>
      <c r="FL255" s="57"/>
      <c r="FX255" s="57"/>
      <c r="FY255" s="57"/>
      <c r="FZ255" s="57"/>
      <c r="GA255" s="66"/>
      <c r="GB255" s="66"/>
      <c r="GE255" s="66"/>
      <c r="GG255" s="57"/>
    </row>
    <row r="256" spans="1:189" s="56" customFormat="1" ht="18" customHeight="1">
      <c r="A256" s="56" t="s">
        <v>1058</v>
      </c>
      <c r="B256" s="56" t="s">
        <v>1034</v>
      </c>
      <c r="C256" s="57">
        <v>950</v>
      </c>
      <c r="D256" s="57">
        <v>10</v>
      </c>
      <c r="E256" s="56">
        <f t="shared" si="3"/>
        <v>1223.1500000000001</v>
      </c>
      <c r="F256" s="67">
        <v>61.41</v>
      </c>
      <c r="G256" s="67">
        <v>0.68</v>
      </c>
      <c r="H256" s="67">
        <v>19.739999999999998</v>
      </c>
      <c r="I256" s="67">
        <v>5.24</v>
      </c>
      <c r="J256" s="67">
        <v>0.1</v>
      </c>
      <c r="K256" s="67">
        <v>1.05</v>
      </c>
      <c r="L256" s="67">
        <v>4.63</v>
      </c>
      <c r="M256" s="58">
        <v>4.3499999999999996</v>
      </c>
      <c r="N256" s="58">
        <v>2.2000000000000002</v>
      </c>
      <c r="O256" s="58"/>
      <c r="P256" s="58">
        <v>0.71</v>
      </c>
      <c r="Q256" s="58">
        <v>12.400000000000006</v>
      </c>
      <c r="S256" s="67">
        <v>41.4</v>
      </c>
      <c r="T256" s="67">
        <v>2.63</v>
      </c>
      <c r="U256" s="67">
        <v>13.71</v>
      </c>
      <c r="V256" s="67">
        <v>14.21</v>
      </c>
      <c r="W256" s="67">
        <v>0.22</v>
      </c>
      <c r="X256" s="67">
        <v>11.52</v>
      </c>
      <c r="Y256" s="67">
        <v>9.98</v>
      </c>
      <c r="Z256" s="58">
        <v>2.4700000000000002</v>
      </c>
      <c r="AA256" s="58">
        <v>0.79</v>
      </c>
      <c r="AB256" s="58"/>
      <c r="AD256" s="59"/>
      <c r="AE256" s="60"/>
      <c r="AF256" s="61"/>
      <c r="AG256" s="59"/>
      <c r="AH256" s="59"/>
      <c r="AI256" s="59"/>
      <c r="AJ256" s="60"/>
      <c r="AK256" s="62"/>
      <c r="AL256" s="62"/>
      <c r="AM256" s="62"/>
      <c r="AN256" s="62"/>
      <c r="AO256" s="62"/>
      <c r="AP256" s="62"/>
      <c r="AQ256" s="63"/>
      <c r="AR256" s="62"/>
      <c r="AS256" s="62"/>
      <c r="AT256" s="63"/>
      <c r="AU256" s="59"/>
      <c r="AV256" s="59"/>
      <c r="AW256" s="59"/>
      <c r="AX256" s="59"/>
      <c r="AY256" s="59"/>
      <c r="AZ256" s="59"/>
      <c r="BA256" s="60"/>
      <c r="BB256" s="64"/>
      <c r="BC256" s="64"/>
      <c r="BD256" s="59"/>
      <c r="BE256" s="59"/>
      <c r="BF256" s="59"/>
      <c r="BG256" s="59"/>
      <c r="BH256" s="59"/>
      <c r="BI256" s="59"/>
      <c r="BJ256" s="59"/>
      <c r="BK256" s="59"/>
      <c r="BL256" s="57"/>
      <c r="BM256" s="57"/>
      <c r="BN256" s="57"/>
      <c r="BO256" s="57"/>
      <c r="BP256" s="57"/>
      <c r="BQ256" s="57"/>
      <c r="BR256" s="57"/>
      <c r="BS256" s="57"/>
      <c r="BT256" s="57"/>
      <c r="BU256" s="57"/>
      <c r="BV256" s="57"/>
      <c r="BW256" s="57"/>
      <c r="BX256" s="57"/>
      <c r="CA256" s="57"/>
      <c r="CB256" s="57"/>
      <c r="CC256" s="57"/>
      <c r="CD256" s="57"/>
      <c r="CE256" s="57"/>
      <c r="CF256" s="57"/>
      <c r="CG256" s="57"/>
      <c r="CH256" s="57"/>
      <c r="CI256" s="57"/>
      <c r="CJ256" s="57"/>
      <c r="CK256" s="57"/>
      <c r="CL256" s="57"/>
      <c r="CP256"/>
      <c r="CQ256"/>
      <c r="CR256"/>
      <c r="CS256"/>
      <c r="CT256"/>
      <c r="CU256"/>
      <c r="CV256"/>
      <c r="CW256"/>
      <c r="CX256"/>
      <c r="CY256"/>
      <c r="CZ256"/>
      <c r="EM256" s="57"/>
      <c r="EN256" s="57"/>
      <c r="EO256" s="57"/>
      <c r="EP256" s="57"/>
      <c r="EQ256" s="57"/>
      <c r="ER256" s="57"/>
      <c r="ES256" s="57"/>
      <c r="ET256" s="57"/>
      <c r="EU256" s="57"/>
      <c r="EV256" s="57"/>
      <c r="EW256" s="57"/>
      <c r="FG256" s="65"/>
      <c r="FH256" s="65"/>
      <c r="FL256" s="57"/>
      <c r="FX256" s="57"/>
      <c r="FY256" s="57"/>
      <c r="FZ256" s="57"/>
      <c r="GA256" s="66"/>
      <c r="GB256" s="66"/>
      <c r="GE256" s="66"/>
      <c r="GG256" s="57"/>
    </row>
    <row r="257" spans="1:189" s="56" customFormat="1" ht="18" customHeight="1">
      <c r="A257" s="56" t="s">
        <v>1058</v>
      </c>
      <c r="B257" s="56" t="s">
        <v>1034</v>
      </c>
      <c r="C257" s="57">
        <v>1000</v>
      </c>
      <c r="D257" s="57">
        <v>10</v>
      </c>
      <c r="E257" s="56">
        <f t="shared" si="3"/>
        <v>1273.1500000000001</v>
      </c>
      <c r="F257" s="67">
        <v>54.94</v>
      </c>
      <c r="G257" s="67">
        <v>1.48</v>
      </c>
      <c r="H257" s="67">
        <v>18.23</v>
      </c>
      <c r="I257" s="67">
        <v>9.17</v>
      </c>
      <c r="J257" s="67">
        <v>0.12</v>
      </c>
      <c r="K257" s="67">
        <v>3.67</v>
      </c>
      <c r="L257" s="67">
        <v>7</v>
      </c>
      <c r="M257" s="67">
        <v>3.32</v>
      </c>
      <c r="N257" s="67">
        <v>1.6</v>
      </c>
      <c r="O257" s="58"/>
      <c r="P257" s="58">
        <v>0.46</v>
      </c>
      <c r="Q257" s="58">
        <v>12.239999999999995</v>
      </c>
      <c r="S257" s="67">
        <v>41.05</v>
      </c>
      <c r="T257" s="67">
        <v>3.03</v>
      </c>
      <c r="U257" s="67">
        <v>13.93</v>
      </c>
      <c r="V257" s="67">
        <v>11.76</v>
      </c>
      <c r="W257" s="67">
        <v>0.11</v>
      </c>
      <c r="X257" s="67">
        <v>13.3</v>
      </c>
      <c r="Y257" s="67">
        <v>10.08</v>
      </c>
      <c r="Z257" s="58">
        <v>2.38</v>
      </c>
      <c r="AA257" s="58">
        <v>0.77</v>
      </c>
      <c r="AB257" s="58"/>
      <c r="AD257" s="59"/>
      <c r="AE257" s="60"/>
      <c r="AF257" s="61"/>
      <c r="AG257" s="59"/>
      <c r="AH257" s="59"/>
      <c r="AI257" s="59"/>
      <c r="AJ257" s="60"/>
      <c r="AK257" s="62"/>
      <c r="AL257" s="62"/>
      <c r="AM257" s="62"/>
      <c r="AN257" s="62"/>
      <c r="AO257" s="62"/>
      <c r="AP257" s="62"/>
      <c r="AQ257" s="63"/>
      <c r="AR257" s="62"/>
      <c r="AS257" s="62"/>
      <c r="AT257" s="63"/>
      <c r="AU257" s="59"/>
      <c r="AV257" s="59"/>
      <c r="AW257" s="59"/>
      <c r="AX257" s="59"/>
      <c r="AY257" s="59"/>
      <c r="AZ257" s="59"/>
      <c r="BA257" s="60"/>
      <c r="BB257" s="64"/>
      <c r="BC257" s="64"/>
      <c r="BD257" s="59"/>
      <c r="BE257" s="59"/>
      <c r="BF257" s="59"/>
      <c r="BG257" s="59"/>
      <c r="BH257" s="59"/>
      <c r="BI257" s="59"/>
      <c r="BJ257" s="59"/>
      <c r="BK257" s="59"/>
      <c r="BL257" s="57"/>
      <c r="BM257" s="57"/>
      <c r="BN257" s="57"/>
      <c r="BO257" s="57"/>
      <c r="BP257" s="57"/>
      <c r="BQ257" s="57"/>
      <c r="BR257" s="57"/>
      <c r="BS257" s="57"/>
      <c r="BT257" s="57"/>
      <c r="BU257" s="57"/>
      <c r="BV257" s="57"/>
      <c r="BW257" s="57"/>
      <c r="BX257" s="57"/>
      <c r="CA257" s="57"/>
      <c r="CB257" s="57"/>
      <c r="CC257" s="57"/>
      <c r="CD257" s="57"/>
      <c r="CE257" s="57"/>
      <c r="CF257" s="57"/>
      <c r="CG257" s="57"/>
      <c r="CH257" s="57"/>
      <c r="CI257" s="57"/>
      <c r="CJ257" s="57"/>
      <c r="CK257" s="57"/>
      <c r="CL257" s="57"/>
      <c r="CP257"/>
      <c r="CQ257"/>
      <c r="CR257"/>
      <c r="CS257"/>
      <c r="CT257"/>
      <c r="CU257"/>
      <c r="CV257"/>
      <c r="CW257"/>
      <c r="CX257"/>
      <c r="CY257"/>
      <c r="CZ257"/>
      <c r="EM257" s="57"/>
      <c r="EN257" s="57"/>
      <c r="EO257" s="57"/>
      <c r="EP257" s="57"/>
      <c r="EQ257" s="57"/>
      <c r="ER257" s="57"/>
      <c r="ES257" s="57"/>
      <c r="ET257" s="57"/>
      <c r="EU257" s="57"/>
      <c r="EV257" s="57"/>
      <c r="EW257" s="57"/>
      <c r="FG257" s="65"/>
      <c r="FH257" s="65"/>
      <c r="FL257" s="57"/>
      <c r="FX257" s="57"/>
      <c r="FY257" s="57"/>
      <c r="FZ257" s="57"/>
      <c r="GA257" s="66"/>
      <c r="GB257" s="66"/>
      <c r="GE257" s="66"/>
      <c r="GG257" s="57"/>
    </row>
    <row r="258" spans="1:189" s="56" customFormat="1" ht="18" customHeight="1">
      <c r="A258" s="56" t="s">
        <v>1059</v>
      </c>
      <c r="B258" s="56" t="s">
        <v>1034</v>
      </c>
      <c r="C258" s="57">
        <v>1050</v>
      </c>
      <c r="D258" s="57">
        <v>10</v>
      </c>
      <c r="E258" s="56">
        <f t="shared" si="3"/>
        <v>1323.15</v>
      </c>
      <c r="F258" s="58">
        <v>64.8</v>
      </c>
      <c r="G258" s="58">
        <v>0.2</v>
      </c>
      <c r="H258" s="58">
        <v>18.350000000000001</v>
      </c>
      <c r="I258" s="58">
        <v>3.68</v>
      </c>
      <c r="J258" s="58">
        <v>0.08</v>
      </c>
      <c r="K258" s="58">
        <v>0.53</v>
      </c>
      <c r="L258" s="58">
        <v>3.35</v>
      </c>
      <c r="M258" s="58">
        <v>5.78</v>
      </c>
      <c r="N258" s="58">
        <v>3.05</v>
      </c>
      <c r="O258" s="58"/>
      <c r="P258" s="58">
        <v>0.18</v>
      </c>
      <c r="Q258" s="58">
        <v>4.7999999999999972</v>
      </c>
      <c r="S258" s="58">
        <v>43.77</v>
      </c>
      <c r="T258" s="58">
        <v>2.1800000000000002</v>
      </c>
      <c r="U258" s="58">
        <v>12.58</v>
      </c>
      <c r="V258" s="58">
        <v>10.92</v>
      </c>
      <c r="W258" s="58">
        <v>0.13</v>
      </c>
      <c r="X258" s="58">
        <v>14.37</v>
      </c>
      <c r="Y258" s="58">
        <v>10.58</v>
      </c>
      <c r="Z258" s="58">
        <v>2.63</v>
      </c>
      <c r="AA258" s="58">
        <v>0.78</v>
      </c>
      <c r="AB258" s="58">
        <v>0.12</v>
      </c>
      <c r="AD258" s="59"/>
      <c r="AE258" s="60"/>
      <c r="AF258" s="61"/>
      <c r="AG258" s="59"/>
      <c r="AH258" s="59"/>
      <c r="AI258" s="59"/>
      <c r="AJ258" s="60"/>
      <c r="AK258" s="62"/>
      <c r="AL258" s="62"/>
      <c r="AM258" s="62"/>
      <c r="AN258" s="62"/>
      <c r="AO258" s="62"/>
      <c r="AP258" s="62"/>
      <c r="AQ258" s="63"/>
      <c r="AR258" s="62"/>
      <c r="AS258" s="62"/>
      <c r="AT258" s="63"/>
      <c r="AU258" s="59"/>
      <c r="AV258" s="59"/>
      <c r="AW258" s="59"/>
      <c r="AX258" s="59"/>
      <c r="AY258" s="59"/>
      <c r="AZ258" s="59"/>
      <c r="BA258" s="60"/>
      <c r="BB258" s="64"/>
      <c r="BC258" s="64"/>
      <c r="BD258" s="59"/>
      <c r="BE258" s="59"/>
      <c r="BF258" s="59"/>
      <c r="BG258" s="59"/>
      <c r="BH258" s="59"/>
      <c r="BI258" s="59"/>
      <c r="BJ258" s="59"/>
      <c r="BK258" s="59"/>
      <c r="BL258" s="57"/>
      <c r="BM258" s="57"/>
      <c r="BN258" s="57"/>
      <c r="BO258" s="57"/>
      <c r="BP258" s="57"/>
      <c r="BQ258" s="57"/>
      <c r="BR258" s="57"/>
      <c r="BS258" s="57"/>
      <c r="BT258" s="57"/>
      <c r="BU258" s="57"/>
      <c r="BV258" s="57"/>
      <c r="BW258" s="57"/>
      <c r="BX258" s="57"/>
      <c r="CA258" s="57"/>
      <c r="CB258" s="57"/>
      <c r="CC258" s="57"/>
      <c r="CD258" s="57"/>
      <c r="CE258" s="57"/>
      <c r="CF258" s="57"/>
      <c r="CG258" s="57"/>
      <c r="CH258" s="57"/>
      <c r="CI258" s="57"/>
      <c r="CJ258" s="57"/>
      <c r="CK258" s="57"/>
      <c r="CL258" s="57"/>
      <c r="CP258"/>
      <c r="CQ258"/>
      <c r="CR258"/>
      <c r="CS258"/>
      <c r="CT258"/>
      <c r="CU258"/>
      <c r="CV258"/>
      <c r="CW258"/>
      <c r="CX258"/>
      <c r="CY258"/>
      <c r="CZ258"/>
      <c r="EM258" s="57"/>
      <c r="EN258" s="57"/>
      <c r="EO258" s="57"/>
      <c r="EP258" s="57"/>
      <c r="EQ258" s="57"/>
      <c r="ER258" s="57"/>
      <c r="ES258" s="57"/>
      <c r="ET258" s="57"/>
      <c r="EU258" s="57"/>
      <c r="EV258" s="57"/>
      <c r="EW258" s="57"/>
      <c r="FG258" s="65"/>
      <c r="FH258" s="65"/>
      <c r="FL258" s="57"/>
      <c r="FX258" s="57"/>
      <c r="FY258" s="57"/>
      <c r="FZ258" s="57"/>
      <c r="GA258" s="66"/>
      <c r="GB258" s="66"/>
      <c r="GE258" s="66"/>
      <c r="GG258" s="57"/>
    </row>
    <row r="259" spans="1:189" s="56" customFormat="1" ht="18" customHeight="1">
      <c r="A259" s="56" t="s">
        <v>1060</v>
      </c>
      <c r="B259" s="56" t="s">
        <v>1034</v>
      </c>
      <c r="C259" s="57">
        <v>1040</v>
      </c>
      <c r="D259" s="57">
        <v>10</v>
      </c>
      <c r="E259" s="56">
        <f t="shared" ref="E259:E322" si="4">C259+273.15</f>
        <v>1313.15</v>
      </c>
      <c r="F259" s="67">
        <v>54.4</v>
      </c>
      <c r="G259" s="67">
        <v>0.32</v>
      </c>
      <c r="H259" s="67">
        <v>18.739999999999998</v>
      </c>
      <c r="I259" s="67">
        <v>9.86</v>
      </c>
      <c r="J259" s="67">
        <v>0.11</v>
      </c>
      <c r="K259" s="67">
        <v>1.78</v>
      </c>
      <c r="L259" s="67">
        <v>10.1</v>
      </c>
      <c r="M259" s="58">
        <v>3.34</v>
      </c>
      <c r="N259" s="58">
        <v>1.38</v>
      </c>
      <c r="O259" s="67"/>
      <c r="P259" s="58">
        <v>0.28999999999999998</v>
      </c>
      <c r="Q259" s="58">
        <v>7.56</v>
      </c>
      <c r="S259" s="67">
        <v>40.78</v>
      </c>
      <c r="T259" s="67">
        <v>2.38</v>
      </c>
      <c r="U259" s="67">
        <v>15.84</v>
      </c>
      <c r="V259" s="67">
        <v>9.7799999999999994</v>
      </c>
      <c r="W259" s="67">
        <v>0.2</v>
      </c>
      <c r="X259" s="67">
        <v>13.77</v>
      </c>
      <c r="Y259" s="67">
        <v>10.67</v>
      </c>
      <c r="Z259" s="58">
        <v>2.46</v>
      </c>
      <c r="AA259" s="58">
        <v>0.86</v>
      </c>
      <c r="AB259" s="67"/>
      <c r="AD259" s="59"/>
      <c r="AE259" s="60"/>
      <c r="AF259" s="61"/>
      <c r="AG259" s="59"/>
      <c r="AH259" s="59"/>
      <c r="AI259" s="59"/>
      <c r="AJ259" s="60"/>
      <c r="AK259" s="62"/>
      <c r="AL259" s="62"/>
      <c r="AM259" s="62"/>
      <c r="AN259" s="62"/>
      <c r="AO259" s="62"/>
      <c r="AP259" s="62"/>
      <c r="AQ259" s="63"/>
      <c r="AR259" s="62"/>
      <c r="AS259" s="62"/>
      <c r="AT259" s="63"/>
      <c r="AU259" s="59"/>
      <c r="AV259" s="59"/>
      <c r="AW259" s="59"/>
      <c r="AX259" s="59"/>
      <c r="AY259" s="59"/>
      <c r="AZ259" s="59"/>
      <c r="BA259" s="60"/>
      <c r="BB259" s="64"/>
      <c r="BC259" s="64"/>
      <c r="BD259" s="59"/>
      <c r="BE259" s="59"/>
      <c r="BF259" s="59"/>
      <c r="BG259" s="59"/>
      <c r="BH259" s="59"/>
      <c r="BI259" s="59"/>
      <c r="BJ259" s="59"/>
      <c r="BK259" s="59"/>
      <c r="BL259" s="57"/>
      <c r="BM259" s="57"/>
      <c r="BN259" s="57"/>
      <c r="BO259" s="57"/>
      <c r="BP259" s="57"/>
      <c r="BQ259" s="57"/>
      <c r="BR259" s="57"/>
      <c r="BS259" s="57"/>
      <c r="BT259" s="57"/>
      <c r="BU259" s="57"/>
      <c r="BV259" s="57"/>
      <c r="BW259" s="57"/>
      <c r="BX259" s="57"/>
      <c r="CA259" s="57"/>
      <c r="CB259" s="57"/>
      <c r="CC259" s="57"/>
      <c r="CD259" s="57"/>
      <c r="CE259" s="57"/>
      <c r="CF259" s="57"/>
      <c r="CG259" s="57"/>
      <c r="CH259" s="57"/>
      <c r="CI259" s="57"/>
      <c r="CJ259" s="57"/>
      <c r="CK259" s="57"/>
      <c r="CL259" s="57"/>
      <c r="CP259"/>
      <c r="CQ259"/>
      <c r="CR259"/>
      <c r="CS259"/>
      <c r="CT259"/>
      <c r="CU259"/>
      <c r="CV259"/>
      <c r="CW259"/>
      <c r="CX259"/>
      <c r="CY259"/>
      <c r="CZ259"/>
      <c r="EM259" s="57"/>
      <c r="EN259" s="57"/>
      <c r="EO259" s="57"/>
      <c r="EP259" s="57"/>
      <c r="EQ259" s="57"/>
      <c r="ER259" s="57"/>
      <c r="ES259" s="57"/>
      <c r="ET259" s="57"/>
      <c r="EU259" s="57"/>
      <c r="EV259" s="57"/>
      <c r="EW259" s="57"/>
      <c r="FG259" s="65"/>
      <c r="FH259" s="65"/>
      <c r="FL259" s="57"/>
      <c r="FX259" s="57"/>
      <c r="FY259" s="57"/>
      <c r="FZ259" s="57"/>
      <c r="GA259" s="66"/>
      <c r="GB259" s="66"/>
      <c r="GE259" s="66"/>
      <c r="GG259" s="57"/>
    </row>
    <row r="260" spans="1:189" s="56" customFormat="1" ht="18" customHeight="1">
      <c r="A260" s="56" t="s">
        <v>1060</v>
      </c>
      <c r="B260" s="56" t="s">
        <v>1034</v>
      </c>
      <c r="C260" s="57">
        <v>1000</v>
      </c>
      <c r="D260" s="57">
        <v>10</v>
      </c>
      <c r="E260" s="56">
        <f t="shared" si="4"/>
        <v>1273.1500000000001</v>
      </c>
      <c r="F260" s="67">
        <v>56.23</v>
      </c>
      <c r="G260" s="67">
        <v>0.34</v>
      </c>
      <c r="H260" s="67">
        <v>18.5</v>
      </c>
      <c r="I260" s="67">
        <v>8.15</v>
      </c>
      <c r="J260" s="67">
        <v>0.3</v>
      </c>
      <c r="K260" s="67">
        <v>1.53</v>
      </c>
      <c r="L260" s="67">
        <v>9.68</v>
      </c>
      <c r="M260" s="58">
        <v>3.48</v>
      </c>
      <c r="N260" s="58">
        <v>1.42</v>
      </c>
      <c r="O260" s="67"/>
      <c r="P260" s="58">
        <v>0.38</v>
      </c>
      <c r="Q260" s="58">
        <v>8.4</v>
      </c>
      <c r="S260" s="67">
        <v>40.04</v>
      </c>
      <c r="T260" s="67">
        <v>2.2799999999999998</v>
      </c>
      <c r="U260" s="67">
        <v>16.5</v>
      </c>
      <c r="V260" s="67">
        <v>11.07</v>
      </c>
      <c r="W260" s="67"/>
      <c r="X260" s="67">
        <v>12.73</v>
      </c>
      <c r="Y260" s="67">
        <v>10.59</v>
      </c>
      <c r="Z260" s="58">
        <v>2.39</v>
      </c>
      <c r="AA260" s="58">
        <v>0.89</v>
      </c>
      <c r="AB260" s="67"/>
      <c r="AD260" s="59"/>
      <c r="AE260" s="60"/>
      <c r="AF260" s="61"/>
      <c r="AG260" s="59"/>
      <c r="AH260" s="59"/>
      <c r="AI260" s="59"/>
      <c r="AJ260" s="60"/>
      <c r="AK260" s="62"/>
      <c r="AL260" s="62"/>
      <c r="AM260" s="62"/>
      <c r="AN260" s="62"/>
      <c r="AO260" s="62"/>
      <c r="AP260" s="62"/>
      <c r="AQ260" s="63"/>
      <c r="AR260" s="62"/>
      <c r="AS260" s="62"/>
      <c r="AT260" s="63"/>
      <c r="AU260" s="59"/>
      <c r="AV260" s="59"/>
      <c r="AW260" s="59"/>
      <c r="AX260" s="59"/>
      <c r="AY260" s="59"/>
      <c r="AZ260" s="59"/>
      <c r="BA260" s="60"/>
      <c r="BB260" s="64"/>
      <c r="BC260" s="64"/>
      <c r="BD260" s="59"/>
      <c r="BE260" s="59"/>
      <c r="BF260" s="59"/>
      <c r="BG260" s="59"/>
      <c r="BH260" s="59"/>
      <c r="BI260" s="59"/>
      <c r="BJ260" s="59"/>
      <c r="BK260" s="59"/>
      <c r="BL260" s="57"/>
      <c r="BM260" s="57"/>
      <c r="BN260" s="57"/>
      <c r="BO260" s="57"/>
      <c r="BP260" s="57"/>
      <c r="BQ260" s="57"/>
      <c r="BR260" s="57"/>
      <c r="BS260" s="57"/>
      <c r="BT260" s="57"/>
      <c r="BU260" s="57"/>
      <c r="BV260" s="57"/>
      <c r="BW260" s="57"/>
      <c r="BX260" s="57"/>
      <c r="CA260" s="57"/>
      <c r="CB260" s="57"/>
      <c r="CC260" s="57"/>
      <c r="CD260" s="57"/>
      <c r="CE260" s="57"/>
      <c r="CF260" s="57"/>
      <c r="CG260" s="57"/>
      <c r="CH260" s="57"/>
      <c r="CI260" s="57"/>
      <c r="CJ260" s="57"/>
      <c r="CK260" s="57"/>
      <c r="CL260" s="57"/>
      <c r="CP260"/>
      <c r="CQ260"/>
      <c r="CR260"/>
      <c r="CS260"/>
      <c r="CT260"/>
      <c r="CU260"/>
      <c r="CV260"/>
      <c r="CW260"/>
      <c r="CX260"/>
      <c r="CY260"/>
      <c r="CZ260"/>
      <c r="EM260" s="57"/>
      <c r="EN260" s="57"/>
      <c r="EO260" s="57"/>
      <c r="EP260" s="57"/>
      <c r="EQ260" s="57"/>
      <c r="ER260" s="57"/>
      <c r="ES260" s="57"/>
      <c r="ET260" s="57"/>
      <c r="EU260" s="57"/>
      <c r="EV260" s="57"/>
      <c r="EW260" s="57"/>
      <c r="FG260" s="65"/>
      <c r="FH260" s="65"/>
      <c r="FL260" s="57"/>
      <c r="FX260" s="57"/>
      <c r="FY260" s="57"/>
      <c r="FZ260" s="57"/>
      <c r="GA260" s="66"/>
      <c r="GB260" s="66"/>
      <c r="GE260" s="66"/>
      <c r="GG260" s="57"/>
    </row>
    <row r="261" spans="1:189" s="56" customFormat="1" ht="18" customHeight="1">
      <c r="A261" s="56" t="s">
        <v>1060</v>
      </c>
      <c r="B261" s="56" t="s">
        <v>1034</v>
      </c>
      <c r="C261" s="57">
        <v>1020</v>
      </c>
      <c r="D261" s="57">
        <v>10</v>
      </c>
      <c r="E261" s="56">
        <f t="shared" si="4"/>
        <v>1293.1500000000001</v>
      </c>
      <c r="F261" s="67">
        <v>51.68</v>
      </c>
      <c r="G261" s="67">
        <v>0.84</v>
      </c>
      <c r="H261" s="67">
        <v>18.149999999999999</v>
      </c>
      <c r="I261" s="67">
        <v>9.58</v>
      </c>
      <c r="J261" s="67">
        <v>0.18</v>
      </c>
      <c r="K261" s="67">
        <v>4.3899999999999997</v>
      </c>
      <c r="L261" s="67">
        <v>10.199999999999999</v>
      </c>
      <c r="M261" s="58">
        <v>3.23</v>
      </c>
      <c r="N261" s="58">
        <v>0.23</v>
      </c>
      <c r="O261" s="67"/>
      <c r="P261" s="58">
        <v>0.45</v>
      </c>
      <c r="Q261" s="58">
        <v>6.33</v>
      </c>
      <c r="S261" s="67">
        <v>41.66</v>
      </c>
      <c r="T261" s="67">
        <v>2.2200000000000002</v>
      </c>
      <c r="U261" s="67">
        <v>16.350000000000001</v>
      </c>
      <c r="V261" s="67">
        <v>9.18</v>
      </c>
      <c r="W261" s="67"/>
      <c r="X261" s="67">
        <v>14.32</v>
      </c>
      <c r="Y261" s="67">
        <v>11.22</v>
      </c>
      <c r="Z261" s="58">
        <v>2.2400000000000002</v>
      </c>
      <c r="AA261" s="58">
        <v>0.92</v>
      </c>
      <c r="AB261" s="67"/>
      <c r="AD261" s="59"/>
      <c r="AE261" s="60"/>
      <c r="AF261" s="61"/>
      <c r="AG261" s="59"/>
      <c r="AH261" s="59"/>
      <c r="AI261" s="59"/>
      <c r="AJ261" s="60"/>
      <c r="AK261" s="62"/>
      <c r="AL261" s="62"/>
      <c r="AM261" s="62"/>
      <c r="AN261" s="62"/>
      <c r="AO261" s="62"/>
      <c r="AP261" s="62"/>
      <c r="AQ261" s="63"/>
      <c r="AR261" s="62"/>
      <c r="AS261" s="62"/>
      <c r="AT261" s="63"/>
      <c r="AU261" s="59"/>
      <c r="AV261" s="59"/>
      <c r="AW261" s="59"/>
      <c r="AX261" s="59"/>
      <c r="AY261" s="59"/>
      <c r="AZ261" s="59"/>
      <c r="BA261" s="60"/>
      <c r="BB261" s="64"/>
      <c r="BC261" s="64"/>
      <c r="BD261" s="59"/>
      <c r="BE261" s="59"/>
      <c r="BF261" s="59"/>
      <c r="BG261" s="59"/>
      <c r="BH261" s="59"/>
      <c r="BI261" s="59"/>
      <c r="BJ261" s="59"/>
      <c r="BK261" s="59"/>
      <c r="BL261" s="57"/>
      <c r="BM261" s="57"/>
      <c r="BN261" s="57"/>
      <c r="BO261" s="57"/>
      <c r="BP261" s="57"/>
      <c r="BQ261" s="57"/>
      <c r="BR261" s="57"/>
      <c r="BS261" s="57"/>
      <c r="BT261" s="57"/>
      <c r="BU261" s="57"/>
      <c r="BV261" s="57"/>
      <c r="BW261" s="57"/>
      <c r="BX261" s="57"/>
      <c r="CA261" s="57"/>
      <c r="CB261" s="57"/>
      <c r="CC261" s="57"/>
      <c r="CD261" s="57"/>
      <c r="CE261" s="57"/>
      <c r="CF261" s="57"/>
      <c r="CG261" s="57"/>
      <c r="CH261" s="57"/>
      <c r="CI261" s="57"/>
      <c r="CJ261" s="57"/>
      <c r="CK261" s="57"/>
      <c r="CL261" s="57"/>
      <c r="CP261"/>
      <c r="CQ261"/>
      <c r="CR261"/>
      <c r="CS261"/>
      <c r="CT261"/>
      <c r="CU261"/>
      <c r="CV261"/>
      <c r="CW261"/>
      <c r="CX261"/>
      <c r="CY261"/>
      <c r="CZ261"/>
      <c r="EM261" s="57"/>
      <c r="EN261" s="57"/>
      <c r="EO261" s="57"/>
      <c r="EP261" s="57"/>
      <c r="EQ261" s="57"/>
      <c r="ER261" s="57"/>
      <c r="ES261" s="57"/>
      <c r="ET261" s="57"/>
      <c r="EU261" s="57"/>
      <c r="EV261" s="57"/>
      <c r="EW261" s="57"/>
      <c r="FG261" s="65"/>
      <c r="FH261" s="65"/>
      <c r="FL261" s="57"/>
      <c r="FX261" s="57"/>
      <c r="FY261" s="57"/>
      <c r="FZ261" s="57"/>
      <c r="GA261" s="66"/>
      <c r="GB261" s="66"/>
      <c r="GE261" s="66"/>
      <c r="GG261" s="57"/>
    </row>
    <row r="262" spans="1:189" s="56" customFormat="1" ht="18" customHeight="1">
      <c r="A262" s="56" t="s">
        <v>1060</v>
      </c>
      <c r="B262" s="56" t="s">
        <v>1034</v>
      </c>
      <c r="C262" s="57">
        <v>950</v>
      </c>
      <c r="D262" s="57">
        <v>10</v>
      </c>
      <c r="E262" s="56">
        <f t="shared" si="4"/>
        <v>1223.1500000000001</v>
      </c>
      <c r="F262" s="67">
        <v>58.52</v>
      </c>
      <c r="G262" s="67">
        <v>0.19</v>
      </c>
      <c r="H262" s="67">
        <v>20.48</v>
      </c>
      <c r="I262" s="67">
        <v>3.9</v>
      </c>
      <c r="J262" s="67">
        <v>0.14000000000000001</v>
      </c>
      <c r="K262" s="67">
        <v>1.23</v>
      </c>
      <c r="L262" s="67">
        <v>9.89</v>
      </c>
      <c r="M262" s="58">
        <v>3.72</v>
      </c>
      <c r="N262" s="58">
        <v>1.46</v>
      </c>
      <c r="O262" s="67"/>
      <c r="P262" s="58">
        <v>0.46</v>
      </c>
      <c r="Q262" s="58">
        <v>9.9</v>
      </c>
      <c r="S262" s="67">
        <v>41.64</v>
      </c>
      <c r="T262" s="67">
        <v>2.11</v>
      </c>
      <c r="U262" s="67">
        <v>15.12</v>
      </c>
      <c r="V262" s="67">
        <v>14.38</v>
      </c>
      <c r="W262" s="67"/>
      <c r="X262" s="67">
        <v>10.93</v>
      </c>
      <c r="Y262" s="67">
        <v>10.41</v>
      </c>
      <c r="Z262" s="58">
        <v>2.27</v>
      </c>
      <c r="AA262" s="58">
        <v>0.98</v>
      </c>
      <c r="AB262" s="67"/>
      <c r="AD262" s="59"/>
      <c r="AE262" s="60"/>
      <c r="AF262" s="61"/>
      <c r="AG262" s="59"/>
      <c r="AH262" s="59"/>
      <c r="AI262" s="59"/>
      <c r="AJ262" s="60"/>
      <c r="AK262" s="62"/>
      <c r="AL262" s="62"/>
      <c r="AM262" s="62"/>
      <c r="AN262" s="62"/>
      <c r="AO262" s="62"/>
      <c r="AP262" s="62"/>
      <c r="AQ262" s="63"/>
      <c r="AR262" s="62"/>
      <c r="AS262" s="62"/>
      <c r="AT262" s="63"/>
      <c r="AU262" s="59"/>
      <c r="AV262" s="59"/>
      <c r="AW262" s="59"/>
      <c r="AX262" s="59"/>
      <c r="AY262" s="59"/>
      <c r="AZ262" s="59"/>
      <c r="BA262" s="60"/>
      <c r="BB262" s="64"/>
      <c r="BC262" s="64"/>
      <c r="BD262" s="59"/>
      <c r="BE262" s="59"/>
      <c r="BF262" s="59"/>
      <c r="BG262" s="59"/>
      <c r="BH262" s="59"/>
      <c r="BI262" s="59"/>
      <c r="BJ262" s="59"/>
      <c r="BK262" s="59"/>
      <c r="BL262" s="57"/>
      <c r="BM262" s="57"/>
      <c r="BN262" s="57"/>
      <c r="BO262" s="57"/>
      <c r="BP262" s="57"/>
      <c r="BQ262" s="57"/>
      <c r="BR262" s="57"/>
      <c r="BS262" s="57"/>
      <c r="BT262" s="57"/>
      <c r="BU262" s="57"/>
      <c r="BV262" s="57"/>
      <c r="BW262" s="57"/>
      <c r="BX262" s="57"/>
      <c r="CA262" s="57"/>
      <c r="CB262" s="57"/>
      <c r="CC262" s="57"/>
      <c r="CD262" s="57"/>
      <c r="CE262" s="57"/>
      <c r="CF262" s="57"/>
      <c r="CG262" s="57"/>
      <c r="CH262" s="57"/>
      <c r="CI262" s="57"/>
      <c r="CJ262" s="57"/>
      <c r="CK262" s="57"/>
      <c r="CL262" s="57"/>
      <c r="CP262"/>
      <c r="CQ262"/>
      <c r="CR262"/>
      <c r="CS262"/>
      <c r="CT262"/>
      <c r="CU262"/>
      <c r="CV262"/>
      <c r="CW262"/>
      <c r="CX262"/>
      <c r="CY262"/>
      <c r="CZ262"/>
      <c r="EM262" s="57"/>
      <c r="EN262" s="57"/>
      <c r="EO262" s="57"/>
      <c r="EP262" s="57"/>
      <c r="EQ262" s="57"/>
      <c r="ER262" s="57"/>
      <c r="ES262" s="57"/>
      <c r="ET262" s="57"/>
      <c r="EU262" s="57"/>
      <c r="EV262" s="57"/>
      <c r="EW262" s="57"/>
      <c r="FG262" s="65"/>
      <c r="FH262" s="65"/>
      <c r="FL262" s="57"/>
      <c r="FX262" s="57"/>
      <c r="FY262" s="57"/>
      <c r="FZ262" s="57"/>
      <c r="GA262" s="66"/>
      <c r="GB262" s="66"/>
      <c r="GE262" s="66"/>
      <c r="GG262" s="57"/>
    </row>
    <row r="263" spans="1:189" s="56" customFormat="1" ht="18" customHeight="1">
      <c r="A263" s="56" t="s">
        <v>1069</v>
      </c>
      <c r="B263" s="56" t="s">
        <v>1034</v>
      </c>
      <c r="C263" s="57">
        <v>900</v>
      </c>
      <c r="D263" s="57">
        <v>10</v>
      </c>
      <c r="E263" s="56">
        <f t="shared" si="4"/>
        <v>1173.1500000000001</v>
      </c>
      <c r="F263" s="58">
        <v>69.14</v>
      </c>
      <c r="G263" s="58">
        <v>0.27</v>
      </c>
      <c r="H263" s="58">
        <v>14.5</v>
      </c>
      <c r="I263" s="58">
        <v>1.52</v>
      </c>
      <c r="J263" s="58">
        <v>0.02</v>
      </c>
      <c r="K263" s="58">
        <v>0.2</v>
      </c>
      <c r="L263" s="58">
        <v>1.74</v>
      </c>
      <c r="M263" s="58">
        <v>1.1200000000000001</v>
      </c>
      <c r="N263" s="58">
        <v>2.41</v>
      </c>
      <c r="O263" s="58">
        <v>0.27</v>
      </c>
      <c r="P263" s="58"/>
      <c r="Q263" s="58">
        <v>8.8100000000000165</v>
      </c>
      <c r="S263" s="58">
        <v>42.34</v>
      </c>
      <c r="T263" s="58">
        <v>2.19</v>
      </c>
      <c r="U263" s="58">
        <v>13.43</v>
      </c>
      <c r="V263" s="58">
        <v>19.79</v>
      </c>
      <c r="W263" s="58">
        <v>0.26</v>
      </c>
      <c r="X263" s="58">
        <v>8.69</v>
      </c>
      <c r="Y263" s="58">
        <v>9.67</v>
      </c>
      <c r="Z263" s="58">
        <v>2.0499999999999998</v>
      </c>
      <c r="AA263" s="58">
        <v>0.95</v>
      </c>
      <c r="AB263" s="58"/>
      <c r="AD263" s="59"/>
      <c r="AE263" s="60"/>
      <c r="AF263" s="61"/>
      <c r="AG263" s="59"/>
      <c r="AH263" s="59"/>
      <c r="AI263" s="59"/>
      <c r="AJ263" s="60"/>
      <c r="AK263" s="62"/>
      <c r="AL263" s="62"/>
      <c r="AM263" s="62"/>
      <c r="AN263" s="62"/>
      <c r="AO263" s="62"/>
      <c r="AP263" s="62"/>
      <c r="AQ263" s="63"/>
      <c r="AR263" s="62"/>
      <c r="AS263" s="62"/>
      <c r="AT263" s="63"/>
      <c r="AU263" s="59"/>
      <c r="AV263" s="59"/>
      <c r="AW263" s="59"/>
      <c r="AX263" s="59"/>
      <c r="AY263" s="59"/>
      <c r="AZ263" s="59"/>
      <c r="BA263" s="60"/>
      <c r="BB263" s="64"/>
      <c r="BC263" s="64"/>
      <c r="BD263" s="59"/>
      <c r="BE263" s="59"/>
      <c r="BF263" s="59"/>
      <c r="BG263" s="59"/>
      <c r="BH263" s="59"/>
      <c r="BI263" s="59"/>
      <c r="BJ263" s="59"/>
      <c r="BK263" s="59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P263"/>
      <c r="CQ263"/>
      <c r="CR263"/>
      <c r="CS263"/>
      <c r="CT263"/>
      <c r="CU263"/>
      <c r="CV263"/>
      <c r="CW263"/>
      <c r="CX263"/>
      <c r="CY263"/>
      <c r="CZ263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FG263" s="65"/>
      <c r="FH263" s="65"/>
      <c r="FL263" s="57"/>
      <c r="FX263" s="57"/>
      <c r="FY263" s="57"/>
      <c r="FZ263" s="57"/>
      <c r="GA263" s="66"/>
      <c r="GB263" s="66"/>
      <c r="GE263" s="66"/>
      <c r="GG263" s="57"/>
    </row>
    <row r="264" spans="1:189" s="56" customFormat="1" ht="18" customHeight="1">
      <c r="A264" s="56" t="s">
        <v>1065</v>
      </c>
      <c r="B264" s="56" t="s">
        <v>1034</v>
      </c>
      <c r="C264" s="57">
        <v>1025</v>
      </c>
      <c r="D264" s="57">
        <v>10</v>
      </c>
      <c r="E264" s="56">
        <f t="shared" si="4"/>
        <v>1298.1500000000001</v>
      </c>
      <c r="F264" s="58">
        <v>57.89</v>
      </c>
      <c r="G264" s="58">
        <v>0.78</v>
      </c>
      <c r="H264" s="58">
        <v>16.89</v>
      </c>
      <c r="I264" s="58">
        <v>5</v>
      </c>
      <c r="J264" s="58">
        <v>0.1</v>
      </c>
      <c r="K264" s="58">
        <v>1.79</v>
      </c>
      <c r="L264" s="58">
        <v>3.83</v>
      </c>
      <c r="M264" s="58">
        <v>5.26</v>
      </c>
      <c r="N264" s="58">
        <v>2.2400000000000002</v>
      </c>
      <c r="O264" s="58"/>
      <c r="P264" s="58"/>
      <c r="Q264" s="58">
        <v>6.2199999999999989</v>
      </c>
      <c r="S264" s="58">
        <v>42.18</v>
      </c>
      <c r="T264" s="58">
        <v>2.87</v>
      </c>
      <c r="U264" s="58">
        <v>12.53</v>
      </c>
      <c r="V264" s="58">
        <v>13.37</v>
      </c>
      <c r="W264" s="58">
        <v>0.19</v>
      </c>
      <c r="X264" s="58">
        <v>12.93</v>
      </c>
      <c r="Y264" s="58">
        <v>10.130000000000001</v>
      </c>
      <c r="Z264" s="58">
        <v>3.02</v>
      </c>
      <c r="AA264" s="58">
        <v>0.78</v>
      </c>
      <c r="AB264" s="58"/>
      <c r="AD264" s="59"/>
      <c r="AE264" s="60"/>
      <c r="AF264" s="61"/>
      <c r="AG264" s="59"/>
      <c r="AH264" s="59"/>
      <c r="AI264" s="59"/>
      <c r="AJ264" s="60"/>
      <c r="AK264" s="62"/>
      <c r="AL264" s="62"/>
      <c r="AM264" s="62"/>
      <c r="AN264" s="62"/>
      <c r="AO264" s="62"/>
      <c r="AP264" s="62"/>
      <c r="AQ264" s="63"/>
      <c r="AR264" s="62"/>
      <c r="AS264" s="62"/>
      <c r="AT264" s="63"/>
      <c r="AU264" s="59"/>
      <c r="AV264" s="59"/>
      <c r="AW264" s="59"/>
      <c r="AX264" s="59"/>
      <c r="AY264" s="59"/>
      <c r="AZ264" s="59"/>
      <c r="BA264" s="60"/>
      <c r="BB264" s="64"/>
      <c r="BC264" s="64"/>
      <c r="BD264" s="59"/>
      <c r="BE264" s="59"/>
      <c r="BF264" s="59"/>
      <c r="BG264" s="59"/>
      <c r="BH264" s="59"/>
      <c r="BI264" s="59"/>
      <c r="BJ264" s="59"/>
      <c r="BK264" s="59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P264"/>
      <c r="CQ264"/>
      <c r="CR264"/>
      <c r="CS264"/>
      <c r="CT264"/>
      <c r="CU264"/>
      <c r="CV264"/>
      <c r="CW264"/>
      <c r="CX264"/>
      <c r="CY264"/>
      <c r="CZ264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FG264" s="65"/>
      <c r="FH264" s="65"/>
      <c r="FL264" s="57"/>
      <c r="FX264" s="57"/>
      <c r="FY264" s="57"/>
      <c r="FZ264" s="57"/>
      <c r="GA264" s="66"/>
      <c r="GB264" s="66"/>
      <c r="GE264" s="66"/>
      <c r="GG264" s="57"/>
    </row>
    <row r="265" spans="1:189" s="56" customFormat="1" ht="18" customHeight="1">
      <c r="A265" s="56" t="s">
        <v>1065</v>
      </c>
      <c r="B265" s="56" t="s">
        <v>1034</v>
      </c>
      <c r="C265" s="57">
        <v>1025</v>
      </c>
      <c r="D265" s="57">
        <v>10</v>
      </c>
      <c r="E265" s="56">
        <f t="shared" si="4"/>
        <v>1298.1500000000001</v>
      </c>
      <c r="F265" s="58">
        <v>51.54</v>
      </c>
      <c r="G265" s="58">
        <v>1.28</v>
      </c>
      <c r="H265" s="58">
        <v>17.309999999999999</v>
      </c>
      <c r="I265" s="58">
        <v>5.43</v>
      </c>
      <c r="J265" s="58">
        <v>0.18</v>
      </c>
      <c r="K265" s="58">
        <v>3.6</v>
      </c>
      <c r="L265" s="58">
        <v>6.07</v>
      </c>
      <c r="M265" s="58">
        <v>4.88</v>
      </c>
      <c r="N265" s="58">
        <v>1.81</v>
      </c>
      <c r="O265" s="58"/>
      <c r="P265" s="58"/>
      <c r="Q265" s="58">
        <v>7.9000000000000057</v>
      </c>
      <c r="S265" s="58">
        <v>42.29</v>
      </c>
      <c r="T265" s="58">
        <v>3.84</v>
      </c>
      <c r="U265" s="58">
        <v>12.54</v>
      </c>
      <c r="V265" s="58">
        <v>8.18</v>
      </c>
      <c r="W265" s="58">
        <v>0.16</v>
      </c>
      <c r="X265" s="58">
        <v>15.73</v>
      </c>
      <c r="Y265" s="58">
        <v>11.52</v>
      </c>
      <c r="Z265" s="58">
        <v>2.88</v>
      </c>
      <c r="AA265" s="58">
        <v>0.73</v>
      </c>
      <c r="AB265" s="58"/>
      <c r="AD265" s="59"/>
      <c r="AE265" s="60"/>
      <c r="AF265" s="61"/>
      <c r="AG265" s="59"/>
      <c r="AH265" s="59"/>
      <c r="AI265" s="59"/>
      <c r="AJ265" s="60"/>
      <c r="AK265" s="62"/>
      <c r="AL265" s="62"/>
      <c r="AM265" s="62"/>
      <c r="AN265" s="62"/>
      <c r="AO265" s="62"/>
      <c r="AP265" s="62"/>
      <c r="AQ265" s="63"/>
      <c r="AR265" s="62"/>
      <c r="AS265" s="62"/>
      <c r="AT265" s="63"/>
      <c r="AU265" s="59"/>
      <c r="AV265" s="59"/>
      <c r="AW265" s="59"/>
      <c r="AX265" s="59"/>
      <c r="AY265" s="59"/>
      <c r="AZ265" s="59"/>
      <c r="BA265" s="60"/>
      <c r="BB265" s="64"/>
      <c r="BC265" s="64"/>
      <c r="BD265" s="59"/>
      <c r="BE265" s="59"/>
      <c r="BF265" s="59"/>
      <c r="BG265" s="59"/>
      <c r="BH265" s="59"/>
      <c r="BI265" s="59"/>
      <c r="BJ265" s="59"/>
      <c r="BK265" s="59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P265"/>
      <c r="CQ265"/>
      <c r="CR265"/>
      <c r="CS265"/>
      <c r="CT265"/>
      <c r="CU265"/>
      <c r="CV265"/>
      <c r="CW265"/>
      <c r="CX265"/>
      <c r="CY265"/>
      <c r="CZ265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FG265" s="65"/>
      <c r="FH265" s="65"/>
      <c r="FL265" s="57"/>
      <c r="FX265" s="57"/>
      <c r="FY265" s="57"/>
      <c r="FZ265" s="57"/>
      <c r="GA265" s="66"/>
      <c r="GB265" s="66"/>
      <c r="GE265" s="66"/>
      <c r="GG265" s="57"/>
    </row>
    <row r="266" spans="1:189" s="56" customFormat="1" ht="18" customHeight="1">
      <c r="A266" s="56" t="s">
        <v>1065</v>
      </c>
      <c r="B266" s="56" t="s">
        <v>1034</v>
      </c>
      <c r="C266" s="57">
        <v>1025</v>
      </c>
      <c r="D266" s="57">
        <v>10</v>
      </c>
      <c r="E266" s="56">
        <f t="shared" si="4"/>
        <v>1298.1500000000001</v>
      </c>
      <c r="F266" s="58">
        <v>61.45</v>
      </c>
      <c r="G266" s="58">
        <v>0.86</v>
      </c>
      <c r="H266" s="58">
        <v>18.71</v>
      </c>
      <c r="I266" s="58">
        <v>2.96</v>
      </c>
      <c r="J266" s="58">
        <v>0.12</v>
      </c>
      <c r="K266" s="58">
        <v>1.42</v>
      </c>
      <c r="L266" s="58">
        <v>2.11</v>
      </c>
      <c r="M266" s="58">
        <v>6.46</v>
      </c>
      <c r="N266" s="58">
        <v>3.93</v>
      </c>
      <c r="O266" s="58"/>
      <c r="P266" s="58"/>
      <c r="Q266" s="58">
        <v>1.9799999999999898</v>
      </c>
      <c r="S266" s="58">
        <v>41.39</v>
      </c>
      <c r="T266" s="58">
        <v>5</v>
      </c>
      <c r="U266" s="58">
        <v>12.1</v>
      </c>
      <c r="V266" s="58">
        <v>11.85</v>
      </c>
      <c r="W266" s="58">
        <v>0.19</v>
      </c>
      <c r="X266" s="58">
        <v>12.93</v>
      </c>
      <c r="Y266" s="58">
        <v>10.72</v>
      </c>
      <c r="Z266" s="58">
        <v>2.94</v>
      </c>
      <c r="AA266" s="58">
        <v>1.06</v>
      </c>
      <c r="AB266" s="58"/>
      <c r="AD266" s="59"/>
      <c r="AE266" s="60"/>
      <c r="AF266" s="61"/>
      <c r="AG266" s="59"/>
      <c r="AH266" s="59"/>
      <c r="AI266" s="59"/>
      <c r="AJ266" s="60"/>
      <c r="AK266" s="62"/>
      <c r="AL266" s="62"/>
      <c r="AM266" s="62"/>
      <c r="AN266" s="62"/>
      <c r="AO266" s="62"/>
      <c r="AP266" s="62"/>
      <c r="AQ266" s="63"/>
      <c r="AR266" s="62"/>
      <c r="AS266" s="62"/>
      <c r="AT266" s="63"/>
      <c r="AU266" s="59"/>
      <c r="AV266" s="59"/>
      <c r="AW266" s="59"/>
      <c r="AX266" s="59"/>
      <c r="AY266" s="59"/>
      <c r="AZ266" s="59"/>
      <c r="BA266" s="60"/>
      <c r="BB266" s="64"/>
      <c r="BC266" s="64"/>
      <c r="BD266" s="59"/>
      <c r="BE266" s="59"/>
      <c r="BF266" s="59"/>
      <c r="BG266" s="59"/>
      <c r="BH266" s="59"/>
      <c r="BI266" s="59"/>
      <c r="BJ266" s="59"/>
      <c r="BK266" s="59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P266"/>
      <c r="CQ266"/>
      <c r="CR266"/>
      <c r="CS266"/>
      <c r="CT266"/>
      <c r="CU266"/>
      <c r="CV266"/>
      <c r="CW266"/>
      <c r="CX266"/>
      <c r="CY266"/>
      <c r="CZ266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FG266" s="65"/>
      <c r="FH266" s="65"/>
      <c r="FL266" s="57"/>
      <c r="FX266" s="57"/>
      <c r="FY266" s="57"/>
      <c r="FZ266" s="57"/>
      <c r="GA266" s="66"/>
      <c r="GB266" s="66"/>
      <c r="GE266" s="66"/>
      <c r="GG266" s="57"/>
    </row>
    <row r="267" spans="1:189" s="56" customFormat="1" ht="18" customHeight="1">
      <c r="A267" s="56" t="s">
        <v>1065</v>
      </c>
      <c r="B267" s="56" t="s">
        <v>1034</v>
      </c>
      <c r="C267" s="57">
        <v>1050</v>
      </c>
      <c r="D267" s="57">
        <v>10</v>
      </c>
      <c r="E267" s="56">
        <f t="shared" si="4"/>
        <v>1323.15</v>
      </c>
      <c r="F267" s="58">
        <v>49.19</v>
      </c>
      <c r="G267" s="58">
        <v>1.68</v>
      </c>
      <c r="H267" s="58">
        <v>15.15</v>
      </c>
      <c r="I267" s="58">
        <v>8.6999999999999993</v>
      </c>
      <c r="J267" s="58">
        <v>0.21</v>
      </c>
      <c r="K267" s="58">
        <v>3.58</v>
      </c>
      <c r="L267" s="58">
        <v>6.19</v>
      </c>
      <c r="M267" s="58">
        <v>4.09</v>
      </c>
      <c r="N267" s="58">
        <v>1.49</v>
      </c>
      <c r="O267" s="58"/>
      <c r="P267" s="58"/>
      <c r="Q267" s="58">
        <v>9.7200000000000131</v>
      </c>
      <c r="S267" s="58">
        <v>41.89</v>
      </c>
      <c r="T267" s="58">
        <v>2.91</v>
      </c>
      <c r="U267" s="58">
        <v>12.25</v>
      </c>
      <c r="V267" s="58">
        <v>12.21</v>
      </c>
      <c r="W267" s="58">
        <v>0.16</v>
      </c>
      <c r="X267" s="58">
        <v>13.89</v>
      </c>
      <c r="Y267" s="58">
        <v>10.42</v>
      </c>
      <c r="Z267" s="58">
        <v>2.99</v>
      </c>
      <c r="AA267" s="58">
        <v>0.85</v>
      </c>
      <c r="AB267" s="58"/>
      <c r="AD267" s="59"/>
      <c r="AE267" s="60"/>
      <c r="AF267" s="61"/>
      <c r="AG267" s="59"/>
      <c r="AH267" s="59"/>
      <c r="AI267" s="59"/>
      <c r="AJ267" s="60"/>
      <c r="AK267" s="62"/>
      <c r="AL267" s="62"/>
      <c r="AM267" s="62"/>
      <c r="AN267" s="62"/>
      <c r="AO267" s="62"/>
      <c r="AP267" s="62"/>
      <c r="AQ267" s="63"/>
      <c r="AR267" s="62"/>
      <c r="AS267" s="62"/>
      <c r="AT267" s="63"/>
      <c r="AU267" s="59"/>
      <c r="AV267" s="59"/>
      <c r="AW267" s="59"/>
      <c r="AX267" s="59"/>
      <c r="AY267" s="59"/>
      <c r="AZ267" s="59"/>
      <c r="BA267" s="60"/>
      <c r="BB267" s="64"/>
      <c r="BC267" s="64"/>
      <c r="BD267" s="59"/>
      <c r="BE267" s="59"/>
      <c r="BF267" s="59"/>
      <c r="BG267" s="59"/>
      <c r="BH267" s="59"/>
      <c r="BI267" s="59"/>
      <c r="BJ267" s="59"/>
      <c r="BK267" s="59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P267"/>
      <c r="CQ267"/>
      <c r="CR267"/>
      <c r="CS267"/>
      <c r="CT267"/>
      <c r="CU267"/>
      <c r="CV267"/>
      <c r="CW267"/>
      <c r="CX267"/>
      <c r="CY267"/>
      <c r="CZ26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FG267" s="65"/>
      <c r="FH267" s="65"/>
      <c r="FL267" s="57"/>
      <c r="FX267" s="57"/>
      <c r="FY267" s="57"/>
      <c r="FZ267" s="57"/>
      <c r="GA267" s="66"/>
      <c r="GB267" s="66"/>
      <c r="GE267" s="66"/>
      <c r="GG267" s="57"/>
    </row>
    <row r="268" spans="1:189" s="56" customFormat="1" ht="18" customHeight="1">
      <c r="A268" s="56" t="s">
        <v>1065</v>
      </c>
      <c r="B268" s="56" t="s">
        <v>1034</v>
      </c>
      <c r="C268" s="57">
        <v>1050</v>
      </c>
      <c r="D268" s="57">
        <v>10</v>
      </c>
      <c r="E268" s="56">
        <f t="shared" si="4"/>
        <v>1323.15</v>
      </c>
      <c r="F268" s="58">
        <v>53.68</v>
      </c>
      <c r="G268" s="58">
        <v>1.54</v>
      </c>
      <c r="H268" s="58">
        <v>18.690000000000001</v>
      </c>
      <c r="I268" s="58">
        <v>5.01</v>
      </c>
      <c r="J268" s="58">
        <v>0.14000000000000001</v>
      </c>
      <c r="K268" s="58">
        <v>3.1</v>
      </c>
      <c r="L268" s="58">
        <v>5.14</v>
      </c>
      <c r="M268" s="58">
        <v>5.87</v>
      </c>
      <c r="N268" s="58">
        <v>2.39</v>
      </c>
      <c r="O268" s="58"/>
      <c r="P268" s="58"/>
      <c r="Q268" s="58">
        <v>4.4399999999999977</v>
      </c>
      <c r="S268" s="58">
        <v>40.74</v>
      </c>
      <c r="T268" s="58">
        <v>5.52</v>
      </c>
      <c r="U268" s="58">
        <v>13.29</v>
      </c>
      <c r="V268" s="58">
        <v>9.31</v>
      </c>
      <c r="W268" s="58">
        <v>0.18</v>
      </c>
      <c r="X268" s="58">
        <v>13.96</v>
      </c>
      <c r="Y268" s="58">
        <v>11.63</v>
      </c>
      <c r="Z268" s="58">
        <v>2.78</v>
      </c>
      <c r="AA268" s="58">
        <v>0.84</v>
      </c>
      <c r="AB268" s="58"/>
      <c r="AD268" s="59"/>
      <c r="AE268" s="60"/>
      <c r="AF268" s="61"/>
      <c r="AG268" s="59"/>
      <c r="AH268" s="59"/>
      <c r="AI268" s="59"/>
      <c r="AJ268" s="60"/>
      <c r="AK268" s="62"/>
      <c r="AL268" s="62"/>
      <c r="AM268" s="62"/>
      <c r="AN268" s="62"/>
      <c r="AO268" s="62"/>
      <c r="AP268" s="62"/>
      <c r="AQ268" s="63"/>
      <c r="AR268" s="62"/>
      <c r="AS268" s="62"/>
      <c r="AT268" s="63"/>
      <c r="AU268" s="59"/>
      <c r="AV268" s="59"/>
      <c r="AW268" s="59"/>
      <c r="AX268" s="59"/>
      <c r="AY268" s="59"/>
      <c r="AZ268" s="59"/>
      <c r="BA268" s="60"/>
      <c r="BB268" s="64"/>
      <c r="BC268" s="64"/>
      <c r="BD268" s="59"/>
      <c r="BE268" s="59"/>
      <c r="BF268" s="59"/>
      <c r="BG268" s="59"/>
      <c r="BH268" s="59"/>
      <c r="BI268" s="59"/>
      <c r="BJ268" s="59"/>
      <c r="BK268" s="59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P268"/>
      <c r="CQ268"/>
      <c r="CR268"/>
      <c r="CS268"/>
      <c r="CT268"/>
      <c r="CU268"/>
      <c r="CV268"/>
      <c r="CW268"/>
      <c r="CX268"/>
      <c r="CY268"/>
      <c r="CZ268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FG268" s="65"/>
      <c r="FH268" s="65"/>
      <c r="FL268" s="57"/>
      <c r="FX268" s="57"/>
      <c r="FY268" s="57"/>
      <c r="FZ268" s="57"/>
      <c r="GA268" s="66"/>
      <c r="GB268" s="66"/>
      <c r="GE268" s="66"/>
      <c r="GG268" s="57"/>
    </row>
    <row r="269" spans="1:189" s="56" customFormat="1" ht="18" customHeight="1">
      <c r="A269" s="56" t="s">
        <v>1065</v>
      </c>
      <c r="B269" s="56" t="s">
        <v>1034</v>
      </c>
      <c r="C269" s="57">
        <v>1050</v>
      </c>
      <c r="D269" s="57">
        <v>10</v>
      </c>
      <c r="E269" s="56">
        <f t="shared" si="4"/>
        <v>1323.15</v>
      </c>
      <c r="F269" s="58">
        <v>54.84</v>
      </c>
      <c r="G269" s="58">
        <v>1.38</v>
      </c>
      <c r="H269" s="58">
        <v>19.16</v>
      </c>
      <c r="I269" s="58">
        <v>6</v>
      </c>
      <c r="J269" s="58">
        <v>0.14000000000000001</v>
      </c>
      <c r="K269" s="58">
        <v>2.1800000000000002</v>
      </c>
      <c r="L269" s="58">
        <v>3.76</v>
      </c>
      <c r="M269" s="58">
        <v>6.94</v>
      </c>
      <c r="N269" s="58">
        <v>4</v>
      </c>
      <c r="O269" s="58"/>
      <c r="P269" s="58"/>
      <c r="Q269" s="58">
        <v>1.5999999999999801</v>
      </c>
      <c r="S269" s="58">
        <v>39.979999999999997</v>
      </c>
      <c r="T269" s="58">
        <v>6.37</v>
      </c>
      <c r="U269" s="58">
        <v>13.11</v>
      </c>
      <c r="V269" s="58">
        <v>11.06</v>
      </c>
      <c r="W269" s="58">
        <v>0.16</v>
      </c>
      <c r="X269" s="58">
        <v>12.57</v>
      </c>
      <c r="Y269" s="58">
        <v>11.23</v>
      </c>
      <c r="Z269" s="58">
        <v>2.81</v>
      </c>
      <c r="AA269" s="58">
        <v>1.2</v>
      </c>
      <c r="AB269" s="58"/>
      <c r="AD269" s="59"/>
      <c r="AE269" s="60"/>
      <c r="AF269" s="61"/>
      <c r="AG269" s="59"/>
      <c r="AH269" s="59"/>
      <c r="AI269" s="59"/>
      <c r="AJ269" s="60"/>
      <c r="AK269" s="62"/>
      <c r="AL269" s="62"/>
      <c r="AM269" s="62"/>
      <c r="AN269" s="62"/>
      <c r="AO269" s="62"/>
      <c r="AP269" s="62"/>
      <c r="AQ269" s="63"/>
      <c r="AR269" s="62"/>
      <c r="AS269" s="62"/>
      <c r="AT269" s="63"/>
      <c r="AU269" s="59"/>
      <c r="AV269" s="59"/>
      <c r="AW269" s="59"/>
      <c r="AX269" s="59"/>
      <c r="AY269" s="59"/>
      <c r="AZ269" s="59"/>
      <c r="BA269" s="60"/>
      <c r="BB269" s="64"/>
      <c r="BC269" s="64"/>
      <c r="BD269" s="59"/>
      <c r="BE269" s="59"/>
      <c r="BF269" s="59"/>
      <c r="BG269" s="59"/>
      <c r="BH269" s="59"/>
      <c r="BI269" s="59"/>
      <c r="BJ269" s="59"/>
      <c r="BK269" s="59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P269"/>
      <c r="CQ269"/>
      <c r="CR269"/>
      <c r="CS269"/>
      <c r="CT269"/>
      <c r="CU269"/>
      <c r="CV269"/>
      <c r="CW269"/>
      <c r="CX269"/>
      <c r="CY269"/>
      <c r="CZ269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FG269" s="65"/>
      <c r="FH269" s="65"/>
      <c r="FL269" s="57"/>
      <c r="FX269" s="57"/>
      <c r="FY269" s="57"/>
      <c r="FZ269" s="57"/>
      <c r="GA269" s="66"/>
      <c r="GB269" s="66"/>
      <c r="GE269" s="66"/>
      <c r="GG269" s="57"/>
    </row>
    <row r="270" spans="1:189" s="56" customFormat="1" ht="18" customHeight="1">
      <c r="A270" s="56" t="s">
        <v>1070</v>
      </c>
      <c r="B270" s="56" t="s">
        <v>1034</v>
      </c>
      <c r="C270" s="57">
        <v>1000</v>
      </c>
      <c r="D270" s="57">
        <v>10</v>
      </c>
      <c r="E270" s="56">
        <f t="shared" si="4"/>
        <v>1273.1500000000001</v>
      </c>
      <c r="F270" s="58">
        <v>49.98</v>
      </c>
      <c r="G270" s="58">
        <v>1.06</v>
      </c>
      <c r="H270" s="58">
        <v>17.579999999999998</v>
      </c>
      <c r="I270" s="58">
        <v>5.72</v>
      </c>
      <c r="J270" s="58">
        <v>0.13</v>
      </c>
      <c r="K270" s="58">
        <v>4.49</v>
      </c>
      <c r="L270" s="58">
        <v>8.09</v>
      </c>
      <c r="M270" s="58">
        <v>2.0099999999999998</v>
      </c>
      <c r="N270" s="58">
        <v>0.75</v>
      </c>
      <c r="O270" s="58"/>
      <c r="P270" s="58">
        <v>0.26</v>
      </c>
      <c r="Q270" s="58">
        <v>9.82</v>
      </c>
      <c r="S270" s="58">
        <v>42.49</v>
      </c>
      <c r="T270" s="58">
        <v>1.49</v>
      </c>
      <c r="U270" s="58">
        <v>13.64</v>
      </c>
      <c r="V270" s="58">
        <v>10.19</v>
      </c>
      <c r="W270" s="58">
        <v>7.0000000000000007E-2</v>
      </c>
      <c r="X270" s="58">
        <v>16.11</v>
      </c>
      <c r="Y270" s="58">
        <v>11.76</v>
      </c>
      <c r="Z270" s="58">
        <v>2.73</v>
      </c>
      <c r="AA270" s="58">
        <v>0.41</v>
      </c>
      <c r="AB270" s="58"/>
      <c r="AD270" s="59"/>
      <c r="AE270" s="60"/>
      <c r="AF270" s="61"/>
      <c r="AG270" s="59"/>
      <c r="AH270" s="59"/>
      <c r="AI270" s="59"/>
      <c r="AJ270" s="60"/>
      <c r="AK270" s="62"/>
      <c r="AL270" s="62"/>
      <c r="AM270" s="62"/>
      <c r="AN270" s="62"/>
      <c r="AO270" s="62"/>
      <c r="AP270" s="62"/>
      <c r="AQ270" s="63"/>
      <c r="AR270" s="62"/>
      <c r="AS270" s="62"/>
      <c r="AT270" s="63"/>
      <c r="AU270" s="59"/>
      <c r="AV270" s="59"/>
      <c r="AW270" s="59"/>
      <c r="AX270" s="59"/>
      <c r="AY270" s="59"/>
      <c r="AZ270" s="59"/>
      <c r="BA270" s="60"/>
      <c r="BB270" s="64"/>
      <c r="BC270" s="64"/>
      <c r="BD270" s="59"/>
      <c r="BE270" s="59"/>
      <c r="BF270" s="59"/>
      <c r="BG270" s="59"/>
      <c r="BH270" s="59"/>
      <c r="BI270" s="59"/>
      <c r="BJ270" s="59"/>
      <c r="BK270" s="59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P270"/>
      <c r="CQ270"/>
      <c r="CR270"/>
      <c r="CS270"/>
      <c r="CT270"/>
      <c r="CU270"/>
      <c r="CV270"/>
      <c r="CW270"/>
      <c r="CX270"/>
      <c r="CY270"/>
      <c r="CZ270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FG270" s="65"/>
      <c r="FH270" s="65"/>
      <c r="FL270" s="57"/>
      <c r="FX270" s="57"/>
      <c r="FY270" s="57"/>
      <c r="FZ270" s="57"/>
      <c r="GA270" s="66"/>
      <c r="GB270" s="66"/>
      <c r="GE270" s="66"/>
      <c r="GG270" s="57"/>
    </row>
    <row r="271" spans="1:189" s="56" customFormat="1" ht="18" customHeight="1">
      <c r="A271" s="56" t="s">
        <v>1070</v>
      </c>
      <c r="B271" s="56" t="s">
        <v>1034</v>
      </c>
      <c r="C271" s="57">
        <v>1075</v>
      </c>
      <c r="D271" s="57">
        <v>10</v>
      </c>
      <c r="E271" s="56">
        <f t="shared" si="4"/>
        <v>1348.15</v>
      </c>
      <c r="F271" s="58">
        <v>49.77</v>
      </c>
      <c r="G271" s="58">
        <v>1.22</v>
      </c>
      <c r="H271" s="58">
        <v>18.59</v>
      </c>
      <c r="I271" s="58">
        <v>7.57</v>
      </c>
      <c r="J271" s="58">
        <v>0.13</v>
      </c>
      <c r="K271" s="58">
        <v>4.58</v>
      </c>
      <c r="L271" s="58">
        <v>7.26</v>
      </c>
      <c r="M271" s="58">
        <v>3.9</v>
      </c>
      <c r="N271" s="58">
        <v>0.71</v>
      </c>
      <c r="O271" s="58"/>
      <c r="P271" s="58">
        <v>0.28000000000000003</v>
      </c>
      <c r="Q271" s="58">
        <v>5.91</v>
      </c>
      <c r="S271" s="58">
        <v>39.86</v>
      </c>
      <c r="T271" s="58">
        <v>2.4900000000000002</v>
      </c>
      <c r="U271" s="58">
        <v>15.1</v>
      </c>
      <c r="V271" s="58">
        <v>11.91</v>
      </c>
      <c r="W271" s="58">
        <v>0.11</v>
      </c>
      <c r="X271" s="58">
        <v>13.72</v>
      </c>
      <c r="Y271" s="58">
        <v>10.37</v>
      </c>
      <c r="Z271" s="58">
        <v>2.84</v>
      </c>
      <c r="AA271" s="58">
        <v>0.34</v>
      </c>
      <c r="AB271" s="58"/>
      <c r="AD271" s="59"/>
      <c r="AE271" s="60"/>
      <c r="AF271" s="61"/>
      <c r="AG271" s="59"/>
      <c r="AH271" s="59"/>
      <c r="AI271" s="59"/>
      <c r="AJ271" s="60"/>
      <c r="AK271" s="62"/>
      <c r="AL271" s="62"/>
      <c r="AM271" s="62"/>
      <c r="AN271" s="62"/>
      <c r="AO271" s="62"/>
      <c r="AP271" s="62"/>
      <c r="AQ271" s="63"/>
      <c r="AR271" s="62"/>
      <c r="AS271" s="62"/>
      <c r="AT271" s="63"/>
      <c r="AU271" s="59"/>
      <c r="AV271" s="59"/>
      <c r="AW271" s="59"/>
      <c r="AX271" s="59"/>
      <c r="AY271" s="59"/>
      <c r="AZ271" s="59"/>
      <c r="BA271" s="60"/>
      <c r="BB271" s="64"/>
      <c r="BC271" s="64"/>
      <c r="BD271" s="59"/>
      <c r="BE271" s="59"/>
      <c r="BF271" s="59"/>
      <c r="BG271" s="59"/>
      <c r="BH271" s="59"/>
      <c r="BI271" s="59"/>
      <c r="BJ271" s="59"/>
      <c r="BK271" s="59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P271"/>
      <c r="CQ271"/>
      <c r="CR271"/>
      <c r="CS271"/>
      <c r="CT271"/>
      <c r="CU271"/>
      <c r="CV271"/>
      <c r="CW271"/>
      <c r="CX271"/>
      <c r="CY271"/>
      <c r="CZ271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FG271" s="65"/>
      <c r="FH271" s="65"/>
      <c r="FL271" s="57"/>
      <c r="FX271" s="57"/>
      <c r="FY271" s="57"/>
      <c r="FZ271" s="57"/>
      <c r="GA271" s="66"/>
      <c r="GB271" s="66"/>
      <c r="GE271" s="66"/>
      <c r="GG271" s="57"/>
    </row>
    <row r="272" spans="1:189" s="56" customFormat="1" ht="18" customHeight="1">
      <c r="A272" s="56" t="s">
        <v>1054</v>
      </c>
      <c r="B272" s="56" t="s">
        <v>1034</v>
      </c>
      <c r="C272" s="57">
        <v>925</v>
      </c>
      <c r="D272" s="57">
        <v>10</v>
      </c>
      <c r="E272" s="56">
        <f t="shared" si="4"/>
        <v>1198.1500000000001</v>
      </c>
      <c r="F272" s="58">
        <v>72.5</v>
      </c>
      <c r="G272" s="58">
        <v>0.41</v>
      </c>
      <c r="H272" s="58">
        <v>15.3</v>
      </c>
      <c r="I272" s="58">
        <v>2.65</v>
      </c>
      <c r="J272" s="58">
        <v>0.08</v>
      </c>
      <c r="K272" s="58">
        <v>0.64</v>
      </c>
      <c r="L272" s="58">
        <v>3.29</v>
      </c>
      <c r="M272" s="58">
        <v>2.17</v>
      </c>
      <c r="N272" s="58">
        <v>2.65</v>
      </c>
      <c r="O272" s="58"/>
      <c r="P272" s="58"/>
      <c r="Q272" s="58">
        <v>5.5</v>
      </c>
      <c r="S272" s="58">
        <v>43.8</v>
      </c>
      <c r="T272" s="58">
        <v>2.35</v>
      </c>
      <c r="U272" s="58">
        <v>11.71</v>
      </c>
      <c r="V272" s="58">
        <v>14.5</v>
      </c>
      <c r="W272" s="58">
        <v>0.3</v>
      </c>
      <c r="X272" s="58">
        <v>12.2</v>
      </c>
      <c r="Y272" s="58">
        <v>10.5</v>
      </c>
      <c r="Z272" s="58">
        <v>2.12</v>
      </c>
      <c r="AA272" s="58">
        <v>0.77</v>
      </c>
      <c r="AB272" s="58"/>
      <c r="AD272" s="59"/>
      <c r="AE272" s="60"/>
      <c r="AF272" s="61"/>
      <c r="AG272" s="59"/>
      <c r="AH272" s="59"/>
      <c r="AI272" s="59"/>
      <c r="AJ272" s="60"/>
      <c r="AK272" s="62"/>
      <c r="AL272" s="62"/>
      <c r="AM272" s="62"/>
      <c r="AN272" s="62"/>
      <c r="AO272" s="62"/>
      <c r="AP272" s="62"/>
      <c r="AQ272" s="63"/>
      <c r="AR272" s="62"/>
      <c r="AS272" s="62"/>
      <c r="AT272" s="63"/>
      <c r="AU272" s="59"/>
      <c r="AV272" s="59"/>
      <c r="AW272" s="59"/>
      <c r="AX272" s="59"/>
      <c r="AY272" s="59"/>
      <c r="AZ272" s="59"/>
      <c r="BA272" s="60"/>
      <c r="BB272" s="64"/>
      <c r="BC272" s="64"/>
      <c r="BD272" s="59"/>
      <c r="BE272" s="59"/>
      <c r="BF272" s="59"/>
      <c r="BG272" s="59"/>
      <c r="BH272" s="59"/>
      <c r="BI272" s="59"/>
      <c r="BJ272" s="59"/>
      <c r="BK272" s="59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P272"/>
      <c r="CQ272"/>
      <c r="CR272"/>
      <c r="CS272"/>
      <c r="CT272"/>
      <c r="CU272"/>
      <c r="CV272"/>
      <c r="CW272"/>
      <c r="CX272"/>
      <c r="CY272"/>
      <c r="CZ272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FG272" s="65"/>
      <c r="FH272" s="65"/>
      <c r="FL272" s="57"/>
      <c r="FX272" s="57"/>
      <c r="FY272" s="57"/>
      <c r="FZ272" s="57"/>
      <c r="GA272" s="66"/>
      <c r="GB272" s="66"/>
      <c r="GE272" s="66"/>
      <c r="GG272" s="57"/>
    </row>
    <row r="273" spans="1:189" s="56" customFormat="1" ht="18" customHeight="1">
      <c r="A273" s="56" t="s">
        <v>1054</v>
      </c>
      <c r="B273" s="56" t="s">
        <v>1034</v>
      </c>
      <c r="C273" s="57">
        <v>910</v>
      </c>
      <c r="D273" s="57">
        <v>10</v>
      </c>
      <c r="E273" s="56">
        <f t="shared" si="4"/>
        <v>1183.1500000000001</v>
      </c>
      <c r="F273" s="58">
        <v>72.7</v>
      </c>
      <c r="G273" s="58">
        <v>0.42</v>
      </c>
      <c r="H273" s="58">
        <v>15.1</v>
      </c>
      <c r="I273" s="58">
        <v>2.12</v>
      </c>
      <c r="J273" s="58">
        <v>0.16</v>
      </c>
      <c r="K273" s="58">
        <v>0.7</v>
      </c>
      <c r="L273" s="58">
        <v>3.04</v>
      </c>
      <c r="M273" s="58">
        <v>1.91</v>
      </c>
      <c r="N273" s="58">
        <v>3.69</v>
      </c>
      <c r="O273" s="58"/>
      <c r="P273" s="58"/>
      <c r="Q273" s="58">
        <v>3.8</v>
      </c>
      <c r="S273" s="58">
        <v>43.9</v>
      </c>
      <c r="T273" s="58">
        <v>2.35</v>
      </c>
      <c r="U273" s="58">
        <v>12.54</v>
      </c>
      <c r="V273" s="58">
        <v>14</v>
      </c>
      <c r="W273" s="58">
        <v>0.37</v>
      </c>
      <c r="X273" s="58">
        <v>12.7</v>
      </c>
      <c r="Y273" s="58">
        <v>9.8000000000000007</v>
      </c>
      <c r="Z273" s="58">
        <v>1.73</v>
      </c>
      <c r="AA273" s="58">
        <v>1.0900000000000001</v>
      </c>
      <c r="AB273" s="58"/>
      <c r="AD273" s="59"/>
      <c r="AE273" s="60"/>
      <c r="AF273" s="61"/>
      <c r="AG273" s="59"/>
      <c r="AH273" s="59"/>
      <c r="AI273" s="59"/>
      <c r="AJ273" s="60"/>
      <c r="AK273" s="62"/>
      <c r="AL273" s="62"/>
      <c r="AM273" s="62"/>
      <c r="AN273" s="62"/>
      <c r="AO273" s="62"/>
      <c r="AP273" s="62"/>
      <c r="AQ273" s="63"/>
      <c r="AR273" s="62"/>
      <c r="AS273" s="62"/>
      <c r="AT273" s="63"/>
      <c r="AU273" s="59"/>
      <c r="AV273" s="59"/>
      <c r="AW273" s="59"/>
      <c r="AX273" s="59"/>
      <c r="AY273" s="59"/>
      <c r="AZ273" s="59"/>
      <c r="BA273" s="60"/>
      <c r="BB273" s="64"/>
      <c r="BC273" s="64"/>
      <c r="BD273" s="59"/>
      <c r="BE273" s="59"/>
      <c r="BF273" s="59"/>
      <c r="BG273" s="59"/>
      <c r="BH273" s="59"/>
      <c r="BI273" s="59"/>
      <c r="BJ273" s="59"/>
      <c r="BK273" s="59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P273"/>
      <c r="CQ273"/>
      <c r="CR273"/>
      <c r="CS273"/>
      <c r="CT273"/>
      <c r="CU273"/>
      <c r="CV273"/>
      <c r="CW273"/>
      <c r="CX273"/>
      <c r="CY273"/>
      <c r="CZ273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FG273" s="65"/>
      <c r="FH273" s="65"/>
      <c r="FL273" s="57"/>
      <c r="FX273" s="57"/>
      <c r="FY273" s="57"/>
      <c r="FZ273" s="57"/>
      <c r="GA273" s="66"/>
      <c r="GB273" s="66"/>
      <c r="GE273" s="66"/>
      <c r="GG273" s="57"/>
    </row>
    <row r="274" spans="1:189" s="56" customFormat="1" ht="18" customHeight="1">
      <c r="A274" s="56" t="s">
        <v>1051</v>
      </c>
      <c r="B274" s="56" t="s">
        <v>1034</v>
      </c>
      <c r="C274" s="57">
        <v>750</v>
      </c>
      <c r="D274" s="57">
        <v>10</v>
      </c>
      <c r="E274" s="56">
        <f t="shared" si="4"/>
        <v>1023.15</v>
      </c>
      <c r="F274" s="58">
        <v>65.818299999999994</v>
      </c>
      <c r="G274" s="58">
        <v>0.14319999999999999</v>
      </c>
      <c r="H274" s="58">
        <v>14.1052</v>
      </c>
      <c r="I274" s="58">
        <v>0.58174999999999999</v>
      </c>
      <c r="J274" s="58"/>
      <c r="K274" s="58">
        <v>0.51014999999999999</v>
      </c>
      <c r="L274" s="58">
        <v>3.0609000000000002</v>
      </c>
      <c r="M274" s="58">
        <v>3.5442</v>
      </c>
      <c r="N274" s="58">
        <v>1.9511000000000001</v>
      </c>
      <c r="O274" s="58"/>
      <c r="P274" s="58"/>
      <c r="Q274" s="58">
        <v>10.5</v>
      </c>
      <c r="S274" s="58">
        <v>46.2</v>
      </c>
      <c r="T274" s="58">
        <v>0.8</v>
      </c>
      <c r="U274" s="58">
        <v>11.9</v>
      </c>
      <c r="V274" s="58">
        <v>6.1</v>
      </c>
      <c r="W274" s="58"/>
      <c r="X274" s="58">
        <v>17.2</v>
      </c>
      <c r="Y274" s="58">
        <v>11.9</v>
      </c>
      <c r="Z274" s="58">
        <v>1.8</v>
      </c>
      <c r="AA274" s="58">
        <v>0.4</v>
      </c>
      <c r="AB274" s="58"/>
      <c r="AD274" s="59"/>
      <c r="AE274" s="60"/>
      <c r="AF274" s="61"/>
      <c r="AG274" s="59"/>
      <c r="AH274" s="59"/>
      <c r="AI274" s="59"/>
      <c r="AJ274" s="60"/>
      <c r="AK274" s="62"/>
      <c r="AL274" s="62"/>
      <c r="AM274" s="62"/>
      <c r="AN274" s="62"/>
      <c r="AO274" s="62"/>
      <c r="AP274" s="62"/>
      <c r="AQ274" s="63"/>
      <c r="AR274" s="62"/>
      <c r="AS274" s="62"/>
      <c r="AT274" s="63"/>
      <c r="AU274" s="59"/>
      <c r="AV274" s="59"/>
      <c r="AW274" s="59"/>
      <c r="AX274" s="59"/>
      <c r="AY274" s="59"/>
      <c r="AZ274" s="59"/>
      <c r="BA274" s="60"/>
      <c r="BB274" s="64"/>
      <c r="BC274" s="64"/>
      <c r="BD274" s="59"/>
      <c r="BE274" s="59"/>
      <c r="BF274" s="59"/>
      <c r="BG274" s="59"/>
      <c r="BH274" s="59"/>
      <c r="BI274" s="59"/>
      <c r="BJ274" s="59"/>
      <c r="BK274" s="59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P274"/>
      <c r="CQ274"/>
      <c r="CR274"/>
      <c r="CS274"/>
      <c r="CT274"/>
      <c r="CU274"/>
      <c r="CV274"/>
      <c r="CW274"/>
      <c r="CX274"/>
      <c r="CY274"/>
      <c r="CZ274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FG274" s="65"/>
      <c r="FH274" s="65"/>
      <c r="FL274" s="57"/>
      <c r="FX274" s="57"/>
      <c r="FY274" s="57"/>
      <c r="FZ274" s="57"/>
      <c r="GA274" s="66"/>
      <c r="GB274" s="66"/>
      <c r="GE274" s="66"/>
      <c r="GG274" s="57"/>
    </row>
    <row r="275" spans="1:189" s="56" customFormat="1" ht="18" customHeight="1">
      <c r="A275" s="56" t="s">
        <v>1071</v>
      </c>
      <c r="B275" s="56" t="s">
        <v>1034</v>
      </c>
      <c r="C275" s="57">
        <v>850</v>
      </c>
      <c r="D275" s="57">
        <v>10</v>
      </c>
      <c r="E275" s="56">
        <f t="shared" si="4"/>
        <v>1123.1500000000001</v>
      </c>
      <c r="F275" s="58">
        <v>70.489999999999995</v>
      </c>
      <c r="G275" s="58">
        <v>0.1</v>
      </c>
      <c r="H275" s="58">
        <v>13.51</v>
      </c>
      <c r="I275" s="58">
        <v>1.5</v>
      </c>
      <c r="J275" s="58">
        <v>0</v>
      </c>
      <c r="K275" s="58">
        <v>0.19</v>
      </c>
      <c r="L275" s="58">
        <v>1.45</v>
      </c>
      <c r="M275" s="58">
        <v>1.33</v>
      </c>
      <c r="N275" s="58">
        <v>2.87</v>
      </c>
      <c r="O275" s="58"/>
      <c r="P275" s="58">
        <v>0.03</v>
      </c>
      <c r="Q275" s="58">
        <v>8.56</v>
      </c>
      <c r="S275" s="58">
        <v>40.25</v>
      </c>
      <c r="T275" s="58">
        <v>0.91</v>
      </c>
      <c r="U275" s="58">
        <v>13.62</v>
      </c>
      <c r="V275" s="58">
        <v>20</v>
      </c>
      <c r="W275" s="58">
        <v>0.18</v>
      </c>
      <c r="X275" s="58">
        <v>7.53</v>
      </c>
      <c r="Y275" s="58">
        <v>10.06</v>
      </c>
      <c r="Z275" s="58">
        <v>2.04</v>
      </c>
      <c r="AA275" s="58">
        <v>0.93</v>
      </c>
      <c r="AB275" s="58"/>
      <c r="AD275" s="59"/>
      <c r="AE275" s="60"/>
      <c r="AF275" s="61"/>
      <c r="AG275" s="59"/>
      <c r="AH275" s="59"/>
      <c r="AI275" s="59"/>
      <c r="AJ275" s="60"/>
      <c r="AK275" s="62"/>
      <c r="AL275" s="62"/>
      <c r="AM275" s="62"/>
      <c r="AN275" s="62"/>
      <c r="AO275" s="62"/>
      <c r="AP275" s="62"/>
      <c r="AQ275" s="63"/>
      <c r="AR275" s="62"/>
      <c r="AS275" s="62"/>
      <c r="AT275" s="63"/>
      <c r="AU275" s="59"/>
      <c r="AV275" s="59"/>
      <c r="AW275" s="59"/>
      <c r="AX275" s="59"/>
      <c r="AY275" s="59"/>
      <c r="AZ275" s="59"/>
      <c r="BA275" s="60"/>
      <c r="BB275" s="64"/>
      <c r="BC275" s="64"/>
      <c r="BD275" s="59"/>
      <c r="BE275" s="59"/>
      <c r="BF275" s="59"/>
      <c r="BG275" s="59"/>
      <c r="BH275" s="59"/>
      <c r="BI275" s="59"/>
      <c r="BJ275" s="59"/>
      <c r="BK275" s="59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P275"/>
      <c r="CQ275"/>
      <c r="CR275"/>
      <c r="CS275"/>
      <c r="CT275"/>
      <c r="CU275"/>
      <c r="CV275"/>
      <c r="CW275"/>
      <c r="CX275"/>
      <c r="CY275"/>
      <c r="CZ275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FG275" s="65"/>
      <c r="FH275" s="65"/>
      <c r="FL275" s="57"/>
      <c r="FX275" s="57"/>
      <c r="FY275" s="57"/>
      <c r="FZ275" s="57"/>
      <c r="GA275" s="66"/>
      <c r="GB275" s="66"/>
      <c r="GE275" s="66"/>
      <c r="GG275" s="57"/>
    </row>
    <row r="276" spans="1:189" s="56" customFormat="1" ht="18" customHeight="1">
      <c r="A276" s="56" t="s">
        <v>1071</v>
      </c>
      <c r="B276" s="56" t="s">
        <v>1034</v>
      </c>
      <c r="C276" s="57">
        <v>875</v>
      </c>
      <c r="D276" s="57">
        <v>10</v>
      </c>
      <c r="E276" s="56">
        <f t="shared" si="4"/>
        <v>1148.1500000000001</v>
      </c>
      <c r="F276" s="58">
        <v>69.599999999999994</v>
      </c>
      <c r="G276" s="58">
        <v>0.2</v>
      </c>
      <c r="H276" s="58">
        <v>14.15</v>
      </c>
      <c r="I276" s="58">
        <v>1.58</v>
      </c>
      <c r="J276" s="58">
        <v>0.03</v>
      </c>
      <c r="K276" s="58">
        <v>0.16</v>
      </c>
      <c r="L276" s="58">
        <v>1.31</v>
      </c>
      <c r="M276" s="58">
        <v>1.67</v>
      </c>
      <c r="N276" s="58">
        <v>3.73</v>
      </c>
      <c r="O276" s="58"/>
      <c r="P276" s="58">
        <v>0.13</v>
      </c>
      <c r="Q276" s="58">
        <v>7.43</v>
      </c>
      <c r="S276" s="58">
        <v>41.69</v>
      </c>
      <c r="T276" s="58">
        <v>1.86</v>
      </c>
      <c r="U276" s="58">
        <v>12.29</v>
      </c>
      <c r="V276" s="58">
        <v>20.41</v>
      </c>
      <c r="W276" s="58">
        <v>0.13</v>
      </c>
      <c r="X276" s="58">
        <v>7.91</v>
      </c>
      <c r="Y276" s="58">
        <v>9.7100000000000009</v>
      </c>
      <c r="Z276" s="58">
        <v>2.15</v>
      </c>
      <c r="AA276" s="58">
        <v>1.1100000000000001</v>
      </c>
      <c r="AB276" s="58"/>
      <c r="AD276" s="59"/>
      <c r="AE276" s="60"/>
      <c r="AF276" s="61"/>
      <c r="AG276" s="59"/>
      <c r="AH276" s="59"/>
      <c r="AI276" s="59"/>
      <c r="AJ276" s="60"/>
      <c r="AK276" s="62"/>
      <c r="AL276" s="62"/>
      <c r="AM276" s="62"/>
      <c r="AN276" s="62"/>
      <c r="AO276" s="62"/>
      <c r="AP276" s="62"/>
      <c r="AQ276" s="63"/>
      <c r="AR276" s="62"/>
      <c r="AS276" s="62"/>
      <c r="AT276" s="63"/>
      <c r="AU276" s="59"/>
      <c r="AV276" s="59"/>
      <c r="AW276" s="59"/>
      <c r="AX276" s="59"/>
      <c r="AY276" s="59"/>
      <c r="AZ276" s="59"/>
      <c r="BA276" s="60"/>
      <c r="BB276" s="64"/>
      <c r="BC276" s="64"/>
      <c r="BD276" s="59"/>
      <c r="BE276" s="59"/>
      <c r="BF276" s="59"/>
      <c r="BG276" s="59"/>
      <c r="BH276" s="59"/>
      <c r="BI276" s="59"/>
      <c r="BJ276" s="59"/>
      <c r="BK276" s="59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P276"/>
      <c r="CQ276"/>
      <c r="CR276"/>
      <c r="CS276"/>
      <c r="CT276"/>
      <c r="CU276"/>
      <c r="CV276"/>
      <c r="CW276"/>
      <c r="CX276"/>
      <c r="CY276"/>
      <c r="CZ276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FG276" s="65"/>
      <c r="FH276" s="65"/>
      <c r="FL276" s="57"/>
      <c r="FX276" s="57"/>
      <c r="FY276" s="57"/>
      <c r="FZ276" s="57"/>
      <c r="GA276" s="66"/>
      <c r="GB276" s="66"/>
      <c r="GE276" s="66"/>
      <c r="GG276" s="57"/>
    </row>
    <row r="277" spans="1:189" s="56" customFormat="1" ht="18" customHeight="1">
      <c r="A277" s="56" t="s">
        <v>1071</v>
      </c>
      <c r="B277" s="56" t="s">
        <v>1034</v>
      </c>
      <c r="C277" s="57">
        <v>900</v>
      </c>
      <c r="D277" s="57">
        <v>10</v>
      </c>
      <c r="E277" s="56">
        <f t="shared" si="4"/>
        <v>1173.1500000000001</v>
      </c>
      <c r="F277" s="58">
        <v>70.22</v>
      </c>
      <c r="G277" s="58">
        <v>0.21</v>
      </c>
      <c r="H277" s="58">
        <v>14.27</v>
      </c>
      <c r="I277" s="58">
        <v>1.91</v>
      </c>
      <c r="J277" s="58">
        <v>0.02</v>
      </c>
      <c r="K277" s="58">
        <v>0.19</v>
      </c>
      <c r="L277" s="58">
        <v>1.56</v>
      </c>
      <c r="M277" s="58">
        <v>1.81</v>
      </c>
      <c r="N277" s="58">
        <v>3.81</v>
      </c>
      <c r="O277" s="58"/>
      <c r="P277" s="58">
        <v>7.0000000000000007E-2</v>
      </c>
      <c r="Q277" s="58">
        <v>5.91</v>
      </c>
      <c r="S277" s="58">
        <v>41.17</v>
      </c>
      <c r="T277" s="58">
        <v>1.0900000000000001</v>
      </c>
      <c r="U277" s="58">
        <v>13.27</v>
      </c>
      <c r="V277" s="58">
        <v>19.78</v>
      </c>
      <c r="W277" s="58">
        <v>0.25</v>
      </c>
      <c r="X277" s="58">
        <v>8.02</v>
      </c>
      <c r="Y277" s="58">
        <v>9.73</v>
      </c>
      <c r="Z277" s="58">
        <v>2.04</v>
      </c>
      <c r="AA277" s="58">
        <v>0.97</v>
      </c>
      <c r="AB277" s="58"/>
      <c r="AD277" s="59"/>
      <c r="AE277" s="60"/>
      <c r="AF277" s="61"/>
      <c r="AG277" s="59"/>
      <c r="AH277" s="59"/>
      <c r="AI277" s="59"/>
      <c r="AJ277" s="60"/>
      <c r="AK277" s="62"/>
      <c r="AL277" s="62"/>
      <c r="AM277" s="62"/>
      <c r="AN277" s="62"/>
      <c r="AO277" s="62"/>
      <c r="AP277" s="62"/>
      <c r="AQ277" s="63"/>
      <c r="AR277" s="62"/>
      <c r="AS277" s="62"/>
      <c r="AT277" s="63"/>
      <c r="AU277" s="59"/>
      <c r="AV277" s="59"/>
      <c r="AW277" s="59"/>
      <c r="AX277" s="59"/>
      <c r="AY277" s="59"/>
      <c r="AZ277" s="59"/>
      <c r="BA277" s="60"/>
      <c r="BB277" s="64"/>
      <c r="BC277" s="64"/>
      <c r="BD277" s="59"/>
      <c r="BE277" s="59"/>
      <c r="BF277" s="59"/>
      <c r="BG277" s="59"/>
      <c r="BH277" s="59"/>
      <c r="BI277" s="59"/>
      <c r="BJ277" s="59"/>
      <c r="BK277" s="59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P277"/>
      <c r="CQ277"/>
      <c r="CR277"/>
      <c r="CS277"/>
      <c r="CT277"/>
      <c r="CU277"/>
      <c r="CV277"/>
      <c r="CW277"/>
      <c r="CX277"/>
      <c r="CY277"/>
      <c r="CZ27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FG277" s="65"/>
      <c r="FH277" s="65"/>
      <c r="FL277" s="57"/>
      <c r="FX277" s="57"/>
      <c r="FY277" s="57"/>
      <c r="FZ277" s="57"/>
      <c r="GA277" s="66"/>
      <c r="GB277" s="66"/>
      <c r="GE277" s="66"/>
      <c r="GG277" s="57"/>
    </row>
    <row r="278" spans="1:189" s="56" customFormat="1" ht="18" customHeight="1">
      <c r="A278" s="56" t="s">
        <v>1064</v>
      </c>
      <c r="B278" s="56" t="s">
        <v>1034</v>
      </c>
      <c r="C278" s="57">
        <v>900</v>
      </c>
      <c r="D278" s="57">
        <v>10</v>
      </c>
      <c r="E278" s="56">
        <f t="shared" si="4"/>
        <v>1173.1500000000001</v>
      </c>
      <c r="F278" s="58">
        <v>71.349999999999994</v>
      </c>
      <c r="G278" s="58">
        <v>0.28000000000000003</v>
      </c>
      <c r="H278" s="58">
        <v>16.09</v>
      </c>
      <c r="I278" s="58">
        <v>1.7770000000000001</v>
      </c>
      <c r="J278" s="58">
        <v>0.1</v>
      </c>
      <c r="K278" s="58">
        <v>0.6</v>
      </c>
      <c r="L278" s="58">
        <v>5.56</v>
      </c>
      <c r="M278" s="58">
        <v>3.53</v>
      </c>
      <c r="N278" s="58">
        <v>0.64</v>
      </c>
      <c r="O278" s="58">
        <v>0.02</v>
      </c>
      <c r="P278" s="58"/>
      <c r="Q278" s="58">
        <v>5.3000000000011482E-2</v>
      </c>
      <c r="S278" s="58">
        <v>44.89</v>
      </c>
      <c r="T278" s="58">
        <v>1.55</v>
      </c>
      <c r="U278" s="58">
        <v>12.73</v>
      </c>
      <c r="V278" s="58">
        <v>11.97</v>
      </c>
      <c r="W278" s="58">
        <v>0.28999999999999998</v>
      </c>
      <c r="X278" s="58">
        <v>12.56</v>
      </c>
      <c r="Y278" s="58">
        <v>11.69</v>
      </c>
      <c r="Z278" s="58">
        <v>1.66</v>
      </c>
      <c r="AA278" s="58">
        <v>0.13</v>
      </c>
      <c r="AB278" s="58">
        <v>0.01</v>
      </c>
      <c r="AD278" s="59"/>
      <c r="AE278" s="60"/>
      <c r="AF278" s="61"/>
      <c r="AG278" s="59"/>
      <c r="AH278" s="59"/>
      <c r="AI278" s="59"/>
      <c r="AJ278" s="60"/>
      <c r="AK278" s="62"/>
      <c r="AL278" s="62"/>
      <c r="AM278" s="62"/>
      <c r="AN278" s="62"/>
      <c r="AO278" s="62"/>
      <c r="AP278" s="62"/>
      <c r="AQ278" s="63"/>
      <c r="AR278" s="62"/>
      <c r="AS278" s="62"/>
      <c r="AT278" s="63"/>
      <c r="AU278" s="59"/>
      <c r="AV278" s="59"/>
      <c r="AW278" s="59"/>
      <c r="AX278" s="59"/>
      <c r="AY278" s="59"/>
      <c r="AZ278" s="59"/>
      <c r="BA278" s="60"/>
      <c r="BB278" s="64"/>
      <c r="BC278" s="64"/>
      <c r="BD278" s="59"/>
      <c r="BE278" s="59"/>
      <c r="BF278" s="59"/>
      <c r="BG278" s="59"/>
      <c r="BH278" s="59"/>
      <c r="BI278" s="59"/>
      <c r="BJ278" s="59"/>
      <c r="BK278" s="59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P278"/>
      <c r="CQ278"/>
      <c r="CR278"/>
      <c r="CS278"/>
      <c r="CT278"/>
      <c r="CU278"/>
      <c r="CV278"/>
      <c r="CW278"/>
      <c r="CX278"/>
      <c r="CY278"/>
      <c r="CZ278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FG278" s="65"/>
      <c r="FH278" s="65"/>
      <c r="FL278" s="57"/>
      <c r="FX278" s="57"/>
      <c r="FY278" s="57"/>
      <c r="FZ278" s="57"/>
      <c r="GA278" s="66"/>
      <c r="GB278" s="66"/>
      <c r="GE278" s="66"/>
      <c r="GG278" s="57"/>
    </row>
    <row r="279" spans="1:189" s="56" customFormat="1" ht="18" customHeight="1">
      <c r="A279" s="56" t="s">
        <v>1064</v>
      </c>
      <c r="B279" s="56" t="s">
        <v>1034</v>
      </c>
      <c r="C279" s="57">
        <v>1000</v>
      </c>
      <c r="D279" s="57">
        <v>10</v>
      </c>
      <c r="E279" s="56">
        <f t="shared" si="4"/>
        <v>1273.1500000000001</v>
      </c>
      <c r="F279" s="58">
        <v>64.180000000000007</v>
      </c>
      <c r="G279" s="58">
        <v>0.75</v>
      </c>
      <c r="H279" s="58">
        <v>19.55</v>
      </c>
      <c r="I279" s="58">
        <v>3.2149999999999999</v>
      </c>
      <c r="J279" s="58">
        <v>0.16</v>
      </c>
      <c r="K279" s="58">
        <v>1.76</v>
      </c>
      <c r="L279" s="58">
        <v>7.26</v>
      </c>
      <c r="M279" s="58">
        <v>2.72</v>
      </c>
      <c r="N279" s="58">
        <v>0.33</v>
      </c>
      <c r="O279" s="58">
        <v>0.01</v>
      </c>
      <c r="P279" s="58"/>
      <c r="Q279" s="58">
        <v>6.4999999999983515E-2</v>
      </c>
      <c r="S279" s="58">
        <v>43.51</v>
      </c>
      <c r="T279" s="58">
        <v>2.31</v>
      </c>
      <c r="U279" s="58">
        <v>14.82</v>
      </c>
      <c r="V279" s="58">
        <v>9.91</v>
      </c>
      <c r="W279" s="58">
        <v>0.31</v>
      </c>
      <c r="X279" s="58">
        <v>14.54</v>
      </c>
      <c r="Y279" s="58">
        <v>10.09</v>
      </c>
      <c r="Z279" s="58">
        <v>0.1</v>
      </c>
      <c r="AA279" s="58">
        <v>1.97</v>
      </c>
      <c r="AB279" s="58">
        <v>0.02</v>
      </c>
      <c r="AD279" s="59"/>
      <c r="AE279" s="60"/>
      <c r="AF279" s="61"/>
      <c r="AG279" s="59"/>
      <c r="AH279" s="59"/>
      <c r="AI279" s="59"/>
      <c r="AJ279" s="60"/>
      <c r="AK279" s="62"/>
      <c r="AL279" s="62"/>
      <c r="AM279" s="62"/>
      <c r="AN279" s="62"/>
      <c r="AO279" s="62"/>
      <c r="AP279" s="62"/>
      <c r="AQ279" s="63"/>
      <c r="AR279" s="62"/>
      <c r="AS279" s="62"/>
      <c r="AT279" s="63"/>
      <c r="AU279" s="59"/>
      <c r="AV279" s="59"/>
      <c r="AW279" s="59"/>
      <c r="AX279" s="59"/>
      <c r="AY279" s="59"/>
      <c r="AZ279" s="59"/>
      <c r="BA279" s="60"/>
      <c r="BB279" s="64"/>
      <c r="BC279" s="64"/>
      <c r="BD279" s="59"/>
      <c r="BE279" s="59"/>
      <c r="BF279" s="59"/>
      <c r="BG279" s="59"/>
      <c r="BH279" s="59"/>
      <c r="BI279" s="59"/>
      <c r="BJ279" s="59"/>
      <c r="BK279" s="59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P279"/>
      <c r="CQ279"/>
      <c r="CR279"/>
      <c r="CS279"/>
      <c r="CT279"/>
      <c r="CU279"/>
      <c r="CV279"/>
      <c r="CW279"/>
      <c r="CX279"/>
      <c r="CY279"/>
      <c r="CZ279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FG279" s="65"/>
      <c r="FH279" s="65"/>
      <c r="FL279" s="57"/>
      <c r="FX279" s="57"/>
      <c r="FY279" s="57"/>
      <c r="FZ279" s="57"/>
      <c r="GA279" s="66"/>
      <c r="GB279" s="66"/>
      <c r="GE279" s="66"/>
      <c r="GG279" s="57"/>
    </row>
    <row r="280" spans="1:189" s="56" customFormat="1" ht="18" customHeight="1">
      <c r="A280" s="56" t="s">
        <v>1072</v>
      </c>
      <c r="B280" s="56" t="s">
        <v>1034</v>
      </c>
      <c r="C280" s="57">
        <v>950</v>
      </c>
      <c r="D280" s="57">
        <v>11</v>
      </c>
      <c r="E280" s="56">
        <f t="shared" si="4"/>
        <v>1223.1500000000001</v>
      </c>
      <c r="F280" s="58">
        <v>56.31</v>
      </c>
      <c r="G280" s="58">
        <v>0.96</v>
      </c>
      <c r="H280" s="58">
        <v>18.059999999999999</v>
      </c>
      <c r="I280" s="58">
        <v>5.68</v>
      </c>
      <c r="J280" s="58">
        <v>0.1</v>
      </c>
      <c r="K280" s="58">
        <v>0.77</v>
      </c>
      <c r="L280" s="58">
        <v>5.65</v>
      </c>
      <c r="M280" s="58">
        <v>0.56999999999999995</v>
      </c>
      <c r="N280" s="58">
        <v>0.28000000000000003</v>
      </c>
      <c r="O280" s="58"/>
      <c r="P280" s="58"/>
      <c r="Q280" s="58">
        <f>IF(100-SUM(F280:P280)&lt;0,0,100-SUM(F280:P280))</f>
        <v>11.620000000000019</v>
      </c>
      <c r="S280" s="58">
        <v>40.5</v>
      </c>
      <c r="T280" s="58">
        <v>2.75</v>
      </c>
      <c r="U280" s="58">
        <v>14.57</v>
      </c>
      <c r="V280" s="58">
        <v>15.71</v>
      </c>
      <c r="W280" s="58">
        <v>0.15</v>
      </c>
      <c r="X280" s="58">
        <v>10.85</v>
      </c>
      <c r="Y280" s="58">
        <v>10.039999999999999</v>
      </c>
      <c r="Z280" s="58">
        <v>2.81</v>
      </c>
      <c r="AA280" s="58">
        <v>0.13</v>
      </c>
      <c r="AB280" s="58"/>
      <c r="AD280" s="59"/>
      <c r="AE280" s="60"/>
      <c r="AF280" s="61"/>
      <c r="AG280" s="59"/>
      <c r="AH280" s="59"/>
      <c r="AI280" s="59"/>
      <c r="AJ280" s="60"/>
      <c r="AK280" s="62"/>
      <c r="AL280" s="62"/>
      <c r="AM280" s="62"/>
      <c r="AN280" s="62"/>
      <c r="AO280" s="62"/>
      <c r="AP280" s="62"/>
      <c r="AQ280" s="63"/>
      <c r="AR280" s="62"/>
      <c r="AS280" s="62"/>
      <c r="AT280" s="63"/>
      <c r="AU280" s="59"/>
      <c r="AV280" s="59"/>
      <c r="AW280" s="59"/>
      <c r="AX280" s="59"/>
      <c r="AY280" s="59"/>
      <c r="AZ280" s="59"/>
      <c r="BA280" s="60"/>
      <c r="BB280" s="64"/>
      <c r="BC280" s="64"/>
      <c r="BD280" s="59"/>
      <c r="BE280" s="59"/>
      <c r="BF280" s="59"/>
      <c r="BG280" s="59"/>
      <c r="BH280" s="59"/>
      <c r="BI280" s="59"/>
      <c r="BJ280" s="59"/>
      <c r="BK280" s="59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P280"/>
      <c r="CQ280"/>
      <c r="CR280"/>
      <c r="CS280"/>
      <c r="CT280"/>
      <c r="CU280"/>
      <c r="CV280"/>
      <c r="CW280"/>
      <c r="CX280"/>
      <c r="CY280"/>
      <c r="CZ280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FG280" s="65"/>
      <c r="FH280" s="65"/>
      <c r="FL280" s="57"/>
      <c r="FX280" s="57"/>
      <c r="FY280" s="57"/>
      <c r="FZ280" s="57"/>
      <c r="GA280" s="66"/>
      <c r="GB280" s="66"/>
      <c r="GE280" s="66"/>
      <c r="GG280" s="57"/>
    </row>
    <row r="281" spans="1:189" s="56" customFormat="1" ht="18" customHeight="1">
      <c r="A281" s="56" t="s">
        <v>1072</v>
      </c>
      <c r="B281" s="56" t="s">
        <v>1034</v>
      </c>
      <c r="C281" s="57">
        <v>950</v>
      </c>
      <c r="D281" s="57">
        <v>12</v>
      </c>
      <c r="E281" s="56">
        <f t="shared" si="4"/>
        <v>1223.1500000000001</v>
      </c>
      <c r="F281" s="58">
        <v>57.18</v>
      </c>
      <c r="G281" s="58">
        <v>0.88</v>
      </c>
      <c r="H281" s="58">
        <v>18.37</v>
      </c>
      <c r="I281" s="58">
        <v>3.23</v>
      </c>
      <c r="J281" s="58">
        <v>0.05</v>
      </c>
      <c r="K281" s="58">
        <v>0.27</v>
      </c>
      <c r="L281" s="58">
        <v>4.74</v>
      </c>
      <c r="M281" s="58">
        <v>0.47</v>
      </c>
      <c r="N281" s="58">
        <v>0.25</v>
      </c>
      <c r="O281" s="58"/>
      <c r="P281" s="58"/>
      <c r="Q281" s="58">
        <f>IF(100-SUM(F281:P281)&lt;0,0,100-SUM(F281:P281))</f>
        <v>14.560000000000002</v>
      </c>
      <c r="S281" s="58">
        <v>40.54</v>
      </c>
      <c r="T281" s="58">
        <v>2.68</v>
      </c>
      <c r="U281" s="58">
        <v>14.77</v>
      </c>
      <c r="V281" s="58">
        <v>14.65</v>
      </c>
      <c r="W281" s="58">
        <v>0.15</v>
      </c>
      <c r="X281" s="58">
        <v>11.06</v>
      </c>
      <c r="Y281" s="58">
        <v>10.050000000000001</v>
      </c>
      <c r="Z281" s="58">
        <v>2.89</v>
      </c>
      <c r="AA281" s="58">
        <v>0.14000000000000001</v>
      </c>
      <c r="AB281" s="58"/>
      <c r="AD281" s="59"/>
      <c r="AE281" s="60"/>
      <c r="AF281" s="61"/>
      <c r="AG281" s="59"/>
      <c r="AH281" s="59"/>
      <c r="AI281" s="59"/>
      <c r="AJ281" s="60"/>
      <c r="AK281" s="62"/>
      <c r="AL281" s="62"/>
      <c r="AM281" s="62"/>
      <c r="AN281" s="62"/>
      <c r="AO281" s="62"/>
      <c r="AP281" s="62"/>
      <c r="AQ281" s="63"/>
      <c r="AR281" s="62"/>
      <c r="AS281" s="62"/>
      <c r="AT281" s="63"/>
      <c r="AU281" s="59"/>
      <c r="AV281" s="59"/>
      <c r="AW281" s="59"/>
      <c r="AX281" s="59"/>
      <c r="AY281" s="59"/>
      <c r="AZ281" s="59"/>
      <c r="BA281" s="60"/>
      <c r="BB281" s="64"/>
      <c r="BC281" s="64"/>
      <c r="BD281" s="59"/>
      <c r="BE281" s="59"/>
      <c r="BF281" s="59"/>
      <c r="BG281" s="59"/>
      <c r="BH281" s="59"/>
      <c r="BI281" s="59"/>
      <c r="BJ281" s="59"/>
      <c r="BK281" s="59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P281"/>
      <c r="CQ281"/>
      <c r="CR281"/>
      <c r="CS281"/>
      <c r="CT281"/>
      <c r="CU281"/>
      <c r="CV281"/>
      <c r="CW281"/>
      <c r="CX281"/>
      <c r="CY281"/>
      <c r="CZ281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FG281" s="65"/>
      <c r="FH281" s="65"/>
      <c r="FL281" s="57"/>
      <c r="FX281" s="57"/>
      <c r="FY281" s="57"/>
      <c r="FZ281" s="57"/>
      <c r="GA281" s="66"/>
      <c r="GB281" s="66"/>
      <c r="GE281" s="66"/>
      <c r="GG281" s="57"/>
    </row>
    <row r="282" spans="1:189" s="56" customFormat="1" ht="18" customHeight="1">
      <c r="A282" s="56" t="s">
        <v>1072</v>
      </c>
      <c r="B282" s="56" t="s">
        <v>1034</v>
      </c>
      <c r="C282" s="57">
        <v>900</v>
      </c>
      <c r="D282" s="57">
        <v>12</v>
      </c>
      <c r="E282" s="56">
        <f t="shared" si="4"/>
        <v>1173.1500000000001</v>
      </c>
      <c r="F282" s="58">
        <v>60.81</v>
      </c>
      <c r="G282" s="58">
        <v>0.63</v>
      </c>
      <c r="H282" s="58">
        <v>17.059999999999999</v>
      </c>
      <c r="I282" s="58">
        <v>3.37</v>
      </c>
      <c r="J282" s="58">
        <v>0.04</v>
      </c>
      <c r="K282" s="58">
        <v>0.48</v>
      </c>
      <c r="L282" s="58">
        <v>4.53</v>
      </c>
      <c r="M282" s="58">
        <v>0.48</v>
      </c>
      <c r="N282" s="58">
        <v>0.27</v>
      </c>
      <c r="O282" s="58"/>
      <c r="P282" s="58"/>
      <c r="Q282" s="58">
        <f>IF(100-SUM(F282:P282)&lt;0,0,100-SUM(F282:P282))</f>
        <v>12.329999999999984</v>
      </c>
      <c r="S282" s="58">
        <v>41.02</v>
      </c>
      <c r="T282" s="58">
        <v>2.42</v>
      </c>
      <c r="U282" s="58">
        <v>15.12</v>
      </c>
      <c r="V282" s="58">
        <v>16.22</v>
      </c>
      <c r="W282" s="58">
        <v>0.18</v>
      </c>
      <c r="X282" s="58">
        <v>10.14</v>
      </c>
      <c r="Y282" s="58">
        <v>10.19</v>
      </c>
      <c r="Z282" s="58">
        <v>2.73</v>
      </c>
      <c r="AA282" s="58">
        <v>0.14000000000000001</v>
      </c>
      <c r="AB282" s="58"/>
      <c r="AD282" s="59"/>
      <c r="AE282" s="60"/>
      <c r="AF282" s="61"/>
      <c r="AG282" s="59"/>
      <c r="AH282" s="59"/>
      <c r="AI282" s="59"/>
      <c r="AJ282" s="60"/>
      <c r="AK282" s="62"/>
      <c r="AL282" s="62"/>
      <c r="AM282" s="62"/>
      <c r="AN282" s="62"/>
      <c r="AO282" s="62"/>
      <c r="AP282" s="62"/>
      <c r="AQ282" s="63"/>
      <c r="AR282" s="62"/>
      <c r="AS282" s="62"/>
      <c r="AT282" s="63"/>
      <c r="AU282" s="59"/>
      <c r="AV282" s="59"/>
      <c r="AW282" s="59"/>
      <c r="AX282" s="59"/>
      <c r="AY282" s="59"/>
      <c r="AZ282" s="59"/>
      <c r="BA282" s="60"/>
      <c r="BB282" s="64"/>
      <c r="BC282" s="64"/>
      <c r="BD282" s="59"/>
      <c r="BE282" s="59"/>
      <c r="BF282" s="59"/>
      <c r="BG282" s="59"/>
      <c r="BH282" s="59"/>
      <c r="BI282" s="59"/>
      <c r="BJ282" s="59"/>
      <c r="BK282" s="59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P282"/>
      <c r="CQ282"/>
      <c r="CR282"/>
      <c r="CS282"/>
      <c r="CT282"/>
      <c r="CU282"/>
      <c r="CV282"/>
      <c r="CW282"/>
      <c r="CX282"/>
      <c r="CY282"/>
      <c r="CZ282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FG282" s="65"/>
      <c r="FH282" s="65"/>
      <c r="FL282" s="57"/>
      <c r="FX282" s="57"/>
      <c r="FY282" s="57"/>
      <c r="FZ282" s="57"/>
      <c r="GA282" s="66"/>
      <c r="GB282" s="66"/>
      <c r="GE282" s="66"/>
      <c r="GG282" s="57"/>
    </row>
    <row r="283" spans="1:189" s="56" customFormat="1" ht="18" customHeight="1">
      <c r="A283" s="56" t="s">
        <v>1073</v>
      </c>
      <c r="B283" s="56" t="s">
        <v>1034</v>
      </c>
      <c r="C283" s="57">
        <v>1070</v>
      </c>
      <c r="D283" s="57">
        <v>12</v>
      </c>
      <c r="E283" s="56">
        <f t="shared" si="4"/>
        <v>1343.15</v>
      </c>
      <c r="F283" s="58">
        <v>53.6</v>
      </c>
      <c r="G283" s="58">
        <v>0.45</v>
      </c>
      <c r="H283" s="58">
        <v>19.2</v>
      </c>
      <c r="I283" s="58">
        <v>5.5</v>
      </c>
      <c r="J283" s="58">
        <v>0.1</v>
      </c>
      <c r="K283" s="58">
        <v>2.9</v>
      </c>
      <c r="L283" s="58">
        <v>6.27</v>
      </c>
      <c r="M283" s="58">
        <v>3.61</v>
      </c>
      <c r="N283" s="58">
        <v>0.56999999999999995</v>
      </c>
      <c r="O283" s="58">
        <v>0.01</v>
      </c>
      <c r="P283" s="58">
        <v>0.15</v>
      </c>
      <c r="Q283" s="58">
        <v>9</v>
      </c>
      <c r="S283" s="58">
        <v>41.8</v>
      </c>
      <c r="T283" s="58">
        <v>1.22</v>
      </c>
      <c r="U283" s="58">
        <v>16.399999999999999</v>
      </c>
      <c r="V283" s="58">
        <v>9.1999999999999993</v>
      </c>
      <c r="W283" s="58">
        <v>0.14000000000000001</v>
      </c>
      <c r="X283" s="58">
        <v>14.8</v>
      </c>
      <c r="Y283" s="58">
        <v>10.5</v>
      </c>
      <c r="Z283" s="58">
        <v>2.76</v>
      </c>
      <c r="AA283" s="58">
        <v>0.28000000000000003</v>
      </c>
      <c r="AB283" s="58">
        <v>0.27</v>
      </c>
      <c r="AD283" s="59"/>
      <c r="AE283" s="60"/>
      <c r="AF283" s="61"/>
      <c r="AG283" s="59"/>
      <c r="AH283" s="59"/>
      <c r="AI283" s="59"/>
      <c r="AJ283" s="60"/>
      <c r="AK283" s="62"/>
      <c r="AL283" s="62"/>
      <c r="AM283" s="62"/>
      <c r="AN283" s="62"/>
      <c r="AO283" s="62"/>
      <c r="AP283" s="62"/>
      <c r="AQ283" s="63"/>
      <c r="AR283" s="62"/>
      <c r="AS283" s="62"/>
      <c r="AT283" s="63"/>
      <c r="AU283" s="59"/>
      <c r="AV283" s="59"/>
      <c r="AW283" s="59"/>
      <c r="AX283" s="59"/>
      <c r="AY283" s="59"/>
      <c r="AZ283" s="59"/>
      <c r="BA283" s="60"/>
      <c r="BB283" s="64"/>
      <c r="BC283" s="64"/>
      <c r="BD283" s="59"/>
      <c r="BE283" s="59"/>
      <c r="BF283" s="59"/>
      <c r="BG283" s="59"/>
      <c r="BH283" s="59"/>
      <c r="BI283" s="59"/>
      <c r="BJ283" s="59"/>
      <c r="BK283" s="59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P283"/>
      <c r="CQ283"/>
      <c r="CR283"/>
      <c r="CS283"/>
      <c r="CT283"/>
      <c r="CU283"/>
      <c r="CV283"/>
      <c r="CW283"/>
      <c r="CX283"/>
      <c r="CY283"/>
      <c r="CZ283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FG283" s="65"/>
      <c r="FH283" s="65"/>
      <c r="FL283" s="57"/>
      <c r="FX283" s="57"/>
      <c r="FY283" s="57"/>
      <c r="FZ283" s="57"/>
      <c r="GA283" s="66"/>
      <c r="GB283" s="66"/>
      <c r="GE283" s="66"/>
      <c r="GG283" s="57"/>
    </row>
    <row r="284" spans="1:189" s="56" customFormat="1" ht="18" customHeight="1">
      <c r="A284" s="56" t="s">
        <v>1073</v>
      </c>
      <c r="B284" s="56" t="s">
        <v>1034</v>
      </c>
      <c r="C284" s="57">
        <v>1070</v>
      </c>
      <c r="D284" s="57">
        <v>12</v>
      </c>
      <c r="E284" s="56">
        <f t="shared" si="4"/>
        <v>1343.15</v>
      </c>
      <c r="F284" s="58">
        <v>56.5</v>
      </c>
      <c r="G284" s="58">
        <v>0.6</v>
      </c>
      <c r="H284" s="58">
        <v>19</v>
      </c>
      <c r="I284" s="58">
        <v>4.3099999999999996</v>
      </c>
      <c r="J284" s="58">
        <v>0.06</v>
      </c>
      <c r="K284" s="58">
        <v>2.5</v>
      </c>
      <c r="L284" s="58">
        <v>5.2</v>
      </c>
      <c r="M284" s="58">
        <v>4.95</v>
      </c>
      <c r="N284" s="58">
        <v>0.8</v>
      </c>
      <c r="O284" s="58">
        <v>0.01</v>
      </c>
      <c r="P284" s="58">
        <v>0.18</v>
      </c>
      <c r="Q284" s="58">
        <v>6.4</v>
      </c>
      <c r="S284" s="58">
        <v>42.4</v>
      </c>
      <c r="T284" s="58">
        <v>1.7</v>
      </c>
      <c r="U284" s="58">
        <v>15.7</v>
      </c>
      <c r="V284" s="58">
        <v>8.8000000000000007</v>
      </c>
      <c r="W284" s="58">
        <v>0.04</v>
      </c>
      <c r="X284" s="58">
        <v>15</v>
      </c>
      <c r="Y284" s="58">
        <v>10.199999999999999</v>
      </c>
      <c r="Z284" s="58">
        <v>2.98</v>
      </c>
      <c r="AA284" s="58">
        <v>0.28999999999999998</v>
      </c>
      <c r="AB284" s="58">
        <v>0.2</v>
      </c>
      <c r="AD284" s="59"/>
      <c r="AE284" s="60"/>
      <c r="AF284" s="61"/>
      <c r="AG284" s="59"/>
      <c r="AH284" s="59"/>
      <c r="AI284" s="59"/>
      <c r="AJ284" s="60"/>
      <c r="AK284" s="62"/>
      <c r="AL284" s="62"/>
      <c r="AM284" s="62"/>
      <c r="AN284" s="62"/>
      <c r="AO284" s="62"/>
      <c r="AP284" s="62"/>
      <c r="AQ284" s="63"/>
      <c r="AR284" s="62"/>
      <c r="AS284" s="62"/>
      <c r="AT284" s="63"/>
      <c r="AU284" s="59"/>
      <c r="AV284" s="59"/>
      <c r="AW284" s="59"/>
      <c r="AX284" s="59"/>
      <c r="AY284" s="59"/>
      <c r="AZ284" s="59"/>
      <c r="BA284" s="60"/>
      <c r="BB284" s="64"/>
      <c r="BC284" s="64"/>
      <c r="BD284" s="59"/>
      <c r="BE284" s="59"/>
      <c r="BF284" s="59"/>
      <c r="BG284" s="59"/>
      <c r="BH284" s="59"/>
      <c r="BI284" s="59"/>
      <c r="BJ284" s="59"/>
      <c r="BK284" s="59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P284"/>
      <c r="CQ284"/>
      <c r="CR284"/>
      <c r="CS284"/>
      <c r="CT284"/>
      <c r="CU284"/>
      <c r="CV284"/>
      <c r="CW284"/>
      <c r="CX284"/>
      <c r="CY284"/>
      <c r="CZ284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FG284" s="65"/>
      <c r="FH284" s="65"/>
      <c r="FL284" s="57"/>
      <c r="FX284" s="57"/>
      <c r="FY284" s="57"/>
      <c r="FZ284" s="57"/>
      <c r="GA284" s="66"/>
      <c r="GB284" s="66"/>
      <c r="GE284" s="66"/>
      <c r="GG284" s="57"/>
    </row>
    <row r="285" spans="1:189" s="56" customFormat="1" ht="18" customHeight="1">
      <c r="A285" s="56" t="s">
        <v>1074</v>
      </c>
      <c r="B285" s="56" t="s">
        <v>1034</v>
      </c>
      <c r="C285" s="57">
        <v>1000</v>
      </c>
      <c r="D285" s="57">
        <v>12</v>
      </c>
      <c r="E285" s="56">
        <f t="shared" si="4"/>
        <v>1273.1500000000001</v>
      </c>
      <c r="F285" s="58">
        <v>62.4</v>
      </c>
      <c r="G285" s="58">
        <v>1.87</v>
      </c>
      <c r="H285" s="58">
        <v>18.97</v>
      </c>
      <c r="I285" s="58">
        <v>4.4400000000000004</v>
      </c>
      <c r="J285" s="58">
        <v>0.04</v>
      </c>
      <c r="K285" s="58">
        <v>1.02</v>
      </c>
      <c r="L285" s="58">
        <v>2.34</v>
      </c>
      <c r="M285" s="58">
        <v>7.78</v>
      </c>
      <c r="N285" s="58">
        <v>1.93</v>
      </c>
      <c r="O285" s="58"/>
      <c r="P285" s="58"/>
      <c r="Q285" s="58">
        <f>IF(100-SUM(F285:P285)&lt;0,0,100-SUM(F285:P285))</f>
        <v>0</v>
      </c>
      <c r="S285" s="58">
        <v>41.39</v>
      </c>
      <c r="T285" s="58">
        <v>3.68</v>
      </c>
      <c r="U285" s="58">
        <v>13.76</v>
      </c>
      <c r="V285" s="58">
        <v>12.98</v>
      </c>
      <c r="W285" s="58">
        <v>0.16</v>
      </c>
      <c r="X285" s="58">
        <v>11.23</v>
      </c>
      <c r="Y285" s="58">
        <v>8.9600000000000009</v>
      </c>
      <c r="Z285" s="58">
        <v>3.63</v>
      </c>
      <c r="AA285" s="58">
        <v>0.45</v>
      </c>
      <c r="AB285" s="58"/>
      <c r="AD285" s="59"/>
      <c r="AE285" s="60"/>
      <c r="AF285" s="61"/>
      <c r="AG285" s="59"/>
      <c r="AH285" s="59"/>
      <c r="AI285" s="59"/>
      <c r="AJ285" s="60"/>
      <c r="AK285" s="62"/>
      <c r="AL285" s="62"/>
      <c r="AM285" s="62"/>
      <c r="AN285" s="62"/>
      <c r="AO285" s="62"/>
      <c r="AP285" s="62"/>
      <c r="AQ285" s="63"/>
      <c r="AR285" s="62"/>
      <c r="AS285" s="62"/>
      <c r="AT285" s="63"/>
      <c r="AU285" s="59"/>
      <c r="AV285" s="59"/>
      <c r="AW285" s="59"/>
      <c r="AX285" s="59"/>
      <c r="AY285" s="59"/>
      <c r="AZ285" s="59"/>
      <c r="BA285" s="60"/>
      <c r="BB285" s="64"/>
      <c r="BC285" s="64"/>
      <c r="BD285" s="59"/>
      <c r="BE285" s="59"/>
      <c r="BF285" s="59"/>
      <c r="BG285" s="59"/>
      <c r="BH285" s="59"/>
      <c r="BI285" s="59"/>
      <c r="BJ285" s="59"/>
      <c r="BK285" s="59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P285"/>
      <c r="CQ285"/>
      <c r="CR285"/>
      <c r="CS285"/>
      <c r="CT285"/>
      <c r="CU285"/>
      <c r="CV285"/>
      <c r="CW285"/>
      <c r="CX285"/>
      <c r="CY285"/>
      <c r="CZ285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FG285" s="65"/>
      <c r="FH285" s="65"/>
      <c r="FL285" s="57"/>
      <c r="FX285" s="57"/>
      <c r="FY285" s="57"/>
      <c r="FZ285" s="57"/>
      <c r="GA285" s="66"/>
      <c r="GB285" s="66"/>
      <c r="GE285" s="66"/>
      <c r="GG285" s="57"/>
    </row>
    <row r="286" spans="1:189" s="56" customFormat="1" ht="18" customHeight="1">
      <c r="A286" s="56" t="s">
        <v>1054</v>
      </c>
      <c r="B286" s="56" t="s">
        <v>1034</v>
      </c>
      <c r="C286" s="57">
        <v>930</v>
      </c>
      <c r="D286" s="57">
        <v>12.5</v>
      </c>
      <c r="E286" s="56">
        <f t="shared" si="4"/>
        <v>1203.1500000000001</v>
      </c>
      <c r="F286" s="58">
        <v>74.3</v>
      </c>
      <c r="G286" s="58">
        <v>0.4</v>
      </c>
      <c r="H286" s="58">
        <v>14.8</v>
      </c>
      <c r="I286" s="58">
        <v>1.8</v>
      </c>
      <c r="J286" s="58">
        <v>0.06</v>
      </c>
      <c r="K286" s="58">
        <v>0.45</v>
      </c>
      <c r="L286" s="58">
        <v>2.2400000000000002</v>
      </c>
      <c r="M286" s="58">
        <v>2.81</v>
      </c>
      <c r="N286" s="58">
        <v>3.09</v>
      </c>
      <c r="O286" s="58"/>
      <c r="P286" s="58"/>
      <c r="Q286" s="58">
        <v>4.9000000000000004</v>
      </c>
      <c r="S286" s="58">
        <v>45.5</v>
      </c>
      <c r="T286" s="58">
        <v>2.12</v>
      </c>
      <c r="U286" s="58">
        <v>8.68</v>
      </c>
      <c r="V286" s="58">
        <v>14.9</v>
      </c>
      <c r="W286" s="58">
        <v>0.37</v>
      </c>
      <c r="X286" s="58">
        <v>12.6</v>
      </c>
      <c r="Y286" s="58">
        <v>11.3</v>
      </c>
      <c r="Z286" s="58">
        <v>1.62</v>
      </c>
      <c r="AA286" s="58">
        <v>0.69</v>
      </c>
      <c r="AB286" s="58"/>
      <c r="AD286" s="59"/>
      <c r="AE286" s="60"/>
      <c r="AF286" s="61"/>
      <c r="AG286" s="59"/>
      <c r="AH286" s="59"/>
      <c r="AI286" s="59"/>
      <c r="AJ286" s="60"/>
      <c r="AK286" s="62"/>
      <c r="AL286" s="62"/>
      <c r="AM286" s="62"/>
      <c r="AN286" s="62"/>
      <c r="AO286" s="62"/>
      <c r="AP286" s="62"/>
      <c r="AQ286" s="63"/>
      <c r="AR286" s="62"/>
      <c r="AS286" s="62"/>
      <c r="AT286" s="63"/>
      <c r="AU286" s="59"/>
      <c r="AV286" s="59"/>
      <c r="AW286" s="59"/>
      <c r="AX286" s="59"/>
      <c r="AY286" s="59"/>
      <c r="AZ286" s="59"/>
      <c r="BA286" s="60"/>
      <c r="BB286" s="64"/>
      <c r="BC286" s="64"/>
      <c r="BD286" s="59"/>
      <c r="BE286" s="59"/>
      <c r="BF286" s="59"/>
      <c r="BG286" s="59"/>
      <c r="BH286" s="59"/>
      <c r="BI286" s="59"/>
      <c r="BJ286" s="59"/>
      <c r="BK286" s="59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P286"/>
      <c r="CQ286"/>
      <c r="CR286"/>
      <c r="CS286"/>
      <c r="CT286"/>
      <c r="CU286"/>
      <c r="CV286"/>
      <c r="CW286"/>
      <c r="CX286"/>
      <c r="CY286"/>
      <c r="CZ286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FG286" s="65"/>
      <c r="FH286" s="65"/>
      <c r="FL286" s="57"/>
      <c r="FX286" s="57"/>
      <c r="FY286" s="57"/>
      <c r="FZ286" s="57"/>
      <c r="GA286" s="66"/>
      <c r="GB286" s="66"/>
      <c r="GE286" s="66"/>
      <c r="GG286" s="57"/>
    </row>
    <row r="287" spans="1:189" s="56" customFormat="1" ht="18" customHeight="1">
      <c r="A287" s="56" t="s">
        <v>1075</v>
      </c>
      <c r="B287" s="56" t="s">
        <v>1034</v>
      </c>
      <c r="C287" s="57">
        <v>920</v>
      </c>
      <c r="D287" s="57">
        <v>13</v>
      </c>
      <c r="E287" s="56">
        <f t="shared" si="4"/>
        <v>1193.1500000000001</v>
      </c>
      <c r="F287" s="58">
        <v>68.3</v>
      </c>
      <c r="G287" s="58">
        <v>0.2</v>
      </c>
      <c r="H287" s="58">
        <v>21.4</v>
      </c>
      <c r="I287" s="58">
        <v>1.7200000000000002</v>
      </c>
      <c r="J287" s="58">
        <v>0.1</v>
      </c>
      <c r="K287" s="58">
        <v>0.5</v>
      </c>
      <c r="L287" s="58">
        <v>6.6</v>
      </c>
      <c r="M287" s="58">
        <v>0.7</v>
      </c>
      <c r="N287" s="58">
        <v>0.2</v>
      </c>
      <c r="O287" s="58"/>
      <c r="P287" s="58"/>
      <c r="Q287" s="58">
        <f t="shared" ref="Q287:Q305" si="5">IF(100-SUM(F287:P287)&lt;0,0,100-SUM(F287:P287))</f>
        <v>0.28000000000000114</v>
      </c>
      <c r="S287" s="58">
        <v>44.74</v>
      </c>
      <c r="T287" s="58">
        <v>0.73</v>
      </c>
      <c r="U287" s="58">
        <v>13.64</v>
      </c>
      <c r="V287" s="58">
        <v>4.62</v>
      </c>
      <c r="W287" s="58">
        <v>0.1</v>
      </c>
      <c r="X287" s="58">
        <v>16.61</v>
      </c>
      <c r="Y287" s="58">
        <v>11.3</v>
      </c>
      <c r="Z287" s="58">
        <v>2.31</v>
      </c>
      <c r="AA287" s="58">
        <v>0.31</v>
      </c>
      <c r="AB287" s="58"/>
      <c r="AD287" s="59"/>
      <c r="AE287" s="60"/>
      <c r="AF287" s="61"/>
      <c r="AG287" s="59"/>
      <c r="AH287" s="59"/>
      <c r="AI287" s="59"/>
      <c r="AJ287" s="60"/>
      <c r="AK287" s="62"/>
      <c r="AL287" s="62"/>
      <c r="AM287" s="62"/>
      <c r="AN287" s="62"/>
      <c r="AO287" s="62"/>
      <c r="AP287" s="62"/>
      <c r="AQ287" s="63"/>
      <c r="AR287" s="62"/>
      <c r="AS287" s="62"/>
      <c r="AT287" s="63"/>
      <c r="AU287" s="59"/>
      <c r="AV287" s="59"/>
      <c r="AW287" s="59"/>
      <c r="AX287" s="59"/>
      <c r="AY287" s="59"/>
      <c r="AZ287" s="59"/>
      <c r="BA287" s="60"/>
      <c r="BB287" s="64"/>
      <c r="BC287" s="64"/>
      <c r="BD287" s="59"/>
      <c r="BE287" s="59"/>
      <c r="BF287" s="59"/>
      <c r="BG287" s="59"/>
      <c r="BH287" s="59"/>
      <c r="BI287" s="59"/>
      <c r="BJ287" s="59"/>
      <c r="BK287" s="59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P287" s="71"/>
      <c r="CQ287" s="71"/>
      <c r="CR287" s="71"/>
      <c r="CS287" s="71"/>
      <c r="CT287" s="71"/>
      <c r="CU287" s="71"/>
      <c r="CV287" s="71"/>
      <c r="CW287" s="71"/>
      <c r="CX287" s="71"/>
      <c r="CY287" s="71"/>
      <c r="CZ287" s="71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FG287" s="72"/>
      <c r="FH287" s="72"/>
      <c r="FL287" s="57"/>
      <c r="FX287" s="57"/>
      <c r="FY287" s="57"/>
      <c r="FZ287" s="57"/>
      <c r="GA287" s="66"/>
      <c r="GB287" s="66"/>
      <c r="GE287" s="66"/>
      <c r="GG287" s="57"/>
    </row>
    <row r="288" spans="1:189" s="56" customFormat="1" ht="18" customHeight="1">
      <c r="A288" s="56" t="s">
        <v>1075</v>
      </c>
      <c r="B288" s="56" t="s">
        <v>1034</v>
      </c>
      <c r="C288" s="57">
        <v>920</v>
      </c>
      <c r="D288" s="57">
        <v>13</v>
      </c>
      <c r="E288" s="56">
        <f t="shared" si="4"/>
        <v>1193.1500000000001</v>
      </c>
      <c r="F288" s="58">
        <v>63.1</v>
      </c>
      <c r="G288" s="58">
        <v>0.4</v>
      </c>
      <c r="H288" s="58">
        <v>20.2</v>
      </c>
      <c r="I288" s="58">
        <v>4.3</v>
      </c>
      <c r="J288" s="58">
        <v>0.3</v>
      </c>
      <c r="K288" s="58">
        <v>4.5999999999999996</v>
      </c>
      <c r="L288" s="58">
        <v>5.5</v>
      </c>
      <c r="M288" s="58">
        <v>0.8</v>
      </c>
      <c r="N288" s="58">
        <v>0.7</v>
      </c>
      <c r="O288" s="58"/>
      <c r="P288" s="58"/>
      <c r="Q288" s="58">
        <f t="shared" si="5"/>
        <v>0.10000000000000853</v>
      </c>
      <c r="S288" s="58">
        <v>45.6</v>
      </c>
      <c r="T288" s="58">
        <v>0.51</v>
      </c>
      <c r="U288" s="58">
        <v>12.88</v>
      </c>
      <c r="V288" s="58">
        <v>4.57</v>
      </c>
      <c r="W288" s="58">
        <v>0.19</v>
      </c>
      <c r="X288" s="58">
        <v>16.690000000000001</v>
      </c>
      <c r="Y288" s="58">
        <v>11.17</v>
      </c>
      <c r="Z288" s="58">
        <v>1.87</v>
      </c>
      <c r="AA288" s="58">
        <v>0.33</v>
      </c>
      <c r="AB288" s="58"/>
      <c r="AD288" s="59"/>
      <c r="AE288" s="60"/>
      <c r="AF288" s="61"/>
      <c r="AG288" s="59"/>
      <c r="AH288" s="59"/>
      <c r="AI288" s="59"/>
      <c r="AJ288" s="60"/>
      <c r="AK288" s="62"/>
      <c r="AL288" s="62"/>
      <c r="AM288" s="62"/>
      <c r="AN288" s="62"/>
      <c r="AO288" s="62"/>
      <c r="AP288" s="62"/>
      <c r="AQ288" s="63"/>
      <c r="AR288" s="62"/>
      <c r="AS288" s="62"/>
      <c r="AT288" s="63"/>
      <c r="AU288" s="59"/>
      <c r="AV288" s="59"/>
      <c r="AW288" s="59"/>
      <c r="AX288" s="59"/>
      <c r="AY288" s="59"/>
      <c r="AZ288" s="59"/>
      <c r="BA288" s="60"/>
      <c r="BB288" s="64"/>
      <c r="BC288" s="64"/>
      <c r="BD288" s="59"/>
      <c r="BE288" s="59"/>
      <c r="BF288" s="59"/>
      <c r="BG288" s="59"/>
      <c r="BH288" s="59"/>
      <c r="BI288" s="59"/>
      <c r="BJ288" s="59"/>
      <c r="BK288" s="59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P288" s="71"/>
      <c r="CQ288" s="71"/>
      <c r="CR288" s="71"/>
      <c r="CS288" s="71"/>
      <c r="CT288" s="71"/>
      <c r="CU288" s="71"/>
      <c r="CV288" s="71"/>
      <c r="CW288" s="71"/>
      <c r="CX288" s="71"/>
      <c r="CY288" s="71"/>
      <c r="CZ288" s="71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FG288" s="72"/>
      <c r="FH288" s="72"/>
      <c r="FL288" s="57"/>
      <c r="FX288" s="57"/>
      <c r="FY288" s="57"/>
      <c r="FZ288" s="57"/>
      <c r="GA288" s="66"/>
      <c r="GB288" s="66"/>
      <c r="GE288" s="66"/>
      <c r="GG288" s="57"/>
    </row>
    <row r="289" spans="1:189" s="56" customFormat="1" ht="18" customHeight="1">
      <c r="A289" s="56" t="s">
        <v>1075</v>
      </c>
      <c r="B289" s="56" t="s">
        <v>1034</v>
      </c>
      <c r="C289" s="57">
        <v>920</v>
      </c>
      <c r="D289" s="57">
        <v>13</v>
      </c>
      <c r="E289" s="56">
        <f t="shared" si="4"/>
        <v>1193.1500000000001</v>
      </c>
      <c r="F289" s="58">
        <v>71.3</v>
      </c>
      <c r="G289" s="58">
        <v>0</v>
      </c>
      <c r="H289" s="58">
        <v>19.7</v>
      </c>
      <c r="I289" s="58">
        <v>0.8600000000000001</v>
      </c>
      <c r="J289" s="58"/>
      <c r="K289" s="58"/>
      <c r="L289" s="58">
        <v>6</v>
      </c>
      <c r="M289" s="58">
        <v>1.5</v>
      </c>
      <c r="N289" s="58">
        <v>0.6</v>
      </c>
      <c r="O289" s="58"/>
      <c r="P289" s="58"/>
      <c r="Q289" s="58">
        <f t="shared" si="5"/>
        <v>4.0000000000006253E-2</v>
      </c>
      <c r="S289" s="58">
        <v>45.05</v>
      </c>
      <c r="T289" s="58">
        <v>0.55000000000000004</v>
      </c>
      <c r="U289" s="58">
        <v>13.34</v>
      </c>
      <c r="V289" s="58">
        <v>4.63</v>
      </c>
      <c r="W289" s="58">
        <v>0.19</v>
      </c>
      <c r="X289" s="58">
        <v>16.23</v>
      </c>
      <c r="Y289" s="58">
        <v>11.14</v>
      </c>
      <c r="Z289" s="58">
        <v>1.8</v>
      </c>
      <c r="AA289" s="58">
        <v>0.34</v>
      </c>
      <c r="AB289" s="58"/>
      <c r="AD289" s="59"/>
      <c r="AE289" s="60"/>
      <c r="AF289" s="61"/>
      <c r="AG289" s="59"/>
      <c r="AH289" s="59"/>
      <c r="AI289" s="59"/>
      <c r="AJ289" s="60"/>
      <c r="AK289" s="62"/>
      <c r="AL289" s="62"/>
      <c r="AM289" s="62"/>
      <c r="AN289" s="62"/>
      <c r="AO289" s="62"/>
      <c r="AP289" s="62"/>
      <c r="AQ289" s="63"/>
      <c r="AR289" s="62"/>
      <c r="AS289" s="62"/>
      <c r="AT289" s="63"/>
      <c r="AU289" s="59"/>
      <c r="AV289" s="59"/>
      <c r="AW289" s="59"/>
      <c r="AX289" s="59"/>
      <c r="AY289" s="59"/>
      <c r="AZ289" s="59"/>
      <c r="BA289" s="60"/>
      <c r="BB289" s="64"/>
      <c r="BC289" s="64"/>
      <c r="BD289" s="59"/>
      <c r="BE289" s="59"/>
      <c r="BF289" s="59"/>
      <c r="BG289" s="59"/>
      <c r="BH289" s="59"/>
      <c r="BI289" s="59"/>
      <c r="BJ289" s="59"/>
      <c r="BK289" s="59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P289" s="71"/>
      <c r="CQ289" s="71"/>
      <c r="CR289" s="71"/>
      <c r="CS289" s="71"/>
      <c r="CT289" s="71"/>
      <c r="CU289" s="71"/>
      <c r="CV289" s="71"/>
      <c r="CW289" s="71"/>
      <c r="CX289" s="71"/>
      <c r="CY289" s="71"/>
      <c r="CZ289" s="71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FG289" s="72"/>
      <c r="FH289" s="72"/>
      <c r="FL289" s="57"/>
      <c r="FX289" s="57"/>
      <c r="FY289" s="57"/>
      <c r="FZ289" s="57"/>
      <c r="GA289" s="66"/>
      <c r="GB289" s="66"/>
      <c r="GE289" s="66"/>
      <c r="GG289" s="57"/>
    </row>
    <row r="290" spans="1:189" s="56" customFormat="1" ht="18" customHeight="1">
      <c r="A290" s="56" t="s">
        <v>1075</v>
      </c>
      <c r="B290" s="56" t="s">
        <v>1034</v>
      </c>
      <c r="C290" s="57">
        <v>900</v>
      </c>
      <c r="D290" s="57">
        <v>13</v>
      </c>
      <c r="E290" s="56">
        <f t="shared" si="4"/>
        <v>1173.1500000000001</v>
      </c>
      <c r="F290" s="58">
        <v>66.3</v>
      </c>
      <c r="G290" s="58">
        <v>0.2</v>
      </c>
      <c r="H290" s="58">
        <v>23.5</v>
      </c>
      <c r="I290" s="58">
        <v>1.7200000000000002</v>
      </c>
      <c r="J290" s="58">
        <v>0.1</v>
      </c>
      <c r="K290" s="58">
        <v>0.9</v>
      </c>
      <c r="L290" s="58">
        <v>5.3</v>
      </c>
      <c r="M290" s="58">
        <v>1.1000000000000001</v>
      </c>
      <c r="N290" s="58">
        <v>0.7</v>
      </c>
      <c r="O290" s="58"/>
      <c r="P290" s="58"/>
      <c r="Q290" s="58">
        <f t="shared" si="5"/>
        <v>0.18000000000000682</v>
      </c>
      <c r="S290" s="58">
        <v>41.72</v>
      </c>
      <c r="T290" s="58">
        <v>0.49</v>
      </c>
      <c r="U290" s="58">
        <v>17.100000000000001</v>
      </c>
      <c r="V290" s="58">
        <v>6.27</v>
      </c>
      <c r="W290" s="58">
        <v>0.23</v>
      </c>
      <c r="X290" s="58">
        <v>14.47</v>
      </c>
      <c r="Y290" s="58">
        <v>10.029999999999999</v>
      </c>
      <c r="Z290" s="58">
        <v>2.2599999999999998</v>
      </c>
      <c r="AA290" s="58">
        <v>0.56999999999999995</v>
      </c>
      <c r="AB290" s="58"/>
      <c r="AD290" s="59"/>
      <c r="AE290" s="60"/>
      <c r="AF290" s="61"/>
      <c r="AG290" s="59"/>
      <c r="AH290" s="59"/>
      <c r="AI290" s="59"/>
      <c r="AJ290" s="60"/>
      <c r="AK290" s="62"/>
      <c r="AL290" s="62"/>
      <c r="AM290" s="62"/>
      <c r="AN290" s="62"/>
      <c r="AO290" s="62"/>
      <c r="AP290" s="62"/>
      <c r="AQ290" s="63"/>
      <c r="AR290" s="62"/>
      <c r="AS290" s="62"/>
      <c r="AT290" s="63"/>
      <c r="AU290" s="59"/>
      <c r="AV290" s="59"/>
      <c r="AW290" s="59"/>
      <c r="AX290" s="59"/>
      <c r="AY290" s="59"/>
      <c r="AZ290" s="59"/>
      <c r="BA290" s="60"/>
      <c r="BB290" s="64"/>
      <c r="BC290" s="64"/>
      <c r="BD290" s="59"/>
      <c r="BE290" s="59"/>
      <c r="BF290" s="59"/>
      <c r="BG290" s="59"/>
      <c r="BH290" s="59"/>
      <c r="BI290" s="59"/>
      <c r="BJ290" s="59"/>
      <c r="BK290" s="59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P290" s="71"/>
      <c r="CQ290" s="71"/>
      <c r="CR290" s="71"/>
      <c r="CS290" s="71"/>
      <c r="CT290" s="71"/>
      <c r="CU290" s="71"/>
      <c r="CV290" s="71"/>
      <c r="CW290" s="71"/>
      <c r="CX290" s="71"/>
      <c r="CY290" s="71"/>
      <c r="CZ290" s="71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FG290" s="72"/>
      <c r="FH290" s="72"/>
      <c r="FL290" s="57"/>
      <c r="FX290" s="57"/>
      <c r="FY290" s="57"/>
      <c r="FZ290" s="57"/>
      <c r="GA290" s="66"/>
      <c r="GB290" s="66"/>
      <c r="GE290" s="66"/>
      <c r="GG290" s="57"/>
    </row>
    <row r="291" spans="1:189" s="56" customFormat="1" ht="18" customHeight="1">
      <c r="A291" s="56" t="s">
        <v>1075</v>
      </c>
      <c r="B291" s="56" t="s">
        <v>1034</v>
      </c>
      <c r="C291" s="57">
        <v>900</v>
      </c>
      <c r="D291" s="57">
        <v>13</v>
      </c>
      <c r="E291" s="56">
        <f t="shared" si="4"/>
        <v>1173.1500000000001</v>
      </c>
      <c r="F291" s="58">
        <v>67</v>
      </c>
      <c r="G291" s="58">
        <v>0.2</v>
      </c>
      <c r="H291" s="58">
        <v>22.2</v>
      </c>
      <c r="I291" s="58">
        <v>1.62</v>
      </c>
      <c r="J291" s="58"/>
      <c r="K291" s="58">
        <v>1.4</v>
      </c>
      <c r="L291" s="58">
        <v>5.8</v>
      </c>
      <c r="M291" s="58">
        <v>1</v>
      </c>
      <c r="N291" s="58">
        <v>0.7</v>
      </c>
      <c r="O291" s="58"/>
      <c r="P291" s="58"/>
      <c r="Q291" s="58">
        <f t="shared" si="5"/>
        <v>7.9999999999984084E-2</v>
      </c>
      <c r="S291" s="58">
        <v>44.06</v>
      </c>
      <c r="T291" s="58">
        <v>0.7</v>
      </c>
      <c r="U291" s="58">
        <v>12.78</v>
      </c>
      <c r="V291" s="58">
        <v>7.94</v>
      </c>
      <c r="W291" s="58">
        <v>0.27</v>
      </c>
      <c r="X291" s="58">
        <v>16.53</v>
      </c>
      <c r="Y291" s="58">
        <v>7.17</v>
      </c>
      <c r="Z291" s="58">
        <v>1.62</v>
      </c>
      <c r="AA291" s="58">
        <v>0.39</v>
      </c>
      <c r="AB291" s="58"/>
      <c r="AD291" s="59"/>
      <c r="AE291" s="60"/>
      <c r="AF291" s="61"/>
      <c r="AG291" s="59"/>
      <c r="AH291" s="59"/>
      <c r="AI291" s="59"/>
      <c r="AJ291" s="60"/>
      <c r="AK291" s="62"/>
      <c r="AL291" s="62"/>
      <c r="AM291" s="62"/>
      <c r="AN291" s="62"/>
      <c r="AO291" s="62"/>
      <c r="AP291" s="62"/>
      <c r="AQ291" s="63"/>
      <c r="AR291" s="62"/>
      <c r="AS291" s="62"/>
      <c r="AT291" s="63"/>
      <c r="AU291" s="59"/>
      <c r="AV291" s="59"/>
      <c r="AW291" s="59"/>
      <c r="AX291" s="59"/>
      <c r="AY291" s="59"/>
      <c r="AZ291" s="59"/>
      <c r="BA291" s="60"/>
      <c r="BB291" s="64"/>
      <c r="BC291" s="64"/>
      <c r="BD291" s="59"/>
      <c r="BE291" s="59"/>
      <c r="BF291" s="59"/>
      <c r="BG291" s="59"/>
      <c r="BH291" s="59"/>
      <c r="BI291" s="59"/>
      <c r="BJ291" s="59"/>
      <c r="BK291" s="59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P291" s="71"/>
      <c r="CQ291" s="71"/>
      <c r="CR291" s="71"/>
      <c r="CS291" s="71"/>
      <c r="CT291" s="71"/>
      <c r="CU291" s="71"/>
      <c r="CV291" s="71"/>
      <c r="CW291" s="71"/>
      <c r="CX291" s="71"/>
      <c r="CY291" s="71"/>
      <c r="CZ291" s="71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FG291" s="72"/>
      <c r="FH291" s="72"/>
      <c r="FL291" s="57"/>
      <c r="FX291" s="57"/>
      <c r="FY291" s="57"/>
      <c r="FZ291" s="57"/>
      <c r="GA291" s="66"/>
      <c r="GB291" s="66"/>
      <c r="GE291" s="66"/>
      <c r="GG291" s="57"/>
    </row>
    <row r="292" spans="1:189" s="56" customFormat="1" ht="18" customHeight="1">
      <c r="A292" s="56" t="s">
        <v>1075</v>
      </c>
      <c r="B292" s="56" t="s">
        <v>1034</v>
      </c>
      <c r="C292" s="57">
        <v>900</v>
      </c>
      <c r="D292" s="57">
        <v>13</v>
      </c>
      <c r="E292" s="56">
        <f t="shared" si="4"/>
        <v>1173.1500000000001</v>
      </c>
      <c r="F292" s="58">
        <v>71.2</v>
      </c>
      <c r="G292" s="58">
        <v>0.3</v>
      </c>
      <c r="H292" s="58">
        <v>19.600000000000001</v>
      </c>
      <c r="I292" s="58">
        <v>2.1</v>
      </c>
      <c r="J292" s="58">
        <v>0</v>
      </c>
      <c r="K292" s="58">
        <v>1</v>
      </c>
      <c r="L292" s="58">
        <v>5.2</v>
      </c>
      <c r="M292" s="58">
        <v>0.2</v>
      </c>
      <c r="N292" s="58">
        <v>0.3</v>
      </c>
      <c r="O292" s="58"/>
      <c r="P292" s="58"/>
      <c r="Q292" s="58">
        <f t="shared" si="5"/>
        <v>0.10000000000000853</v>
      </c>
      <c r="S292" s="58">
        <v>40.630000000000003</v>
      </c>
      <c r="T292" s="58">
        <v>0.62</v>
      </c>
      <c r="U292" s="58">
        <v>17.54</v>
      </c>
      <c r="V292" s="58">
        <v>6.2</v>
      </c>
      <c r="W292" s="58">
        <v>0.18</v>
      </c>
      <c r="X292" s="58">
        <v>14.02</v>
      </c>
      <c r="Y292" s="58">
        <v>10.199999999999999</v>
      </c>
      <c r="Z292" s="58">
        <v>2.4300000000000002</v>
      </c>
      <c r="AA292" s="58">
        <v>0.48</v>
      </c>
      <c r="AB292" s="58"/>
      <c r="AD292" s="59"/>
      <c r="AE292" s="60"/>
      <c r="AF292" s="61"/>
      <c r="AG292" s="59"/>
      <c r="AH292" s="59"/>
      <c r="AI292" s="59"/>
      <c r="AJ292" s="60"/>
      <c r="AK292" s="62"/>
      <c r="AL292" s="62"/>
      <c r="AM292" s="62"/>
      <c r="AN292" s="62"/>
      <c r="AO292" s="62"/>
      <c r="AP292" s="62"/>
      <c r="AQ292" s="63"/>
      <c r="AR292" s="62"/>
      <c r="AS292" s="62"/>
      <c r="AT292" s="63"/>
      <c r="AU292" s="59"/>
      <c r="AV292" s="59"/>
      <c r="AW292" s="59"/>
      <c r="AX292" s="59"/>
      <c r="AY292" s="59"/>
      <c r="AZ292" s="59"/>
      <c r="BA292" s="60"/>
      <c r="BB292" s="64"/>
      <c r="BC292" s="64"/>
      <c r="BD292" s="59"/>
      <c r="BE292" s="59"/>
      <c r="BF292" s="59"/>
      <c r="BG292" s="59"/>
      <c r="BH292" s="59"/>
      <c r="BI292" s="59"/>
      <c r="BJ292" s="59"/>
      <c r="BK292" s="59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P292" s="71"/>
      <c r="CQ292" s="71"/>
      <c r="CR292" s="71"/>
      <c r="CS292" s="71"/>
      <c r="CT292" s="71"/>
      <c r="CU292" s="71"/>
      <c r="CV292" s="71"/>
      <c r="CW292" s="71"/>
      <c r="CX292" s="71"/>
      <c r="CY292" s="71"/>
      <c r="CZ292" s="71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FG292" s="72"/>
      <c r="FH292" s="72"/>
      <c r="FL292" s="57"/>
      <c r="FX292" s="57"/>
      <c r="FY292" s="57"/>
      <c r="FZ292" s="57"/>
      <c r="GA292" s="66"/>
      <c r="GB292" s="66"/>
      <c r="GE292" s="66"/>
      <c r="GG292" s="57"/>
    </row>
    <row r="293" spans="1:189" s="56" customFormat="1" ht="18" customHeight="1">
      <c r="A293" s="56" t="s">
        <v>1075</v>
      </c>
      <c r="B293" s="56" t="s">
        <v>1034</v>
      </c>
      <c r="C293" s="57">
        <v>900</v>
      </c>
      <c r="D293" s="57">
        <v>13</v>
      </c>
      <c r="E293" s="56">
        <f t="shared" si="4"/>
        <v>1173.1500000000001</v>
      </c>
      <c r="F293" s="58">
        <v>70.3</v>
      </c>
      <c r="G293" s="58">
        <v>0.4</v>
      </c>
      <c r="H293" s="58">
        <v>18.3</v>
      </c>
      <c r="I293" s="58">
        <v>2.7700000000000005</v>
      </c>
      <c r="J293" s="58">
        <v>0.2</v>
      </c>
      <c r="K293" s="58">
        <v>1.1000000000000001</v>
      </c>
      <c r="L293" s="58">
        <v>5.3</v>
      </c>
      <c r="M293" s="58">
        <v>1</v>
      </c>
      <c r="N293" s="58">
        <v>0.7</v>
      </c>
      <c r="O293" s="58"/>
      <c r="P293" s="58"/>
      <c r="Q293" s="58">
        <f t="shared" si="5"/>
        <v>0</v>
      </c>
      <c r="S293" s="58">
        <v>41.13</v>
      </c>
      <c r="T293" s="58">
        <v>0.93</v>
      </c>
      <c r="U293" s="58">
        <v>16.309999999999999</v>
      </c>
      <c r="V293" s="58">
        <v>7.23</v>
      </c>
      <c r="W293" s="58">
        <v>0.21</v>
      </c>
      <c r="X293" s="58">
        <v>14.14</v>
      </c>
      <c r="Y293" s="58">
        <v>9.6</v>
      </c>
      <c r="Z293" s="58">
        <v>2.62</v>
      </c>
      <c r="AA293" s="58">
        <v>0.46</v>
      </c>
      <c r="AB293" s="58"/>
      <c r="AD293" s="59"/>
      <c r="AE293" s="60"/>
      <c r="AF293" s="61"/>
      <c r="AG293" s="59"/>
      <c r="AH293" s="59"/>
      <c r="AI293" s="59"/>
      <c r="AJ293" s="60"/>
      <c r="AK293" s="62"/>
      <c r="AL293" s="62"/>
      <c r="AM293" s="62"/>
      <c r="AN293" s="62"/>
      <c r="AO293" s="62"/>
      <c r="AP293" s="62"/>
      <c r="AQ293" s="63"/>
      <c r="AR293" s="62"/>
      <c r="AS293" s="62"/>
      <c r="AT293" s="63"/>
      <c r="AU293" s="59"/>
      <c r="AV293" s="59"/>
      <c r="AW293" s="59"/>
      <c r="AX293" s="59"/>
      <c r="AY293" s="59"/>
      <c r="AZ293" s="59"/>
      <c r="BA293" s="60"/>
      <c r="BB293" s="64"/>
      <c r="BC293" s="64"/>
      <c r="BD293" s="59"/>
      <c r="BE293" s="59"/>
      <c r="BF293" s="59"/>
      <c r="BG293" s="59"/>
      <c r="BH293" s="59"/>
      <c r="BI293" s="59"/>
      <c r="BJ293" s="59"/>
      <c r="BK293" s="59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P293" s="71"/>
      <c r="CQ293" s="71"/>
      <c r="CR293" s="71"/>
      <c r="CS293" s="71"/>
      <c r="CT293" s="71"/>
      <c r="CU293" s="71"/>
      <c r="CV293" s="71"/>
      <c r="CW293" s="71"/>
      <c r="CX293" s="71"/>
      <c r="CY293" s="71"/>
      <c r="CZ293" s="71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FG293" s="72"/>
      <c r="FH293" s="72"/>
      <c r="FL293" s="57"/>
      <c r="FX293" s="57"/>
      <c r="FY293" s="57"/>
      <c r="FZ293" s="57"/>
      <c r="GA293" s="66"/>
      <c r="GB293" s="66"/>
      <c r="GE293" s="66"/>
      <c r="GG293" s="57"/>
    </row>
    <row r="294" spans="1:189" s="56" customFormat="1" ht="18" customHeight="1">
      <c r="A294" s="56" t="s">
        <v>1075</v>
      </c>
      <c r="B294" s="56" t="s">
        <v>1034</v>
      </c>
      <c r="C294" s="57">
        <v>900</v>
      </c>
      <c r="D294" s="57">
        <v>13</v>
      </c>
      <c r="E294" s="56">
        <f t="shared" si="4"/>
        <v>1173.1500000000001</v>
      </c>
      <c r="F294" s="58">
        <v>71.7</v>
      </c>
      <c r="G294" s="58">
        <v>0.4</v>
      </c>
      <c r="H294" s="58">
        <v>16.100000000000001</v>
      </c>
      <c r="I294" s="58">
        <v>3.06</v>
      </c>
      <c r="J294" s="58"/>
      <c r="K294" s="58">
        <v>1.8</v>
      </c>
      <c r="L294" s="58">
        <v>5.9</v>
      </c>
      <c r="M294" s="58">
        <v>0.4</v>
      </c>
      <c r="N294" s="58">
        <v>0.6</v>
      </c>
      <c r="O294" s="58"/>
      <c r="P294" s="58"/>
      <c r="Q294" s="58">
        <f t="shared" si="5"/>
        <v>3.9999999999977831E-2</v>
      </c>
      <c r="S294" s="58">
        <v>41.27</v>
      </c>
      <c r="T294" s="58">
        <v>0.7</v>
      </c>
      <c r="U294" s="58">
        <v>15.72</v>
      </c>
      <c r="V294" s="58">
        <v>5.42</v>
      </c>
      <c r="W294" s="58">
        <v>0.23</v>
      </c>
      <c r="X294" s="58">
        <v>16.98</v>
      </c>
      <c r="Y294" s="58">
        <v>11.02</v>
      </c>
      <c r="Z294" s="58">
        <v>2.11</v>
      </c>
      <c r="AA294" s="58">
        <v>0.56000000000000005</v>
      </c>
      <c r="AB294" s="58"/>
      <c r="AD294" s="59"/>
      <c r="AE294" s="60"/>
      <c r="AF294" s="61"/>
      <c r="AG294" s="59"/>
      <c r="AH294" s="59"/>
      <c r="AI294" s="59"/>
      <c r="AJ294" s="60"/>
      <c r="AK294" s="62"/>
      <c r="AL294" s="62"/>
      <c r="AM294" s="62"/>
      <c r="AN294" s="62"/>
      <c r="AO294" s="62"/>
      <c r="AP294" s="62"/>
      <c r="AQ294" s="63"/>
      <c r="AR294" s="62"/>
      <c r="AS294" s="62"/>
      <c r="AT294" s="63"/>
      <c r="AU294" s="59"/>
      <c r="AV294" s="59"/>
      <c r="AW294" s="59"/>
      <c r="AX294" s="59"/>
      <c r="AY294" s="59"/>
      <c r="AZ294" s="59"/>
      <c r="BA294" s="60"/>
      <c r="BB294" s="64"/>
      <c r="BC294" s="64"/>
      <c r="BD294" s="59"/>
      <c r="BE294" s="59"/>
      <c r="BF294" s="59"/>
      <c r="BG294" s="59"/>
      <c r="BH294" s="59"/>
      <c r="BI294" s="59"/>
      <c r="BJ294" s="59"/>
      <c r="BK294" s="59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P294" s="71"/>
      <c r="CQ294" s="71"/>
      <c r="CR294" s="71"/>
      <c r="CS294" s="71"/>
      <c r="CT294" s="71"/>
      <c r="CU294" s="71"/>
      <c r="CV294" s="71"/>
      <c r="CW294" s="71"/>
      <c r="CX294" s="71"/>
      <c r="CY294" s="71"/>
      <c r="CZ294" s="71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FG294" s="72"/>
      <c r="FH294" s="72"/>
      <c r="FL294" s="57"/>
      <c r="FX294" s="57"/>
      <c r="FY294" s="57"/>
      <c r="FZ294" s="57"/>
      <c r="GA294" s="66"/>
      <c r="GB294" s="66"/>
      <c r="GE294" s="66"/>
      <c r="GG294" s="57"/>
    </row>
    <row r="295" spans="1:189" s="56" customFormat="1" ht="18" customHeight="1">
      <c r="A295" s="56" t="s">
        <v>1075</v>
      </c>
      <c r="B295" s="56" t="s">
        <v>1034</v>
      </c>
      <c r="C295" s="57">
        <v>925</v>
      </c>
      <c r="D295" s="57">
        <v>13</v>
      </c>
      <c r="E295" s="56">
        <f t="shared" si="4"/>
        <v>1198.1500000000001</v>
      </c>
      <c r="F295" s="58">
        <v>57.1</v>
      </c>
      <c r="G295" s="58"/>
      <c r="H295" s="58">
        <v>23.9</v>
      </c>
      <c r="I295" s="58">
        <v>0.67</v>
      </c>
      <c r="J295" s="58"/>
      <c r="K295" s="58">
        <v>0.1</v>
      </c>
      <c r="L295" s="58">
        <v>15.3</v>
      </c>
      <c r="M295" s="58">
        <v>2.9</v>
      </c>
      <c r="N295" s="58">
        <v>0.1</v>
      </c>
      <c r="O295" s="58"/>
      <c r="P295" s="58"/>
      <c r="Q295" s="58">
        <f t="shared" si="5"/>
        <v>0</v>
      </c>
      <c r="S295" s="58">
        <v>41.28</v>
      </c>
      <c r="T295" s="58">
        <v>1.4</v>
      </c>
      <c r="U295" s="58">
        <v>16.03</v>
      </c>
      <c r="V295" s="58">
        <v>5.28</v>
      </c>
      <c r="W295" s="58">
        <v>0.24</v>
      </c>
      <c r="X295" s="58">
        <v>16.329999999999998</v>
      </c>
      <c r="Y295" s="58">
        <v>10.5</v>
      </c>
      <c r="Z295" s="58">
        <v>2.42</v>
      </c>
      <c r="AA295" s="58">
        <v>0.38</v>
      </c>
      <c r="AB295" s="58"/>
      <c r="AD295" s="59"/>
      <c r="AE295" s="60"/>
      <c r="AF295" s="61"/>
      <c r="AG295" s="59"/>
      <c r="AH295" s="59"/>
      <c r="AI295" s="59"/>
      <c r="AJ295" s="60"/>
      <c r="AK295" s="62"/>
      <c r="AL295" s="62"/>
      <c r="AM295" s="62"/>
      <c r="AN295" s="62"/>
      <c r="AO295" s="62"/>
      <c r="AP295" s="62"/>
      <c r="AQ295" s="63"/>
      <c r="AR295" s="62"/>
      <c r="AS295" s="62"/>
      <c r="AT295" s="63"/>
      <c r="AU295" s="59"/>
      <c r="AV295" s="59"/>
      <c r="AW295" s="59"/>
      <c r="AX295" s="59"/>
      <c r="AY295" s="59"/>
      <c r="AZ295" s="59"/>
      <c r="BA295" s="60"/>
      <c r="BB295" s="64"/>
      <c r="BC295" s="64"/>
      <c r="BD295" s="59"/>
      <c r="BE295" s="59"/>
      <c r="BF295" s="59"/>
      <c r="BG295" s="59"/>
      <c r="BH295" s="59"/>
      <c r="BI295" s="59"/>
      <c r="BJ295" s="59"/>
      <c r="BK295" s="59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P295" s="71"/>
      <c r="CQ295" s="71"/>
      <c r="CR295" s="71"/>
      <c r="CS295" s="71"/>
      <c r="CT295" s="71"/>
      <c r="CU295" s="71"/>
      <c r="CV295" s="71"/>
      <c r="CW295" s="71"/>
      <c r="CX295" s="71"/>
      <c r="CY295" s="71"/>
      <c r="CZ295" s="71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FG295" s="72"/>
      <c r="FH295" s="72"/>
      <c r="FL295" s="57"/>
      <c r="FX295" s="57"/>
      <c r="FY295" s="57"/>
      <c r="FZ295" s="57"/>
      <c r="GA295" s="66"/>
      <c r="GB295" s="66"/>
      <c r="GE295" s="66"/>
      <c r="GG295" s="57"/>
    </row>
    <row r="296" spans="1:189" s="56" customFormat="1" ht="18" customHeight="1">
      <c r="A296" s="56" t="s">
        <v>1075</v>
      </c>
      <c r="B296" s="56" t="s">
        <v>1034</v>
      </c>
      <c r="C296" s="57">
        <v>925</v>
      </c>
      <c r="D296" s="57">
        <v>13</v>
      </c>
      <c r="E296" s="56">
        <f t="shared" si="4"/>
        <v>1198.1500000000001</v>
      </c>
      <c r="F296" s="58">
        <v>61.3</v>
      </c>
      <c r="G296" s="58">
        <v>0.1</v>
      </c>
      <c r="H296" s="58">
        <v>23.1</v>
      </c>
      <c r="I296" s="58">
        <v>0.8600000000000001</v>
      </c>
      <c r="J296" s="58"/>
      <c r="K296" s="58">
        <v>0.1</v>
      </c>
      <c r="L296" s="58">
        <v>9.4</v>
      </c>
      <c r="M296" s="58">
        <v>4.5999999999999996</v>
      </c>
      <c r="N296" s="58">
        <v>0.5</v>
      </c>
      <c r="O296" s="58"/>
      <c r="P296" s="58"/>
      <c r="Q296" s="58">
        <f t="shared" si="5"/>
        <v>4.0000000000006253E-2</v>
      </c>
      <c r="S296" s="58">
        <v>43.43</v>
      </c>
      <c r="T296" s="58">
        <v>1.56</v>
      </c>
      <c r="U296" s="58">
        <v>17.149999999999999</v>
      </c>
      <c r="V296" s="58">
        <v>5.01</v>
      </c>
      <c r="W296" s="58">
        <v>0.24</v>
      </c>
      <c r="X296" s="58">
        <v>15.31</v>
      </c>
      <c r="Y296" s="58">
        <v>10.029999999999999</v>
      </c>
      <c r="Z296" s="58">
        <v>2.42</v>
      </c>
      <c r="AA296" s="58">
        <v>0.43</v>
      </c>
      <c r="AB296" s="58"/>
      <c r="AD296" s="59"/>
      <c r="AE296" s="60"/>
      <c r="AF296" s="61"/>
      <c r="AG296" s="59"/>
      <c r="AH296" s="59"/>
      <c r="AI296" s="59"/>
      <c r="AJ296" s="60"/>
      <c r="AK296" s="62"/>
      <c r="AL296" s="62"/>
      <c r="AM296" s="62"/>
      <c r="AN296" s="62"/>
      <c r="AO296" s="62"/>
      <c r="AP296" s="62"/>
      <c r="AQ296" s="63"/>
      <c r="AR296" s="62"/>
      <c r="AS296" s="62"/>
      <c r="AT296" s="63"/>
      <c r="AU296" s="59"/>
      <c r="AV296" s="59"/>
      <c r="AW296" s="59"/>
      <c r="AX296" s="59"/>
      <c r="AY296" s="59"/>
      <c r="AZ296" s="59"/>
      <c r="BA296" s="60"/>
      <c r="BB296" s="64"/>
      <c r="BC296" s="64"/>
      <c r="BD296" s="59"/>
      <c r="BE296" s="59"/>
      <c r="BF296" s="59"/>
      <c r="BG296" s="59"/>
      <c r="BH296" s="59"/>
      <c r="BI296" s="59"/>
      <c r="BJ296" s="59"/>
      <c r="BK296" s="59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P296" s="71"/>
      <c r="CQ296" s="71"/>
      <c r="CR296" s="71"/>
      <c r="CS296" s="71"/>
      <c r="CT296" s="71"/>
      <c r="CU296" s="71"/>
      <c r="CV296" s="71"/>
      <c r="CW296" s="71"/>
      <c r="CX296" s="71"/>
      <c r="CY296" s="71"/>
      <c r="CZ296" s="71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FG296" s="72"/>
      <c r="FH296" s="72"/>
      <c r="FL296" s="57"/>
      <c r="FX296" s="57"/>
      <c r="FY296" s="57"/>
      <c r="FZ296" s="57"/>
      <c r="GA296" s="66"/>
      <c r="GB296" s="66"/>
      <c r="GE296" s="66"/>
      <c r="GG296" s="57"/>
    </row>
    <row r="297" spans="1:189" s="56" customFormat="1" ht="18" customHeight="1">
      <c r="A297" s="56" t="s">
        <v>1075</v>
      </c>
      <c r="B297" s="56" t="s">
        <v>1034</v>
      </c>
      <c r="C297" s="57">
        <v>925</v>
      </c>
      <c r="D297" s="57">
        <v>13</v>
      </c>
      <c r="E297" s="56">
        <f t="shared" si="4"/>
        <v>1198.1500000000001</v>
      </c>
      <c r="F297" s="58">
        <v>64</v>
      </c>
      <c r="G297" s="58">
        <v>0.1</v>
      </c>
      <c r="H297" s="58">
        <v>21.1</v>
      </c>
      <c r="I297" s="58">
        <v>0.96</v>
      </c>
      <c r="J297" s="58"/>
      <c r="K297" s="58">
        <v>0.3</v>
      </c>
      <c r="L297" s="58">
        <v>9.1</v>
      </c>
      <c r="M297" s="58">
        <v>4</v>
      </c>
      <c r="N297" s="58">
        <v>0.5</v>
      </c>
      <c r="O297" s="58"/>
      <c r="P297" s="58"/>
      <c r="Q297" s="58">
        <f t="shared" si="5"/>
        <v>0</v>
      </c>
      <c r="S297" s="58">
        <v>43.04</v>
      </c>
      <c r="T297" s="58">
        <v>1.03</v>
      </c>
      <c r="U297" s="58">
        <v>17.09</v>
      </c>
      <c r="V297" s="58">
        <v>5.05</v>
      </c>
      <c r="W297" s="58">
        <v>0.15</v>
      </c>
      <c r="X297" s="58">
        <v>16.059999999999999</v>
      </c>
      <c r="Y297" s="58">
        <v>9.2899999999999991</v>
      </c>
      <c r="Z297" s="58">
        <v>2.2400000000000002</v>
      </c>
      <c r="AA297" s="58">
        <v>0.43</v>
      </c>
      <c r="AB297" s="58"/>
      <c r="AD297" s="59"/>
      <c r="AE297" s="60"/>
      <c r="AF297" s="61"/>
      <c r="AG297" s="59"/>
      <c r="AH297" s="59"/>
      <c r="AI297" s="59"/>
      <c r="AJ297" s="60"/>
      <c r="AK297" s="62"/>
      <c r="AL297" s="62"/>
      <c r="AM297" s="62"/>
      <c r="AN297" s="62"/>
      <c r="AO297" s="62"/>
      <c r="AP297" s="62"/>
      <c r="AQ297" s="63"/>
      <c r="AR297" s="62"/>
      <c r="AS297" s="62"/>
      <c r="AT297" s="63"/>
      <c r="AU297" s="59"/>
      <c r="AV297" s="59"/>
      <c r="AW297" s="59"/>
      <c r="AX297" s="59"/>
      <c r="AY297" s="59"/>
      <c r="AZ297" s="59"/>
      <c r="BA297" s="60"/>
      <c r="BB297" s="64"/>
      <c r="BC297" s="64"/>
      <c r="BD297" s="59"/>
      <c r="BE297" s="59"/>
      <c r="BF297" s="59"/>
      <c r="BG297" s="59"/>
      <c r="BH297" s="59"/>
      <c r="BI297" s="59"/>
      <c r="BJ297" s="59"/>
      <c r="BK297" s="59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P297" s="71"/>
      <c r="CQ297" s="71"/>
      <c r="CR297" s="71"/>
      <c r="CS297" s="71"/>
      <c r="CT297" s="71"/>
      <c r="CU297" s="71"/>
      <c r="CV297" s="71"/>
      <c r="CW297" s="71"/>
      <c r="CX297" s="71"/>
      <c r="CY297" s="71"/>
      <c r="CZ297" s="71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FG297" s="72"/>
      <c r="FH297" s="72"/>
      <c r="FL297" s="57"/>
      <c r="FX297" s="57"/>
      <c r="FY297" s="57"/>
      <c r="FZ297" s="57"/>
      <c r="GA297" s="66"/>
      <c r="GB297" s="66"/>
      <c r="GE297" s="66"/>
      <c r="GG297" s="57"/>
    </row>
    <row r="298" spans="1:189" s="56" customFormat="1" ht="18" customHeight="1">
      <c r="A298" s="56" t="s">
        <v>1075</v>
      </c>
      <c r="B298" s="56" t="s">
        <v>1034</v>
      </c>
      <c r="C298" s="57">
        <v>925</v>
      </c>
      <c r="D298" s="57">
        <v>13</v>
      </c>
      <c r="E298" s="56">
        <f t="shared" si="4"/>
        <v>1198.1500000000001</v>
      </c>
      <c r="F298" s="58">
        <v>62.8</v>
      </c>
      <c r="G298" s="58">
        <v>0.8</v>
      </c>
      <c r="H298" s="58">
        <v>23.1</v>
      </c>
      <c r="I298" s="58">
        <v>2.1</v>
      </c>
      <c r="J298" s="58"/>
      <c r="K298" s="58">
        <v>0.9</v>
      </c>
      <c r="L298" s="58">
        <v>9.3000000000000007</v>
      </c>
      <c r="M298" s="58">
        <v>0.3</v>
      </c>
      <c r="N298" s="58">
        <v>0.5</v>
      </c>
      <c r="O298" s="58"/>
      <c r="P298" s="58"/>
      <c r="Q298" s="58">
        <f t="shared" si="5"/>
        <v>0.20000000000001705</v>
      </c>
      <c r="S298" s="58">
        <v>41.73</v>
      </c>
      <c r="T298" s="58">
        <v>1.33</v>
      </c>
      <c r="U298" s="58">
        <v>17.37</v>
      </c>
      <c r="V298" s="58">
        <v>5.67</v>
      </c>
      <c r="W298" s="58">
        <v>0.21</v>
      </c>
      <c r="X298" s="58">
        <v>15.08</v>
      </c>
      <c r="Y298" s="58">
        <v>10.72</v>
      </c>
      <c r="Z298" s="58">
        <v>2.4900000000000002</v>
      </c>
      <c r="AA298" s="58">
        <v>0.44</v>
      </c>
      <c r="AB298" s="58"/>
      <c r="AD298" s="59"/>
      <c r="AE298" s="60"/>
      <c r="AF298" s="61"/>
      <c r="AG298" s="59"/>
      <c r="AH298" s="59"/>
      <c r="AI298" s="59"/>
      <c r="AJ298" s="60"/>
      <c r="AK298" s="62"/>
      <c r="AL298" s="62"/>
      <c r="AM298" s="62"/>
      <c r="AN298" s="62"/>
      <c r="AO298" s="62"/>
      <c r="AP298" s="62"/>
      <c r="AQ298" s="63"/>
      <c r="AR298" s="62"/>
      <c r="AS298" s="62"/>
      <c r="AT298" s="63"/>
      <c r="AU298" s="59"/>
      <c r="AV298" s="59"/>
      <c r="AW298" s="59"/>
      <c r="AX298" s="59"/>
      <c r="AY298" s="59"/>
      <c r="AZ298" s="59"/>
      <c r="BA298" s="60"/>
      <c r="BB298" s="64"/>
      <c r="BC298" s="64"/>
      <c r="BD298" s="59"/>
      <c r="BE298" s="59"/>
      <c r="BF298" s="59"/>
      <c r="BG298" s="59"/>
      <c r="BH298" s="59"/>
      <c r="BI298" s="59"/>
      <c r="BJ298" s="59"/>
      <c r="BK298" s="59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P298" s="71"/>
      <c r="CQ298" s="71"/>
      <c r="CR298" s="71"/>
      <c r="CS298" s="71"/>
      <c r="CT298" s="71"/>
      <c r="CU298" s="71"/>
      <c r="CV298" s="71"/>
      <c r="CW298" s="71"/>
      <c r="CX298" s="71"/>
      <c r="CY298" s="71"/>
      <c r="CZ298" s="71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FG298" s="72"/>
      <c r="FH298" s="72"/>
      <c r="FL298" s="57"/>
      <c r="FX298" s="57"/>
      <c r="FY298" s="57"/>
      <c r="FZ298" s="57"/>
      <c r="GA298" s="66"/>
      <c r="GB298" s="66"/>
      <c r="GE298" s="66"/>
      <c r="GG298" s="57"/>
    </row>
    <row r="299" spans="1:189" s="56" customFormat="1" ht="18" customHeight="1">
      <c r="A299" s="56" t="s">
        <v>1075</v>
      </c>
      <c r="B299" s="56" t="s">
        <v>1034</v>
      </c>
      <c r="C299" s="57">
        <v>925</v>
      </c>
      <c r="D299" s="57">
        <v>13</v>
      </c>
      <c r="E299" s="56">
        <f t="shared" si="4"/>
        <v>1198.1500000000001</v>
      </c>
      <c r="F299" s="58">
        <v>61.8</v>
      </c>
      <c r="G299" s="58">
        <v>0.7</v>
      </c>
      <c r="H299" s="58">
        <v>19</v>
      </c>
      <c r="I299" s="58">
        <v>3.4400000000000004</v>
      </c>
      <c r="J299" s="58">
        <v>0</v>
      </c>
      <c r="K299" s="58">
        <v>3.3</v>
      </c>
      <c r="L299" s="58">
        <v>7.6</v>
      </c>
      <c r="M299" s="58">
        <v>3</v>
      </c>
      <c r="N299" s="58">
        <v>1.1000000000000001</v>
      </c>
      <c r="O299" s="58"/>
      <c r="P299" s="58"/>
      <c r="Q299" s="58">
        <f t="shared" si="5"/>
        <v>6.0000000000016485E-2</v>
      </c>
      <c r="S299" s="58">
        <v>41.24</v>
      </c>
      <c r="T299" s="58">
        <v>1.03</v>
      </c>
      <c r="U299" s="58">
        <v>16.100000000000001</v>
      </c>
      <c r="V299" s="58">
        <v>5.58</v>
      </c>
      <c r="W299" s="58">
        <v>0.27</v>
      </c>
      <c r="X299" s="58">
        <v>17.63</v>
      </c>
      <c r="Y299" s="58">
        <v>11.04</v>
      </c>
      <c r="Z299" s="58">
        <v>2.4</v>
      </c>
      <c r="AA299" s="58">
        <v>0.37</v>
      </c>
      <c r="AB299" s="58"/>
      <c r="AD299" s="59"/>
      <c r="AE299" s="60"/>
      <c r="AF299" s="61"/>
      <c r="AG299" s="59"/>
      <c r="AH299" s="59"/>
      <c r="AI299" s="59"/>
      <c r="AJ299" s="60"/>
      <c r="AK299" s="62"/>
      <c r="AL299" s="62"/>
      <c r="AM299" s="62"/>
      <c r="AN299" s="62"/>
      <c r="AO299" s="62"/>
      <c r="AP299" s="62"/>
      <c r="AQ299" s="63"/>
      <c r="AR299" s="62"/>
      <c r="AS299" s="62"/>
      <c r="AT299" s="63"/>
      <c r="AU299" s="59"/>
      <c r="AV299" s="59"/>
      <c r="AW299" s="59"/>
      <c r="AX299" s="59"/>
      <c r="AY299" s="59"/>
      <c r="AZ299" s="59"/>
      <c r="BA299" s="60"/>
      <c r="BB299" s="64"/>
      <c r="BC299" s="64"/>
      <c r="BD299" s="59"/>
      <c r="BE299" s="59"/>
      <c r="BF299" s="59"/>
      <c r="BG299" s="59"/>
      <c r="BH299" s="59"/>
      <c r="BI299" s="59"/>
      <c r="BJ299" s="59"/>
      <c r="BK299" s="59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P299" s="71"/>
      <c r="CQ299" s="71"/>
      <c r="CR299" s="71"/>
      <c r="CS299" s="71"/>
      <c r="CT299" s="71"/>
      <c r="CU299" s="71"/>
      <c r="CV299" s="71"/>
      <c r="CW299" s="71"/>
      <c r="CX299" s="71"/>
      <c r="CY299" s="71"/>
      <c r="CZ299" s="71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FG299" s="72"/>
      <c r="FH299" s="72"/>
      <c r="FL299" s="57"/>
      <c r="FX299" s="57"/>
      <c r="FY299" s="57"/>
      <c r="FZ299" s="57"/>
      <c r="GA299" s="66"/>
      <c r="GB299" s="66"/>
      <c r="GE299" s="66"/>
      <c r="GG299" s="57"/>
    </row>
    <row r="300" spans="1:189" s="56" customFormat="1" ht="18" customHeight="1">
      <c r="A300" s="56" t="s">
        <v>1075</v>
      </c>
      <c r="B300" s="56" t="s">
        <v>1034</v>
      </c>
      <c r="C300" s="57">
        <v>940</v>
      </c>
      <c r="D300" s="57">
        <v>13</v>
      </c>
      <c r="E300" s="56">
        <f t="shared" si="4"/>
        <v>1213.1500000000001</v>
      </c>
      <c r="F300" s="58">
        <v>66.599999999999994</v>
      </c>
      <c r="G300" s="58">
        <v>0.6</v>
      </c>
      <c r="H300" s="58">
        <v>20.8</v>
      </c>
      <c r="I300" s="58">
        <v>2.2000000000000002</v>
      </c>
      <c r="J300" s="58"/>
      <c r="K300" s="58">
        <v>1.6</v>
      </c>
      <c r="L300" s="58">
        <v>7.1</v>
      </c>
      <c r="M300" s="58">
        <v>0.5</v>
      </c>
      <c r="N300" s="58">
        <v>0.5</v>
      </c>
      <c r="O300" s="58"/>
      <c r="P300" s="58"/>
      <c r="Q300" s="58">
        <f t="shared" si="5"/>
        <v>0.10000000000002274</v>
      </c>
      <c r="S300" s="58">
        <v>40.47</v>
      </c>
      <c r="T300" s="58">
        <v>0.83</v>
      </c>
      <c r="U300" s="58">
        <v>15.25</v>
      </c>
      <c r="V300" s="58">
        <v>6.88</v>
      </c>
      <c r="W300" s="58">
        <v>0.14000000000000001</v>
      </c>
      <c r="X300" s="58">
        <v>14.69</v>
      </c>
      <c r="Y300" s="58">
        <v>11.12</v>
      </c>
      <c r="Z300" s="58">
        <v>2</v>
      </c>
      <c r="AA300" s="58">
        <v>0.4</v>
      </c>
      <c r="AB300" s="58"/>
      <c r="AD300" s="59"/>
      <c r="AE300" s="60"/>
      <c r="AF300" s="61"/>
      <c r="AG300" s="59"/>
      <c r="AH300" s="59"/>
      <c r="AI300" s="59"/>
      <c r="AJ300" s="60"/>
      <c r="AK300" s="62"/>
      <c r="AL300" s="62"/>
      <c r="AM300" s="62"/>
      <c r="AN300" s="62"/>
      <c r="AO300" s="62"/>
      <c r="AP300" s="62"/>
      <c r="AQ300" s="63"/>
      <c r="AR300" s="62"/>
      <c r="AS300" s="62"/>
      <c r="AT300" s="63"/>
      <c r="AU300" s="59"/>
      <c r="AV300" s="59"/>
      <c r="AW300" s="59"/>
      <c r="AX300" s="59"/>
      <c r="AY300" s="59"/>
      <c r="AZ300" s="59"/>
      <c r="BA300" s="60"/>
      <c r="BB300" s="64"/>
      <c r="BC300" s="64"/>
      <c r="BD300" s="59"/>
      <c r="BE300" s="59"/>
      <c r="BF300" s="59"/>
      <c r="BG300" s="59"/>
      <c r="BH300" s="59"/>
      <c r="BI300" s="59"/>
      <c r="BJ300" s="59"/>
      <c r="BK300" s="59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P300" s="71"/>
      <c r="CQ300" s="71"/>
      <c r="CR300" s="71"/>
      <c r="CS300" s="71"/>
      <c r="CT300" s="71"/>
      <c r="CU300" s="71"/>
      <c r="CV300" s="71"/>
      <c r="CW300" s="71"/>
      <c r="CX300" s="71"/>
      <c r="CY300" s="71"/>
      <c r="CZ300" s="71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FG300" s="72"/>
      <c r="FH300" s="72"/>
      <c r="FL300" s="57"/>
      <c r="FX300" s="57"/>
      <c r="FY300" s="57"/>
      <c r="FZ300" s="57"/>
      <c r="GA300" s="66"/>
      <c r="GB300" s="66"/>
      <c r="GE300" s="66"/>
      <c r="GG300" s="57"/>
    </row>
    <row r="301" spans="1:189" s="56" customFormat="1" ht="18" customHeight="1">
      <c r="A301" s="56" t="s">
        <v>1075</v>
      </c>
      <c r="B301" s="56" t="s">
        <v>1034</v>
      </c>
      <c r="C301" s="57">
        <v>940</v>
      </c>
      <c r="D301" s="57">
        <v>13</v>
      </c>
      <c r="E301" s="56">
        <f t="shared" si="4"/>
        <v>1213.1500000000001</v>
      </c>
      <c r="F301" s="58">
        <v>59.5</v>
      </c>
      <c r="G301" s="58">
        <v>1.2</v>
      </c>
      <c r="H301" s="58">
        <v>20.2</v>
      </c>
      <c r="I301" s="58">
        <v>4.49</v>
      </c>
      <c r="J301" s="58">
        <v>0.1</v>
      </c>
      <c r="K301" s="58">
        <v>5</v>
      </c>
      <c r="L301" s="58">
        <v>7.5</v>
      </c>
      <c r="M301" s="58">
        <v>0.9</v>
      </c>
      <c r="N301" s="58">
        <v>0.9</v>
      </c>
      <c r="O301" s="58"/>
      <c r="P301" s="58"/>
      <c r="Q301" s="58">
        <f t="shared" si="5"/>
        <v>0.20999999999999375</v>
      </c>
      <c r="S301" s="58">
        <v>41.41</v>
      </c>
      <c r="T301" s="58">
        <v>1.1100000000000001</v>
      </c>
      <c r="U301" s="58">
        <v>14.61</v>
      </c>
      <c r="V301" s="58">
        <v>6.87</v>
      </c>
      <c r="W301" s="58">
        <v>0.21</v>
      </c>
      <c r="X301" s="58">
        <v>14.65</v>
      </c>
      <c r="Y301" s="58">
        <v>10.18</v>
      </c>
      <c r="Z301" s="58">
        <v>2.04</v>
      </c>
      <c r="AA301" s="58">
        <v>0.47</v>
      </c>
      <c r="AB301" s="58"/>
      <c r="AD301" s="59"/>
      <c r="AE301" s="60"/>
      <c r="AF301" s="61"/>
      <c r="AG301" s="59"/>
      <c r="AH301" s="59"/>
      <c r="AI301" s="59"/>
      <c r="AJ301" s="60"/>
      <c r="AK301" s="62"/>
      <c r="AL301" s="62"/>
      <c r="AM301" s="62"/>
      <c r="AN301" s="62"/>
      <c r="AO301" s="62"/>
      <c r="AP301" s="62"/>
      <c r="AQ301" s="63"/>
      <c r="AR301" s="62"/>
      <c r="AS301" s="62"/>
      <c r="AT301" s="63"/>
      <c r="AU301" s="59"/>
      <c r="AV301" s="59"/>
      <c r="AW301" s="59"/>
      <c r="AX301" s="59"/>
      <c r="AY301" s="59"/>
      <c r="AZ301" s="59"/>
      <c r="BA301" s="60"/>
      <c r="BB301" s="64"/>
      <c r="BC301" s="64"/>
      <c r="BD301" s="59"/>
      <c r="BE301" s="59"/>
      <c r="BF301" s="59"/>
      <c r="BG301" s="59"/>
      <c r="BH301" s="59"/>
      <c r="BI301" s="59"/>
      <c r="BJ301" s="59"/>
      <c r="BK301" s="59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P301" s="71"/>
      <c r="CQ301" s="71"/>
      <c r="CR301" s="71"/>
      <c r="CS301" s="71"/>
      <c r="CT301" s="71"/>
      <c r="CU301" s="71"/>
      <c r="CV301" s="71"/>
      <c r="CW301" s="71"/>
      <c r="CX301" s="71"/>
      <c r="CY301" s="71"/>
      <c r="CZ301" s="71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FG301" s="72"/>
      <c r="FH301" s="72"/>
      <c r="FL301" s="57"/>
      <c r="FX301" s="57"/>
      <c r="FY301" s="57"/>
      <c r="FZ301" s="57"/>
      <c r="GA301" s="66"/>
      <c r="GB301" s="66"/>
      <c r="GE301" s="66"/>
      <c r="GG301" s="57"/>
    </row>
    <row r="302" spans="1:189" s="56" customFormat="1" ht="18" customHeight="1">
      <c r="A302" s="56" t="s">
        <v>1075</v>
      </c>
      <c r="B302" s="56" t="s">
        <v>1034</v>
      </c>
      <c r="C302" s="57">
        <v>960</v>
      </c>
      <c r="D302" s="57">
        <v>13</v>
      </c>
      <c r="E302" s="56">
        <f t="shared" si="4"/>
        <v>1233.1500000000001</v>
      </c>
      <c r="F302" s="58">
        <v>60.4</v>
      </c>
      <c r="G302" s="58">
        <v>1.3</v>
      </c>
      <c r="H302" s="58">
        <v>20.7</v>
      </c>
      <c r="I302" s="58">
        <v>4.49</v>
      </c>
      <c r="J302" s="58">
        <v>0.1</v>
      </c>
      <c r="K302" s="58">
        <v>3.6</v>
      </c>
      <c r="L302" s="58">
        <v>7.5</v>
      </c>
      <c r="M302" s="58">
        <v>0.9</v>
      </c>
      <c r="N302" s="58">
        <v>0.9</v>
      </c>
      <c r="O302" s="58"/>
      <c r="P302" s="58"/>
      <c r="Q302" s="58">
        <f t="shared" si="5"/>
        <v>0.11000000000001364</v>
      </c>
      <c r="S302" s="58">
        <v>45</v>
      </c>
      <c r="T302" s="58">
        <v>1.37</v>
      </c>
      <c r="U302" s="58">
        <v>12.27</v>
      </c>
      <c r="V302" s="58">
        <v>3.81</v>
      </c>
      <c r="W302" s="58">
        <v>0.19</v>
      </c>
      <c r="X302" s="58">
        <v>17.690000000000001</v>
      </c>
      <c r="Y302" s="58">
        <v>11.41</v>
      </c>
      <c r="Z302" s="58">
        <v>2</v>
      </c>
      <c r="AA302" s="58">
        <v>0.38</v>
      </c>
      <c r="AB302" s="58"/>
      <c r="AD302" s="59"/>
      <c r="AE302" s="60"/>
      <c r="AF302" s="61"/>
      <c r="AG302" s="59"/>
      <c r="AH302" s="59"/>
      <c r="AI302" s="59"/>
      <c r="AJ302" s="60"/>
      <c r="AK302" s="62"/>
      <c r="AL302" s="62"/>
      <c r="AM302" s="62"/>
      <c r="AN302" s="62"/>
      <c r="AO302" s="62"/>
      <c r="AP302" s="62"/>
      <c r="AQ302" s="63"/>
      <c r="AR302" s="62"/>
      <c r="AS302" s="62"/>
      <c r="AT302" s="63"/>
      <c r="AU302" s="59"/>
      <c r="AV302" s="59"/>
      <c r="AW302" s="59"/>
      <c r="AX302" s="59"/>
      <c r="AY302" s="59"/>
      <c r="AZ302" s="59"/>
      <c r="BA302" s="60"/>
      <c r="BB302" s="64"/>
      <c r="BC302" s="64"/>
      <c r="BD302" s="59"/>
      <c r="BE302" s="59"/>
      <c r="BF302" s="59"/>
      <c r="BG302" s="59"/>
      <c r="BH302" s="59"/>
      <c r="BI302" s="59"/>
      <c r="BJ302" s="59"/>
      <c r="BK302" s="59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P302" s="71"/>
      <c r="CQ302" s="71"/>
      <c r="CR302" s="71"/>
      <c r="CS302" s="71"/>
      <c r="CT302" s="71"/>
      <c r="CU302" s="71"/>
      <c r="CV302" s="71"/>
      <c r="CW302" s="71"/>
      <c r="CX302" s="71"/>
      <c r="CY302" s="71"/>
      <c r="CZ302" s="71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FG302" s="72"/>
      <c r="FH302" s="72"/>
      <c r="FL302" s="57"/>
      <c r="FX302" s="57"/>
      <c r="FY302" s="57"/>
      <c r="FZ302" s="57"/>
      <c r="GA302" s="66"/>
      <c r="GB302" s="66"/>
      <c r="GE302" s="66"/>
      <c r="GG302" s="57"/>
    </row>
    <row r="303" spans="1:189" s="56" customFormat="1" ht="18" customHeight="1">
      <c r="A303" s="56" t="s">
        <v>1075</v>
      </c>
      <c r="B303" s="56" t="s">
        <v>1034</v>
      </c>
      <c r="C303" s="57">
        <v>985</v>
      </c>
      <c r="D303" s="57">
        <v>13</v>
      </c>
      <c r="E303" s="56">
        <f t="shared" si="4"/>
        <v>1258.1500000000001</v>
      </c>
      <c r="F303" s="58">
        <v>66.2</v>
      </c>
      <c r="G303" s="58">
        <v>1.2</v>
      </c>
      <c r="H303" s="58">
        <v>20.399999999999999</v>
      </c>
      <c r="I303" s="58">
        <v>3.0700000000000003</v>
      </c>
      <c r="J303" s="58"/>
      <c r="K303" s="58">
        <v>1.6</v>
      </c>
      <c r="L303" s="58">
        <v>4.4000000000000004</v>
      </c>
      <c r="M303" s="58">
        <v>1.1000000000000001</v>
      </c>
      <c r="N303" s="58">
        <v>1</v>
      </c>
      <c r="O303" s="58"/>
      <c r="P303" s="58"/>
      <c r="Q303" s="58">
        <f t="shared" si="5"/>
        <v>1.0300000000000011</v>
      </c>
      <c r="S303" s="58">
        <v>43.67</v>
      </c>
      <c r="T303" s="58">
        <v>2.08</v>
      </c>
      <c r="U303" s="58">
        <v>11.93</v>
      </c>
      <c r="V303" s="58">
        <v>4.93</v>
      </c>
      <c r="W303" s="58">
        <v>0.31</v>
      </c>
      <c r="X303" s="58">
        <v>18.02</v>
      </c>
      <c r="Y303" s="58">
        <v>10.55</v>
      </c>
      <c r="Z303" s="58">
        <v>2.11</v>
      </c>
      <c r="AA303" s="58">
        <v>0.36</v>
      </c>
      <c r="AB303" s="58"/>
      <c r="AD303" s="59"/>
      <c r="AE303" s="60"/>
      <c r="AF303" s="61"/>
      <c r="AG303" s="59"/>
      <c r="AH303" s="59"/>
      <c r="AI303" s="59"/>
      <c r="AJ303" s="60"/>
      <c r="AK303" s="62"/>
      <c r="AL303" s="62"/>
      <c r="AM303" s="62"/>
      <c r="AN303" s="62"/>
      <c r="AO303" s="62"/>
      <c r="AP303" s="62"/>
      <c r="AQ303" s="63"/>
      <c r="AR303" s="62"/>
      <c r="AS303" s="62"/>
      <c r="AT303" s="63"/>
      <c r="AU303" s="59"/>
      <c r="AV303" s="59"/>
      <c r="AW303" s="59"/>
      <c r="AX303" s="59"/>
      <c r="AY303" s="59"/>
      <c r="AZ303" s="59"/>
      <c r="BA303" s="60"/>
      <c r="BB303" s="64"/>
      <c r="BC303" s="64"/>
      <c r="BD303" s="59"/>
      <c r="BE303" s="59"/>
      <c r="BF303" s="59"/>
      <c r="BG303" s="59"/>
      <c r="BH303" s="59"/>
      <c r="BI303" s="59"/>
      <c r="BJ303" s="59"/>
      <c r="BK303" s="59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P303" s="71"/>
      <c r="CQ303" s="71"/>
      <c r="CR303" s="71"/>
      <c r="CS303" s="71"/>
      <c r="CT303" s="71"/>
      <c r="CU303" s="71"/>
      <c r="CV303" s="71"/>
      <c r="CW303" s="71"/>
      <c r="CX303" s="71"/>
      <c r="CY303" s="71"/>
      <c r="CZ303" s="71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FG303" s="72"/>
      <c r="FH303" s="72"/>
      <c r="FL303" s="57"/>
      <c r="FX303" s="57"/>
      <c r="FY303" s="57"/>
      <c r="FZ303" s="57"/>
      <c r="GA303" s="66"/>
      <c r="GB303" s="66"/>
      <c r="GE303" s="66"/>
      <c r="GG303" s="57"/>
    </row>
    <row r="304" spans="1:189" s="56" customFormat="1" ht="18" customHeight="1">
      <c r="A304" s="56" t="s">
        <v>1072</v>
      </c>
      <c r="B304" s="56" t="s">
        <v>1034</v>
      </c>
      <c r="C304" s="57">
        <v>900</v>
      </c>
      <c r="D304" s="57">
        <v>14</v>
      </c>
      <c r="E304" s="56">
        <f t="shared" si="4"/>
        <v>1173.1500000000001</v>
      </c>
      <c r="F304" s="58">
        <v>65.14</v>
      </c>
      <c r="G304" s="58">
        <v>0.62</v>
      </c>
      <c r="H304" s="58">
        <v>17.12</v>
      </c>
      <c r="I304" s="58">
        <v>2.9</v>
      </c>
      <c r="J304" s="58">
        <v>0.03</v>
      </c>
      <c r="K304" s="58">
        <v>0.69</v>
      </c>
      <c r="L304" s="58">
        <v>2.78</v>
      </c>
      <c r="M304" s="58">
        <v>0.72</v>
      </c>
      <c r="N304" s="58">
        <v>0.4</v>
      </c>
      <c r="O304" s="58"/>
      <c r="P304" s="58"/>
      <c r="Q304" s="58">
        <f t="shared" si="5"/>
        <v>9.5999999999999801</v>
      </c>
      <c r="S304" s="58">
        <v>41.43</v>
      </c>
      <c r="T304" s="58">
        <v>2.17</v>
      </c>
      <c r="U304" s="58">
        <v>15.16</v>
      </c>
      <c r="V304" s="58">
        <v>15.8</v>
      </c>
      <c r="W304" s="58">
        <v>0.12</v>
      </c>
      <c r="X304" s="58">
        <v>10.34</v>
      </c>
      <c r="Y304" s="58">
        <v>9.99</v>
      </c>
      <c r="Z304" s="58">
        <v>2.92</v>
      </c>
      <c r="AA304" s="58">
        <v>0.15</v>
      </c>
      <c r="AB304" s="58"/>
      <c r="AD304" s="59"/>
      <c r="AE304" s="60"/>
      <c r="AF304" s="61"/>
      <c r="AG304" s="59"/>
      <c r="AH304" s="59"/>
      <c r="AI304" s="59"/>
      <c r="AJ304" s="60"/>
      <c r="AK304" s="62"/>
      <c r="AL304" s="62"/>
      <c r="AM304" s="62"/>
      <c r="AN304" s="62"/>
      <c r="AO304" s="62"/>
      <c r="AP304" s="62"/>
      <c r="AQ304" s="63"/>
      <c r="AR304" s="62"/>
      <c r="AS304" s="62"/>
      <c r="AT304" s="63"/>
      <c r="AU304" s="59"/>
      <c r="AV304" s="59"/>
      <c r="AW304" s="59"/>
      <c r="AX304" s="59"/>
      <c r="AY304" s="59"/>
      <c r="AZ304" s="59"/>
      <c r="BA304" s="60"/>
      <c r="BB304" s="64"/>
      <c r="BC304" s="64"/>
      <c r="BD304" s="59"/>
      <c r="BE304" s="59"/>
      <c r="BF304" s="59"/>
      <c r="BG304" s="59"/>
      <c r="BH304" s="59"/>
      <c r="BI304" s="59"/>
      <c r="BJ304" s="59"/>
      <c r="BK304" s="59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P304"/>
      <c r="CQ304"/>
      <c r="CR304"/>
      <c r="CS304"/>
      <c r="CT304"/>
      <c r="CU304"/>
      <c r="CV304"/>
      <c r="CW304"/>
      <c r="CX304"/>
      <c r="CY304"/>
      <c r="CZ304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FG304" s="65"/>
      <c r="FH304" s="65"/>
      <c r="FL304" s="57"/>
      <c r="FX304" s="57"/>
      <c r="FY304" s="57"/>
      <c r="FZ304" s="57"/>
      <c r="GA304" s="66"/>
      <c r="GB304" s="66"/>
      <c r="GE304" s="66"/>
      <c r="GG304" s="57"/>
    </row>
    <row r="305" spans="1:190" s="56" customFormat="1" ht="18" customHeight="1">
      <c r="A305" s="56" t="s">
        <v>1062</v>
      </c>
      <c r="B305" s="56" t="s">
        <v>1034</v>
      </c>
      <c r="C305" s="57">
        <v>1110</v>
      </c>
      <c r="D305" s="57">
        <v>14</v>
      </c>
      <c r="E305" s="56">
        <f t="shared" si="4"/>
        <v>1383.15</v>
      </c>
      <c r="F305" s="58">
        <v>52.5</v>
      </c>
      <c r="G305" s="58">
        <v>2.2999999999999998</v>
      </c>
      <c r="H305" s="58">
        <v>16.8</v>
      </c>
      <c r="I305" s="58">
        <v>6.9</v>
      </c>
      <c r="J305" s="58"/>
      <c r="K305" s="58">
        <v>6.2</v>
      </c>
      <c r="L305" s="58">
        <v>6</v>
      </c>
      <c r="M305" s="58">
        <v>6.1</v>
      </c>
      <c r="N305" s="58">
        <v>3.2</v>
      </c>
      <c r="O305" s="58"/>
      <c r="P305" s="58"/>
      <c r="Q305" s="58">
        <f t="shared" si="5"/>
        <v>0</v>
      </c>
      <c r="S305" s="58">
        <v>43.4</v>
      </c>
      <c r="T305" s="58">
        <v>3.2</v>
      </c>
      <c r="U305" s="58">
        <v>12.7</v>
      </c>
      <c r="V305" s="58">
        <v>9.1999999999999993</v>
      </c>
      <c r="W305" s="58"/>
      <c r="X305" s="58">
        <v>15.4</v>
      </c>
      <c r="Y305" s="58">
        <v>10.1</v>
      </c>
      <c r="Z305" s="58">
        <v>2.9</v>
      </c>
      <c r="AA305" s="58">
        <v>1.6</v>
      </c>
      <c r="AB305" s="58">
        <v>0.17</v>
      </c>
      <c r="AD305" s="59"/>
      <c r="AE305" s="60"/>
      <c r="AF305" s="61"/>
      <c r="AG305" s="59"/>
      <c r="AH305" s="59"/>
      <c r="AI305" s="59"/>
      <c r="AJ305" s="60"/>
      <c r="AK305" s="62"/>
      <c r="AL305" s="62"/>
      <c r="AM305" s="62"/>
      <c r="AN305" s="62"/>
      <c r="AO305" s="62"/>
      <c r="AP305" s="62"/>
      <c r="AQ305" s="63"/>
      <c r="AR305" s="62"/>
      <c r="AS305" s="62"/>
      <c r="AT305" s="63"/>
      <c r="AU305" s="59"/>
      <c r="AV305" s="59"/>
      <c r="AW305" s="59"/>
      <c r="AX305" s="59"/>
      <c r="AY305" s="59"/>
      <c r="AZ305" s="59"/>
      <c r="BA305" s="60"/>
      <c r="BB305" s="64"/>
      <c r="BC305" s="64"/>
      <c r="BD305" s="59"/>
      <c r="BE305" s="59"/>
      <c r="BF305" s="59"/>
      <c r="BG305" s="59"/>
      <c r="BH305" s="59"/>
      <c r="BI305" s="59"/>
      <c r="BJ305" s="59"/>
      <c r="BK305" s="59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P305"/>
      <c r="CQ305"/>
      <c r="CR305"/>
      <c r="CS305"/>
      <c r="CT305"/>
      <c r="CU305"/>
      <c r="CV305"/>
      <c r="CW305"/>
      <c r="CX305"/>
      <c r="CY305"/>
      <c r="CZ305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FG305" s="65"/>
      <c r="FH305" s="65"/>
      <c r="FL305" s="57"/>
      <c r="FX305" s="57"/>
      <c r="FY305" s="57"/>
      <c r="FZ305" s="57"/>
      <c r="GA305" s="66"/>
      <c r="GB305" s="66"/>
      <c r="GE305" s="66"/>
      <c r="GG305" s="57"/>
    </row>
    <row r="306" spans="1:190" s="56" customFormat="1" ht="18" customHeight="1">
      <c r="A306" s="56" t="s">
        <v>1057</v>
      </c>
      <c r="B306" s="56" t="s">
        <v>1034</v>
      </c>
      <c r="C306" s="57">
        <v>1050</v>
      </c>
      <c r="D306" s="57">
        <v>15</v>
      </c>
      <c r="E306" s="56">
        <f t="shared" si="4"/>
        <v>1323.15</v>
      </c>
      <c r="F306" s="58">
        <v>44.33</v>
      </c>
      <c r="G306" s="58">
        <v>2.08</v>
      </c>
      <c r="H306" s="58">
        <v>14.56</v>
      </c>
      <c r="I306" s="58">
        <v>9.57</v>
      </c>
      <c r="J306" s="58">
        <v>0.2</v>
      </c>
      <c r="K306" s="58">
        <v>5.47</v>
      </c>
      <c r="L306" s="58">
        <v>7.96</v>
      </c>
      <c r="M306" s="58">
        <v>3.76</v>
      </c>
      <c r="N306" s="58">
        <v>1.92</v>
      </c>
      <c r="O306" s="58"/>
      <c r="P306" s="58"/>
      <c r="Q306" s="58">
        <v>8</v>
      </c>
      <c r="S306" s="58">
        <v>42.43</v>
      </c>
      <c r="T306" s="58">
        <v>2.58</v>
      </c>
      <c r="U306" s="58">
        <v>12.97</v>
      </c>
      <c r="V306" s="58">
        <v>7.8</v>
      </c>
      <c r="W306" s="58">
        <v>0.09</v>
      </c>
      <c r="X306" s="58">
        <v>15.56</v>
      </c>
      <c r="Y306" s="58">
        <v>11.21</v>
      </c>
      <c r="Z306" s="58">
        <v>2.41</v>
      </c>
      <c r="AA306" s="58">
        <v>1.61</v>
      </c>
      <c r="AB306" s="58">
        <v>0.31</v>
      </c>
      <c r="AD306" s="59"/>
      <c r="AE306" s="60"/>
      <c r="AF306" s="61"/>
      <c r="AG306" s="59"/>
      <c r="AH306" s="59"/>
      <c r="AI306" s="59"/>
      <c r="AJ306" s="60"/>
      <c r="AK306" s="62"/>
      <c r="AL306" s="62"/>
      <c r="AM306" s="62"/>
      <c r="AN306" s="62"/>
      <c r="AO306" s="62"/>
      <c r="AP306" s="62"/>
      <c r="AQ306" s="63"/>
      <c r="AR306" s="62"/>
      <c r="AS306" s="62"/>
      <c r="AT306" s="63"/>
      <c r="AU306" s="59"/>
      <c r="AV306" s="59"/>
      <c r="AW306" s="59"/>
      <c r="AX306" s="59"/>
      <c r="AY306" s="59"/>
      <c r="AZ306" s="59"/>
      <c r="BA306" s="60"/>
      <c r="BB306" s="64"/>
      <c r="BC306" s="64"/>
      <c r="BD306" s="59"/>
      <c r="BE306" s="59"/>
      <c r="BF306" s="59"/>
      <c r="BG306" s="59"/>
      <c r="BH306" s="59"/>
      <c r="BI306" s="59"/>
      <c r="BJ306" s="59"/>
      <c r="BK306" s="59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P306"/>
      <c r="CQ306"/>
      <c r="CR306"/>
      <c r="CS306"/>
      <c r="CT306"/>
      <c r="CU306"/>
      <c r="CV306"/>
      <c r="CW306"/>
      <c r="CX306"/>
      <c r="CY306"/>
      <c r="CZ306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FG306" s="65"/>
      <c r="FH306" s="65"/>
      <c r="FL306" s="57"/>
      <c r="FX306" s="57"/>
      <c r="FY306" s="57"/>
      <c r="FZ306" s="57"/>
      <c r="GA306" s="66"/>
      <c r="GB306" s="66"/>
      <c r="GE306" s="66"/>
      <c r="GG306" s="57"/>
    </row>
    <row r="307" spans="1:190" s="56" customFormat="1" ht="18" customHeight="1">
      <c r="A307" s="56" t="s">
        <v>44</v>
      </c>
      <c r="B307" s="56" t="s">
        <v>1034</v>
      </c>
      <c r="C307" s="57">
        <v>1050</v>
      </c>
      <c r="D307" s="57">
        <v>15</v>
      </c>
      <c r="E307" s="56">
        <f t="shared" si="4"/>
        <v>1323.15</v>
      </c>
      <c r="F307" s="58">
        <v>44.44</v>
      </c>
      <c r="G307" s="58">
        <v>1.93</v>
      </c>
      <c r="H307" s="58">
        <v>14.66</v>
      </c>
      <c r="I307" s="58">
        <v>9.86</v>
      </c>
      <c r="J307" s="58">
        <v>0.14000000000000001</v>
      </c>
      <c r="K307" s="58">
        <v>5.05</v>
      </c>
      <c r="L307" s="58">
        <v>7.18</v>
      </c>
      <c r="M307" s="58">
        <v>3.04</v>
      </c>
      <c r="N307" s="58">
        <v>1.21</v>
      </c>
      <c r="O307" s="58">
        <v>0.03</v>
      </c>
      <c r="P307" s="58">
        <v>0.68</v>
      </c>
      <c r="Q307" s="58">
        <v>9.8000000000000007</v>
      </c>
      <c r="S307" s="58">
        <v>41.3</v>
      </c>
      <c r="T307" s="58">
        <v>2.75</v>
      </c>
      <c r="U307" s="58">
        <v>13.95</v>
      </c>
      <c r="V307" s="58">
        <v>9.32</v>
      </c>
      <c r="W307" s="58">
        <v>0.11</v>
      </c>
      <c r="X307" s="58">
        <v>14.72</v>
      </c>
      <c r="Y307" s="58">
        <v>10.199999999999999</v>
      </c>
      <c r="Z307" s="58">
        <v>2.7</v>
      </c>
      <c r="AA307" s="58">
        <v>1.01</v>
      </c>
      <c r="AB307" s="58">
        <v>7.0000000000000007E-2</v>
      </c>
      <c r="AD307" s="59"/>
      <c r="AE307" s="60"/>
      <c r="AF307" s="61"/>
      <c r="AG307" s="59"/>
      <c r="AH307" s="59"/>
      <c r="AI307" s="59"/>
      <c r="AJ307" s="60"/>
      <c r="AK307" s="62"/>
      <c r="AL307" s="62"/>
      <c r="AM307" s="62"/>
      <c r="AN307" s="62"/>
      <c r="AO307" s="62"/>
      <c r="AP307" s="62"/>
      <c r="AQ307" s="63"/>
      <c r="AR307" s="62"/>
      <c r="AS307" s="62"/>
      <c r="AT307" s="63"/>
      <c r="AU307" s="59"/>
      <c r="AV307" s="59"/>
      <c r="AW307" s="59"/>
      <c r="AX307" s="59"/>
      <c r="AY307" s="59"/>
      <c r="AZ307" s="59"/>
      <c r="BA307" s="60"/>
      <c r="BB307" s="64"/>
      <c r="BC307" s="64"/>
      <c r="BD307" s="59"/>
      <c r="BE307" s="59"/>
      <c r="BF307" s="59"/>
      <c r="BG307" s="59"/>
      <c r="BH307" s="59"/>
      <c r="BI307" s="59"/>
      <c r="BJ307" s="59"/>
      <c r="BK307" s="59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P307"/>
      <c r="CQ307"/>
      <c r="CR307"/>
      <c r="CS307"/>
      <c r="CT307"/>
      <c r="CU307"/>
      <c r="CV307"/>
      <c r="CW307"/>
      <c r="CX307"/>
      <c r="CY307"/>
      <c r="CZ30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FG307" s="65"/>
      <c r="FH307" s="65"/>
      <c r="FL307" s="57"/>
      <c r="FX307" s="57"/>
      <c r="FY307" s="57"/>
      <c r="FZ307" s="57"/>
      <c r="GA307" s="66"/>
      <c r="GB307" s="66"/>
      <c r="GE307" s="66"/>
      <c r="GG307" s="57"/>
    </row>
    <row r="308" spans="1:190" s="56" customFormat="1" ht="18" customHeight="1">
      <c r="A308" s="56" t="s">
        <v>1076</v>
      </c>
      <c r="B308" s="56" t="s">
        <v>1034</v>
      </c>
      <c r="C308" s="57">
        <v>850</v>
      </c>
      <c r="D308" s="57">
        <v>15</v>
      </c>
      <c r="E308" s="56">
        <f t="shared" si="4"/>
        <v>1123.1500000000001</v>
      </c>
      <c r="F308" s="58">
        <v>66.3</v>
      </c>
      <c r="G308" s="58">
        <v>0.3</v>
      </c>
      <c r="H308" s="58">
        <v>19</v>
      </c>
      <c r="I308" s="58">
        <v>1.8</v>
      </c>
      <c r="J308" s="58">
        <v>0.1</v>
      </c>
      <c r="K308" s="58">
        <v>0.2</v>
      </c>
      <c r="L308" s="58">
        <v>2.9</v>
      </c>
      <c r="M308" s="58">
        <v>6.8</v>
      </c>
      <c r="N308" s="58">
        <v>2.7</v>
      </c>
      <c r="O308" s="58"/>
      <c r="P308" s="58"/>
      <c r="Q308" s="58">
        <v>11.9</v>
      </c>
      <c r="S308" s="58">
        <v>44.47</v>
      </c>
      <c r="T308" s="58">
        <v>1.03</v>
      </c>
      <c r="U308" s="58">
        <v>12.4</v>
      </c>
      <c r="V308" s="58">
        <v>15.01</v>
      </c>
      <c r="W308" s="58">
        <v>0.32</v>
      </c>
      <c r="X308" s="58">
        <v>10.5</v>
      </c>
      <c r="Y308" s="58">
        <v>10.89</v>
      </c>
      <c r="Z308" s="58">
        <v>1.96</v>
      </c>
      <c r="AA308" s="58">
        <v>0.81</v>
      </c>
      <c r="AB308" s="58">
        <v>0</v>
      </c>
      <c r="AD308" s="59"/>
      <c r="AE308" s="60"/>
      <c r="AF308" s="61"/>
      <c r="AG308" s="59"/>
      <c r="AH308" s="59"/>
      <c r="AI308" s="59"/>
      <c r="AJ308" s="60"/>
      <c r="AK308" s="62"/>
      <c r="AL308" s="62"/>
      <c r="AM308" s="62"/>
      <c r="AN308" s="62"/>
      <c r="AO308" s="62"/>
      <c r="AP308" s="62"/>
      <c r="AQ308" s="63"/>
      <c r="AR308" s="62"/>
      <c r="AS308" s="62"/>
      <c r="AT308" s="63"/>
      <c r="AU308" s="59"/>
      <c r="AV308" s="59"/>
      <c r="AW308" s="59"/>
      <c r="AX308" s="59"/>
      <c r="AY308" s="59"/>
      <c r="AZ308" s="59"/>
      <c r="BA308" s="60"/>
      <c r="BB308" s="64"/>
      <c r="BC308" s="64"/>
      <c r="BD308" s="59"/>
      <c r="BE308" s="59"/>
      <c r="BF308" s="59"/>
      <c r="BG308" s="59"/>
      <c r="BH308" s="59"/>
      <c r="BI308" s="59"/>
      <c r="BJ308" s="59"/>
      <c r="BK308" s="59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P308"/>
      <c r="CQ308"/>
      <c r="CR308"/>
      <c r="CS308"/>
      <c r="CT308"/>
      <c r="CU308"/>
      <c r="CV308"/>
      <c r="CW308"/>
      <c r="CX308"/>
      <c r="CY308"/>
      <c r="CZ308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FG308" s="65"/>
      <c r="FH308" s="65"/>
      <c r="FL308" s="57"/>
      <c r="FX308" s="57"/>
      <c r="FY308" s="57"/>
      <c r="FZ308" s="57"/>
      <c r="GA308" s="66"/>
      <c r="GB308" s="66"/>
      <c r="GE308" s="66"/>
      <c r="GG308" s="57"/>
    </row>
    <row r="309" spans="1:190" s="57" customFormat="1" ht="18" customHeight="1">
      <c r="A309" s="56" t="s">
        <v>1076</v>
      </c>
      <c r="B309" s="56" t="s">
        <v>1034</v>
      </c>
      <c r="C309" s="57">
        <v>950</v>
      </c>
      <c r="D309" s="57">
        <v>15</v>
      </c>
      <c r="E309" s="56">
        <f t="shared" si="4"/>
        <v>1223.1500000000001</v>
      </c>
      <c r="F309" s="58">
        <v>61.2</v>
      </c>
      <c r="G309" s="58">
        <v>0.7</v>
      </c>
      <c r="H309" s="58">
        <v>18.8</v>
      </c>
      <c r="I309" s="58">
        <v>5.5</v>
      </c>
      <c r="J309" s="58">
        <v>0.1</v>
      </c>
      <c r="K309" s="58">
        <v>1.8</v>
      </c>
      <c r="L309" s="58">
        <v>5.6</v>
      </c>
      <c r="M309" s="58">
        <v>3.9</v>
      </c>
      <c r="N309" s="58">
        <v>2.2000000000000002</v>
      </c>
      <c r="O309" s="58"/>
      <c r="P309" s="58"/>
      <c r="Q309" s="58">
        <v>12.5</v>
      </c>
      <c r="R309" s="56"/>
      <c r="S309" s="58">
        <v>41.04</v>
      </c>
      <c r="T309" s="58">
        <v>1.44</v>
      </c>
      <c r="U309" s="58">
        <v>15.13</v>
      </c>
      <c r="V309" s="58">
        <v>12.07</v>
      </c>
      <c r="W309" s="58">
        <v>0.17</v>
      </c>
      <c r="X309" s="58">
        <v>13.06</v>
      </c>
      <c r="Y309" s="58">
        <v>10.64</v>
      </c>
      <c r="Z309" s="58">
        <v>2.4</v>
      </c>
      <c r="AA309" s="58">
        <v>1.18</v>
      </c>
      <c r="AB309" s="58">
        <v>0.02</v>
      </c>
      <c r="AC309" s="56"/>
      <c r="AD309" s="59"/>
      <c r="AE309" s="60"/>
      <c r="AF309" s="61"/>
      <c r="AG309" s="59"/>
      <c r="AH309" s="59"/>
      <c r="AI309" s="59"/>
      <c r="AJ309" s="60"/>
      <c r="AK309" s="62"/>
      <c r="AL309" s="62"/>
      <c r="AM309" s="62"/>
      <c r="AN309" s="62"/>
      <c r="AO309" s="62"/>
      <c r="AP309" s="62"/>
      <c r="AQ309" s="63"/>
      <c r="AR309" s="62"/>
      <c r="AS309" s="62"/>
      <c r="AT309" s="63"/>
      <c r="AU309" s="59"/>
      <c r="AV309" s="59"/>
      <c r="AW309" s="59"/>
      <c r="AX309" s="59"/>
      <c r="AY309" s="59"/>
      <c r="AZ309" s="59"/>
      <c r="BA309" s="60"/>
      <c r="BB309" s="64"/>
      <c r="BC309" s="64"/>
      <c r="BD309" s="59"/>
      <c r="BE309" s="59"/>
      <c r="BF309" s="59"/>
      <c r="BG309" s="59"/>
      <c r="BH309" s="59"/>
      <c r="BI309" s="59"/>
      <c r="BJ309" s="59"/>
      <c r="BK309" s="59"/>
      <c r="BY309" s="56"/>
      <c r="BZ309" s="56"/>
      <c r="CM309" s="56"/>
      <c r="CN309" s="56"/>
      <c r="CO309" s="56"/>
      <c r="CP309"/>
      <c r="CQ309"/>
      <c r="CR309"/>
      <c r="CS309"/>
      <c r="CT309"/>
      <c r="CU309"/>
      <c r="CV309"/>
      <c r="CW309"/>
      <c r="CX309"/>
      <c r="CY309"/>
      <c r="CZ309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65"/>
      <c r="FH309" s="65"/>
      <c r="FI309" s="56"/>
      <c r="FJ309" s="56"/>
      <c r="FK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GA309" s="66"/>
      <c r="GB309" s="66"/>
      <c r="GC309" s="56"/>
      <c r="GD309" s="56"/>
      <c r="GE309" s="66"/>
      <c r="GF309" s="56"/>
      <c r="GH309" s="56"/>
    </row>
    <row r="310" spans="1:190" s="57" customFormat="1" ht="18" customHeight="1">
      <c r="A310" s="56" t="s">
        <v>1076</v>
      </c>
      <c r="B310" s="56" t="s">
        <v>1034</v>
      </c>
      <c r="C310" s="57">
        <v>900</v>
      </c>
      <c r="D310" s="57">
        <v>15</v>
      </c>
      <c r="E310" s="56">
        <f t="shared" si="4"/>
        <v>1173.1500000000001</v>
      </c>
      <c r="F310" s="58">
        <v>63.7</v>
      </c>
      <c r="G310" s="58">
        <v>0.6</v>
      </c>
      <c r="H310" s="58">
        <v>19.2</v>
      </c>
      <c r="I310" s="58">
        <v>3.7</v>
      </c>
      <c r="J310" s="58">
        <v>0.1</v>
      </c>
      <c r="K310" s="58">
        <v>1</v>
      </c>
      <c r="L310" s="58">
        <v>5.2</v>
      </c>
      <c r="M310" s="58">
        <v>4.0999999999999996</v>
      </c>
      <c r="N310" s="58">
        <v>2.2999999999999998</v>
      </c>
      <c r="O310" s="58"/>
      <c r="P310" s="58"/>
      <c r="Q310" s="58">
        <v>12.2</v>
      </c>
      <c r="R310" s="56"/>
      <c r="S310" s="58">
        <v>40.33</v>
      </c>
      <c r="T310" s="58">
        <v>1.79</v>
      </c>
      <c r="U310" s="58">
        <v>16.87</v>
      </c>
      <c r="V310" s="58">
        <v>13.59</v>
      </c>
      <c r="W310" s="58">
        <v>0.17</v>
      </c>
      <c r="X310" s="58">
        <v>10.4</v>
      </c>
      <c r="Y310" s="58">
        <v>10.32</v>
      </c>
      <c r="Z310" s="58">
        <v>2.4300000000000002</v>
      </c>
      <c r="AA310" s="58">
        <v>1.1100000000000001</v>
      </c>
      <c r="AB310" s="58">
        <v>0.01</v>
      </c>
      <c r="AC310" s="56"/>
      <c r="AD310" s="59"/>
      <c r="AE310" s="60"/>
      <c r="AF310" s="61"/>
      <c r="AG310" s="59"/>
      <c r="AH310" s="59"/>
      <c r="AI310" s="59"/>
      <c r="AJ310" s="60"/>
      <c r="AK310" s="62"/>
      <c r="AL310" s="62"/>
      <c r="AM310" s="62"/>
      <c r="AN310" s="62"/>
      <c r="AO310" s="62"/>
      <c r="AP310" s="62"/>
      <c r="AQ310" s="63"/>
      <c r="AR310" s="62"/>
      <c r="AS310" s="62"/>
      <c r="AT310" s="63"/>
      <c r="AU310" s="59"/>
      <c r="AV310" s="59"/>
      <c r="AW310" s="59"/>
      <c r="AX310" s="59"/>
      <c r="AY310" s="59"/>
      <c r="AZ310" s="59"/>
      <c r="BA310" s="60"/>
      <c r="BB310" s="64"/>
      <c r="BC310" s="64"/>
      <c r="BD310" s="59"/>
      <c r="BE310" s="59"/>
      <c r="BF310" s="59"/>
      <c r="BG310" s="59"/>
      <c r="BH310" s="59"/>
      <c r="BI310" s="59"/>
      <c r="BJ310" s="59"/>
      <c r="BK310" s="59"/>
      <c r="BY310" s="56"/>
      <c r="BZ310" s="56"/>
      <c r="CM310" s="56"/>
      <c r="CN310" s="56"/>
      <c r="CO310" s="56"/>
      <c r="CP310"/>
      <c r="CQ310"/>
      <c r="CR310"/>
      <c r="CS310"/>
      <c r="CT310"/>
      <c r="CU310"/>
      <c r="CV310"/>
      <c r="CW310"/>
      <c r="CX310"/>
      <c r="CY310"/>
      <c r="CZ310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65"/>
      <c r="FH310" s="65"/>
      <c r="FI310" s="56"/>
      <c r="FJ310" s="56"/>
      <c r="FK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GA310" s="66"/>
      <c r="GB310" s="66"/>
      <c r="GC310" s="56"/>
      <c r="GD310" s="56"/>
      <c r="GE310" s="66"/>
      <c r="GF310" s="56"/>
      <c r="GH310" s="56"/>
    </row>
    <row r="311" spans="1:190" s="57" customFormat="1" ht="18" customHeight="1">
      <c r="A311" s="56" t="s">
        <v>1076</v>
      </c>
      <c r="B311" s="56" t="s">
        <v>1034</v>
      </c>
      <c r="C311" s="57">
        <v>950</v>
      </c>
      <c r="D311" s="57">
        <v>15</v>
      </c>
      <c r="E311" s="56">
        <f t="shared" si="4"/>
        <v>1223.1500000000001</v>
      </c>
      <c r="F311" s="58">
        <v>61.6</v>
      </c>
      <c r="G311" s="58">
        <v>0.7</v>
      </c>
      <c r="H311" s="58">
        <v>18.600000000000001</v>
      </c>
      <c r="I311" s="58">
        <v>4.7</v>
      </c>
      <c r="J311" s="58">
        <v>0.1</v>
      </c>
      <c r="K311" s="58">
        <v>2.9</v>
      </c>
      <c r="L311" s="58">
        <v>5.7</v>
      </c>
      <c r="M311" s="58">
        <v>3.4</v>
      </c>
      <c r="N311" s="58">
        <v>2.2000000000000002</v>
      </c>
      <c r="O311" s="58">
        <v>0.1</v>
      </c>
      <c r="P311" s="58"/>
      <c r="Q311" s="58">
        <v>12.9</v>
      </c>
      <c r="R311" s="56"/>
      <c r="S311" s="58">
        <v>45.14</v>
      </c>
      <c r="T311" s="58">
        <v>1.37</v>
      </c>
      <c r="U311" s="58">
        <v>13.02</v>
      </c>
      <c r="V311" s="58">
        <v>9.42</v>
      </c>
      <c r="W311" s="58">
        <v>0.14000000000000001</v>
      </c>
      <c r="X311" s="58">
        <v>16.23</v>
      </c>
      <c r="Y311" s="58">
        <v>10.11</v>
      </c>
      <c r="Z311" s="58">
        <v>2.77</v>
      </c>
      <c r="AA311" s="58">
        <v>0.93</v>
      </c>
      <c r="AB311" s="58">
        <v>0.38</v>
      </c>
      <c r="AC311" s="56"/>
      <c r="AD311" s="59"/>
      <c r="AE311" s="60"/>
      <c r="AF311" s="61"/>
      <c r="AG311" s="59"/>
      <c r="AH311" s="59"/>
      <c r="AI311" s="59"/>
      <c r="AJ311" s="60"/>
      <c r="AK311" s="62"/>
      <c r="AL311" s="62"/>
      <c r="AM311" s="62"/>
      <c r="AN311" s="62"/>
      <c r="AO311" s="62"/>
      <c r="AP311" s="62"/>
      <c r="AQ311" s="63"/>
      <c r="AR311" s="62"/>
      <c r="AS311" s="62"/>
      <c r="AT311" s="63"/>
      <c r="AU311" s="59"/>
      <c r="AV311" s="59"/>
      <c r="AW311" s="59"/>
      <c r="AX311" s="59"/>
      <c r="AY311" s="59"/>
      <c r="AZ311" s="59"/>
      <c r="BA311" s="60"/>
      <c r="BB311" s="64"/>
      <c r="BC311" s="64"/>
      <c r="BD311" s="59"/>
      <c r="BE311" s="59"/>
      <c r="BF311" s="59"/>
      <c r="BG311" s="59"/>
      <c r="BH311" s="59"/>
      <c r="BI311" s="59"/>
      <c r="BJ311" s="59"/>
      <c r="BK311" s="59"/>
      <c r="BY311" s="56"/>
      <c r="BZ311" s="56"/>
      <c r="CM311" s="56"/>
      <c r="CN311" s="56"/>
      <c r="CO311" s="56"/>
      <c r="CP311"/>
      <c r="CQ311"/>
      <c r="CR311"/>
      <c r="CS311"/>
      <c r="CT311"/>
      <c r="CU311"/>
      <c r="CV311"/>
      <c r="CW311"/>
      <c r="CX311"/>
      <c r="CY311"/>
      <c r="CZ311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65"/>
      <c r="FH311" s="65"/>
      <c r="FI311" s="56"/>
      <c r="FJ311" s="56"/>
      <c r="FK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GA311" s="66"/>
      <c r="GB311" s="66"/>
      <c r="GC311" s="56"/>
      <c r="GD311" s="56"/>
      <c r="GE311" s="66"/>
      <c r="GF311" s="56"/>
      <c r="GH311" s="56"/>
    </row>
    <row r="312" spans="1:190" s="57" customFormat="1" ht="18" customHeight="1">
      <c r="A312" s="56" t="s">
        <v>1076</v>
      </c>
      <c r="B312" s="56" t="s">
        <v>1034</v>
      </c>
      <c r="C312" s="57">
        <v>850</v>
      </c>
      <c r="D312" s="57">
        <v>15</v>
      </c>
      <c r="E312" s="56">
        <f t="shared" si="4"/>
        <v>1123.1500000000001</v>
      </c>
      <c r="F312" s="58">
        <v>69.900000000000006</v>
      </c>
      <c r="G312" s="58">
        <v>0.3</v>
      </c>
      <c r="H312" s="58">
        <v>17.3</v>
      </c>
      <c r="I312" s="58">
        <v>1.6</v>
      </c>
      <c r="J312" s="58">
        <v>0.1</v>
      </c>
      <c r="K312" s="58">
        <v>0.4</v>
      </c>
      <c r="L312" s="58">
        <v>3.2</v>
      </c>
      <c r="M312" s="58">
        <v>4.2</v>
      </c>
      <c r="N312" s="58">
        <v>3.1</v>
      </c>
      <c r="O312" s="58"/>
      <c r="P312" s="58"/>
      <c r="Q312" s="58">
        <v>11.8</v>
      </c>
      <c r="R312" s="56"/>
      <c r="S312" s="58">
        <v>43.43</v>
      </c>
      <c r="T312" s="58">
        <v>1.41</v>
      </c>
      <c r="U312" s="58">
        <v>14.84</v>
      </c>
      <c r="V312" s="58">
        <v>15.24</v>
      </c>
      <c r="W312" s="58">
        <v>0.31</v>
      </c>
      <c r="X312" s="58">
        <v>9.4499999999999993</v>
      </c>
      <c r="Y312" s="58">
        <v>10.11</v>
      </c>
      <c r="Z312" s="58">
        <v>1.92</v>
      </c>
      <c r="AA312" s="58">
        <v>1.41</v>
      </c>
      <c r="AB312" s="58">
        <v>0.01</v>
      </c>
      <c r="AC312" s="56"/>
      <c r="AD312" s="59"/>
      <c r="AE312" s="60"/>
      <c r="AF312" s="61"/>
      <c r="AG312" s="59"/>
      <c r="AH312" s="59"/>
      <c r="AI312" s="59"/>
      <c r="AJ312" s="60"/>
      <c r="AK312" s="62"/>
      <c r="AL312" s="62"/>
      <c r="AM312" s="62"/>
      <c r="AN312" s="62"/>
      <c r="AO312" s="62"/>
      <c r="AP312" s="62"/>
      <c r="AQ312" s="63"/>
      <c r="AR312" s="62"/>
      <c r="AS312" s="62"/>
      <c r="AT312" s="63"/>
      <c r="AU312" s="59"/>
      <c r="AV312" s="59"/>
      <c r="AW312" s="59"/>
      <c r="AX312" s="59"/>
      <c r="AY312" s="59"/>
      <c r="AZ312" s="59"/>
      <c r="BA312" s="60"/>
      <c r="BB312" s="64"/>
      <c r="BC312" s="64"/>
      <c r="BD312" s="59"/>
      <c r="BE312" s="59"/>
      <c r="BF312" s="59"/>
      <c r="BG312" s="59"/>
      <c r="BH312" s="59"/>
      <c r="BI312" s="59"/>
      <c r="BJ312" s="59"/>
      <c r="BK312" s="59"/>
      <c r="BY312" s="56"/>
      <c r="BZ312" s="56"/>
      <c r="CM312" s="56"/>
      <c r="CN312" s="56"/>
      <c r="CO312" s="56"/>
      <c r="CP312"/>
      <c r="CQ312"/>
      <c r="CR312"/>
      <c r="CS312"/>
      <c r="CT312"/>
      <c r="CU312"/>
      <c r="CV312"/>
      <c r="CW312"/>
      <c r="CX312"/>
      <c r="CY312"/>
      <c r="CZ312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65"/>
      <c r="FH312" s="65"/>
      <c r="FI312" s="56"/>
      <c r="FJ312" s="56"/>
      <c r="FK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GA312" s="66"/>
      <c r="GB312" s="66"/>
      <c r="GC312" s="56"/>
      <c r="GD312" s="56"/>
      <c r="GE312" s="66"/>
      <c r="GF312" s="56"/>
      <c r="GH312" s="56"/>
    </row>
    <row r="313" spans="1:190" s="57" customFormat="1" ht="18" customHeight="1">
      <c r="A313" s="56" t="s">
        <v>1076</v>
      </c>
      <c r="B313" s="56" t="s">
        <v>1034</v>
      </c>
      <c r="C313" s="57">
        <v>950</v>
      </c>
      <c r="D313" s="57">
        <v>15</v>
      </c>
      <c r="E313" s="56">
        <f t="shared" si="4"/>
        <v>1223.1500000000001</v>
      </c>
      <c r="F313" s="58">
        <v>61.6</v>
      </c>
      <c r="G313" s="58">
        <v>0.7</v>
      </c>
      <c r="H313" s="58">
        <v>18.5</v>
      </c>
      <c r="I313" s="58">
        <v>5</v>
      </c>
      <c r="J313" s="58">
        <v>0.1</v>
      </c>
      <c r="K313" s="58">
        <v>2.6</v>
      </c>
      <c r="L313" s="58">
        <v>5.7</v>
      </c>
      <c r="M313" s="58">
        <v>3.5</v>
      </c>
      <c r="N313" s="58">
        <v>2.2000000000000002</v>
      </c>
      <c r="O313" s="58">
        <v>0.1</v>
      </c>
      <c r="P313" s="58"/>
      <c r="Q313" s="58">
        <v>12.5</v>
      </c>
      <c r="R313" s="56"/>
      <c r="S313" s="58">
        <v>44.28</v>
      </c>
      <c r="T313" s="58">
        <v>1.42</v>
      </c>
      <c r="U313" s="58">
        <v>12.97</v>
      </c>
      <c r="V313" s="58">
        <v>11.61</v>
      </c>
      <c r="W313" s="58">
        <v>0.19</v>
      </c>
      <c r="X313" s="58">
        <v>13.77</v>
      </c>
      <c r="Y313" s="58">
        <v>9.86</v>
      </c>
      <c r="Z313" s="58">
        <v>2.33</v>
      </c>
      <c r="AA313" s="58">
        <v>1.01</v>
      </c>
      <c r="AB313" s="58">
        <v>0.13</v>
      </c>
      <c r="AC313" s="56"/>
      <c r="AD313" s="59"/>
      <c r="AE313" s="60"/>
      <c r="AF313" s="61"/>
      <c r="AG313" s="59"/>
      <c r="AH313" s="59"/>
      <c r="AI313" s="59"/>
      <c r="AJ313" s="60"/>
      <c r="AK313" s="62"/>
      <c r="AL313" s="62"/>
      <c r="AM313" s="62"/>
      <c r="AN313" s="62"/>
      <c r="AO313" s="62"/>
      <c r="AP313" s="62"/>
      <c r="AQ313" s="63"/>
      <c r="AR313" s="62"/>
      <c r="AS313" s="62"/>
      <c r="AT313" s="63"/>
      <c r="AU313" s="59"/>
      <c r="AV313" s="59"/>
      <c r="AW313" s="59"/>
      <c r="AX313" s="59"/>
      <c r="AY313" s="59"/>
      <c r="AZ313" s="59"/>
      <c r="BA313" s="60"/>
      <c r="BB313" s="64"/>
      <c r="BC313" s="64"/>
      <c r="BD313" s="59"/>
      <c r="BE313" s="59"/>
      <c r="BF313" s="59"/>
      <c r="BG313" s="59"/>
      <c r="BH313" s="59"/>
      <c r="BI313" s="59"/>
      <c r="BJ313" s="59"/>
      <c r="BK313" s="59"/>
      <c r="BY313" s="56"/>
      <c r="BZ313" s="56"/>
      <c r="CM313" s="56"/>
      <c r="CN313" s="56"/>
      <c r="CO313" s="56"/>
      <c r="CP313"/>
      <c r="CQ313"/>
      <c r="CR313"/>
      <c r="CS313"/>
      <c r="CT313"/>
      <c r="CU313"/>
      <c r="CV313"/>
      <c r="CW313"/>
      <c r="CX313"/>
      <c r="CY313"/>
      <c r="CZ313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65"/>
      <c r="FH313" s="65"/>
      <c r="FI313" s="56"/>
      <c r="FJ313" s="56"/>
      <c r="FK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GA313" s="66"/>
      <c r="GB313" s="66"/>
      <c r="GC313" s="56"/>
      <c r="GD313" s="56"/>
      <c r="GE313" s="66"/>
      <c r="GF313" s="56"/>
      <c r="GH313" s="56"/>
    </row>
    <row r="314" spans="1:190" s="57" customFormat="1" ht="18" customHeight="1">
      <c r="A314" s="56" t="s">
        <v>1076</v>
      </c>
      <c r="B314" s="56" t="s">
        <v>1034</v>
      </c>
      <c r="C314" s="57">
        <v>950</v>
      </c>
      <c r="D314" s="57">
        <v>15</v>
      </c>
      <c r="E314" s="56">
        <f t="shared" si="4"/>
        <v>1223.1500000000001</v>
      </c>
      <c r="F314" s="58">
        <v>66.2</v>
      </c>
      <c r="G314" s="58">
        <v>0.6</v>
      </c>
      <c r="H314" s="58">
        <v>17.8</v>
      </c>
      <c r="I314" s="58">
        <v>2.2000000000000002</v>
      </c>
      <c r="J314" s="58">
        <v>0</v>
      </c>
      <c r="K314" s="58">
        <v>1.3</v>
      </c>
      <c r="L314" s="58">
        <v>3.2</v>
      </c>
      <c r="M314" s="58">
        <v>5.9</v>
      </c>
      <c r="N314" s="58">
        <v>2.7</v>
      </c>
      <c r="O314" s="58">
        <v>0.1</v>
      </c>
      <c r="P314" s="58"/>
      <c r="Q314" s="58">
        <v>9.5</v>
      </c>
      <c r="R314" s="56"/>
      <c r="S314" s="58">
        <v>44.37</v>
      </c>
      <c r="T314" s="58">
        <v>1.62</v>
      </c>
      <c r="U314" s="58">
        <v>14.6</v>
      </c>
      <c r="V314" s="58">
        <v>11.19</v>
      </c>
      <c r="W314" s="58">
        <v>0.26</v>
      </c>
      <c r="X314" s="58">
        <v>13.32</v>
      </c>
      <c r="Y314" s="58">
        <v>10.050000000000001</v>
      </c>
      <c r="Z314" s="58">
        <v>2.7</v>
      </c>
      <c r="AA314" s="58">
        <v>0.79</v>
      </c>
      <c r="AB314" s="58">
        <v>0</v>
      </c>
      <c r="AC314" s="56"/>
      <c r="AD314" s="59"/>
      <c r="AE314" s="60"/>
      <c r="AF314" s="61"/>
      <c r="AG314" s="59"/>
      <c r="AH314" s="59"/>
      <c r="AI314" s="59"/>
      <c r="AJ314" s="60"/>
      <c r="AK314" s="62"/>
      <c r="AL314" s="62"/>
      <c r="AM314" s="62"/>
      <c r="AN314" s="62"/>
      <c r="AO314" s="62"/>
      <c r="AP314" s="62"/>
      <c r="AQ314" s="63"/>
      <c r="AR314" s="62"/>
      <c r="AS314" s="62"/>
      <c r="AT314" s="63"/>
      <c r="AU314" s="59"/>
      <c r="AV314" s="59"/>
      <c r="AW314" s="59"/>
      <c r="AX314" s="59"/>
      <c r="AY314" s="59"/>
      <c r="AZ314" s="59"/>
      <c r="BA314" s="60"/>
      <c r="BB314" s="64"/>
      <c r="BC314" s="64"/>
      <c r="BD314" s="59"/>
      <c r="BE314" s="59"/>
      <c r="BF314" s="59"/>
      <c r="BG314" s="59"/>
      <c r="BH314" s="59"/>
      <c r="BI314" s="59"/>
      <c r="BJ314" s="59"/>
      <c r="BK314" s="59"/>
      <c r="BY314" s="56"/>
      <c r="BZ314" s="56"/>
      <c r="CM314" s="56"/>
      <c r="CN314" s="56"/>
      <c r="CO314" s="56"/>
      <c r="CP314"/>
      <c r="CQ314"/>
      <c r="CR314"/>
      <c r="CS314"/>
      <c r="CT314"/>
      <c r="CU314"/>
      <c r="CV314"/>
      <c r="CW314"/>
      <c r="CX314"/>
      <c r="CY314"/>
      <c r="CZ314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65"/>
      <c r="FH314" s="65"/>
      <c r="FI314" s="56"/>
      <c r="FJ314" s="56"/>
      <c r="FK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GA314" s="66"/>
      <c r="GB314" s="66"/>
      <c r="GC314" s="56"/>
      <c r="GD314" s="56"/>
      <c r="GE314" s="66"/>
      <c r="GF314" s="56"/>
      <c r="GH314" s="56"/>
    </row>
    <row r="315" spans="1:190" s="57" customFormat="1" ht="18" customHeight="1">
      <c r="A315" s="56" t="s">
        <v>1076</v>
      </c>
      <c r="B315" s="56" t="s">
        <v>1034</v>
      </c>
      <c r="C315" s="57">
        <v>950</v>
      </c>
      <c r="D315" s="57">
        <v>15</v>
      </c>
      <c r="E315" s="56">
        <f t="shared" si="4"/>
        <v>1223.1500000000001</v>
      </c>
      <c r="F315" s="58">
        <v>65.7</v>
      </c>
      <c r="G315" s="58">
        <v>0.7</v>
      </c>
      <c r="H315" s="58">
        <v>17.899999999999999</v>
      </c>
      <c r="I315" s="58">
        <v>2.4</v>
      </c>
      <c r="J315" s="58">
        <v>0</v>
      </c>
      <c r="K315" s="58">
        <v>1.2</v>
      </c>
      <c r="L315" s="58">
        <v>3.7</v>
      </c>
      <c r="M315" s="58">
        <v>5.5</v>
      </c>
      <c r="N315" s="58">
        <v>2.8</v>
      </c>
      <c r="O315" s="58">
        <v>0.1</v>
      </c>
      <c r="P315" s="58"/>
      <c r="Q315" s="58">
        <v>11</v>
      </c>
      <c r="R315" s="56"/>
      <c r="S315" s="58">
        <v>44.26</v>
      </c>
      <c r="T315" s="58">
        <v>1.82</v>
      </c>
      <c r="U315" s="58">
        <v>13.68</v>
      </c>
      <c r="V315" s="58">
        <v>12.93</v>
      </c>
      <c r="W315" s="58">
        <v>0.26</v>
      </c>
      <c r="X315" s="58">
        <v>11.91</v>
      </c>
      <c r="Y315" s="58">
        <v>9.91</v>
      </c>
      <c r="Z315" s="58">
        <v>2.16</v>
      </c>
      <c r="AA315" s="58">
        <v>0.76</v>
      </c>
      <c r="AB315" s="58">
        <v>0.02</v>
      </c>
      <c r="AC315" s="56"/>
      <c r="AD315" s="59"/>
      <c r="AE315" s="60"/>
      <c r="AF315" s="61"/>
      <c r="AG315" s="59"/>
      <c r="AH315" s="59"/>
      <c r="AI315" s="59"/>
      <c r="AJ315" s="60"/>
      <c r="AK315" s="62"/>
      <c r="AL315" s="62"/>
      <c r="AM315" s="62"/>
      <c r="AN315" s="62"/>
      <c r="AO315" s="62"/>
      <c r="AP315" s="62"/>
      <c r="AQ315" s="63"/>
      <c r="AR315" s="62"/>
      <c r="AS315" s="62"/>
      <c r="AT315" s="63"/>
      <c r="AU315" s="59"/>
      <c r="AV315" s="59"/>
      <c r="AW315" s="59"/>
      <c r="AX315" s="59"/>
      <c r="AY315" s="59"/>
      <c r="AZ315" s="59"/>
      <c r="BA315" s="60"/>
      <c r="BB315" s="64"/>
      <c r="BC315" s="64"/>
      <c r="BD315" s="59"/>
      <c r="BE315" s="59"/>
      <c r="BF315" s="59"/>
      <c r="BG315" s="59"/>
      <c r="BH315" s="59"/>
      <c r="BI315" s="59"/>
      <c r="BJ315" s="59"/>
      <c r="BK315" s="59"/>
      <c r="BY315" s="56"/>
      <c r="BZ315" s="56"/>
      <c r="CM315" s="56"/>
      <c r="CN315" s="56"/>
      <c r="CO315" s="56"/>
      <c r="CP315"/>
      <c r="CQ315"/>
      <c r="CR315"/>
      <c r="CS315"/>
      <c r="CT315"/>
      <c r="CU315"/>
      <c r="CV315"/>
      <c r="CW315"/>
      <c r="CX315"/>
      <c r="CY315"/>
      <c r="CZ315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65"/>
      <c r="FH315" s="65"/>
      <c r="FI315" s="56"/>
      <c r="FJ315" s="56"/>
      <c r="FK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GA315" s="66"/>
      <c r="GB315" s="66"/>
      <c r="GC315" s="56"/>
      <c r="GD315" s="56"/>
      <c r="GE315" s="66"/>
      <c r="GF315" s="56"/>
      <c r="GH315" s="56"/>
    </row>
    <row r="316" spans="1:190" s="57" customFormat="1" ht="18" customHeight="1">
      <c r="A316" s="56" t="s">
        <v>1059</v>
      </c>
      <c r="B316" s="56" t="s">
        <v>1034</v>
      </c>
      <c r="C316" s="57">
        <v>950</v>
      </c>
      <c r="D316" s="57">
        <v>15</v>
      </c>
      <c r="E316" s="56">
        <f t="shared" si="4"/>
        <v>1223.1500000000001</v>
      </c>
      <c r="F316" s="58">
        <v>59.91</v>
      </c>
      <c r="G316" s="58">
        <v>0.86</v>
      </c>
      <c r="H316" s="58">
        <v>18.38</v>
      </c>
      <c r="I316" s="58">
        <v>4.83</v>
      </c>
      <c r="J316" s="58">
        <v>0.06</v>
      </c>
      <c r="K316" s="58">
        <v>2.97</v>
      </c>
      <c r="L316" s="58">
        <v>4.32</v>
      </c>
      <c r="M316" s="58">
        <v>5.77</v>
      </c>
      <c r="N316" s="58">
        <v>2.48</v>
      </c>
      <c r="O316" s="58"/>
      <c r="P316" s="58">
        <v>0.4</v>
      </c>
      <c r="Q316" s="58">
        <v>8.9599999999999937</v>
      </c>
      <c r="R316" s="56"/>
      <c r="S316" s="58">
        <v>45.59</v>
      </c>
      <c r="T316" s="58">
        <v>1.84</v>
      </c>
      <c r="U316" s="58">
        <v>11.91</v>
      </c>
      <c r="V316" s="58">
        <v>6.26</v>
      </c>
      <c r="W316" s="58">
        <v>0.1</v>
      </c>
      <c r="X316" s="58">
        <v>17.649999999999999</v>
      </c>
      <c r="Y316" s="58">
        <v>10.63</v>
      </c>
      <c r="Z316" s="58">
        <v>3.01</v>
      </c>
      <c r="AA316" s="58">
        <v>1.02</v>
      </c>
      <c r="AB316" s="58">
        <v>0.28000000000000003</v>
      </c>
      <c r="AC316" s="56"/>
      <c r="AD316" s="59"/>
      <c r="AE316" s="60"/>
      <c r="AF316" s="61"/>
      <c r="AG316" s="59"/>
      <c r="AH316" s="59"/>
      <c r="AI316" s="59"/>
      <c r="AJ316" s="60"/>
      <c r="AK316" s="62"/>
      <c r="AL316" s="62"/>
      <c r="AM316" s="62"/>
      <c r="AN316" s="62"/>
      <c r="AO316" s="62"/>
      <c r="AP316" s="62"/>
      <c r="AQ316" s="63"/>
      <c r="AR316" s="62"/>
      <c r="AS316" s="62"/>
      <c r="AT316" s="63"/>
      <c r="AU316" s="59"/>
      <c r="AV316" s="59"/>
      <c r="AW316" s="59"/>
      <c r="AX316" s="59"/>
      <c r="AY316" s="59"/>
      <c r="AZ316" s="59"/>
      <c r="BA316" s="60"/>
      <c r="BB316" s="64"/>
      <c r="BC316" s="64"/>
      <c r="BD316" s="59"/>
      <c r="BE316" s="59"/>
      <c r="BF316" s="59"/>
      <c r="BG316" s="59"/>
      <c r="BH316" s="59"/>
      <c r="BI316" s="59"/>
      <c r="BJ316" s="59"/>
      <c r="BK316" s="59"/>
      <c r="BY316" s="56"/>
      <c r="BZ316" s="56"/>
      <c r="CM316" s="56"/>
      <c r="CN316" s="56"/>
      <c r="CO316" s="56"/>
      <c r="CP316"/>
      <c r="CQ316"/>
      <c r="CR316"/>
      <c r="CS316"/>
      <c r="CT316"/>
      <c r="CU316"/>
      <c r="CV316"/>
      <c r="CW316"/>
      <c r="CX316"/>
      <c r="CY316"/>
      <c r="CZ31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65"/>
      <c r="FH316" s="65"/>
      <c r="FI316" s="56"/>
      <c r="FJ316" s="56"/>
      <c r="FK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GA316" s="66"/>
      <c r="GB316" s="66"/>
      <c r="GC316" s="56"/>
      <c r="GD316" s="56"/>
      <c r="GE316" s="66"/>
      <c r="GF316" s="56"/>
      <c r="GH316" s="56"/>
    </row>
    <row r="317" spans="1:190" s="57" customFormat="1" ht="18" customHeight="1">
      <c r="A317" s="56" t="s">
        <v>1059</v>
      </c>
      <c r="B317" s="56" t="s">
        <v>1034</v>
      </c>
      <c r="C317" s="57">
        <v>1050</v>
      </c>
      <c r="D317" s="57">
        <v>15</v>
      </c>
      <c r="E317" s="56">
        <f t="shared" si="4"/>
        <v>1323.15</v>
      </c>
      <c r="F317" s="58">
        <v>61.08</v>
      </c>
      <c r="G317" s="58">
        <v>0.83</v>
      </c>
      <c r="H317" s="58">
        <v>18.93</v>
      </c>
      <c r="I317" s="58">
        <v>4.28</v>
      </c>
      <c r="J317" s="58">
        <v>0.06</v>
      </c>
      <c r="K317" s="58">
        <v>2.16</v>
      </c>
      <c r="L317" s="58">
        <v>3.67</v>
      </c>
      <c r="M317" s="58">
        <v>5.71</v>
      </c>
      <c r="N317" s="58">
        <v>2.38</v>
      </c>
      <c r="O317" s="58"/>
      <c r="P317" s="58">
        <v>0.4</v>
      </c>
      <c r="Q317" s="58">
        <v>1.9000000000000057</v>
      </c>
      <c r="R317" s="56"/>
      <c r="S317" s="58">
        <v>44.31</v>
      </c>
      <c r="T317" s="58">
        <v>2.36</v>
      </c>
      <c r="U317" s="58">
        <v>13.64</v>
      </c>
      <c r="V317" s="58">
        <v>8.4700000000000006</v>
      </c>
      <c r="W317" s="58">
        <v>0.13</v>
      </c>
      <c r="X317" s="58">
        <v>15.45</v>
      </c>
      <c r="Y317" s="58">
        <v>10</v>
      </c>
      <c r="Z317" s="58">
        <v>3.13</v>
      </c>
      <c r="AA317" s="58">
        <v>0.92</v>
      </c>
      <c r="AB317" s="58">
        <v>0.13</v>
      </c>
      <c r="AC317" s="56"/>
      <c r="AD317" s="59"/>
      <c r="AE317" s="60"/>
      <c r="AF317" s="61"/>
      <c r="AG317" s="59"/>
      <c r="AH317" s="59"/>
      <c r="AI317" s="59"/>
      <c r="AJ317" s="60"/>
      <c r="AK317" s="62"/>
      <c r="AL317" s="62"/>
      <c r="AM317" s="62"/>
      <c r="AN317" s="62"/>
      <c r="AO317" s="62"/>
      <c r="AP317" s="62"/>
      <c r="AQ317" s="63"/>
      <c r="AR317" s="62"/>
      <c r="AS317" s="62"/>
      <c r="AT317" s="63"/>
      <c r="AU317" s="59"/>
      <c r="AV317" s="59"/>
      <c r="AW317" s="59"/>
      <c r="AX317" s="59"/>
      <c r="AY317" s="59"/>
      <c r="AZ317" s="59"/>
      <c r="BA317" s="60"/>
      <c r="BB317" s="64"/>
      <c r="BC317" s="64"/>
      <c r="BD317" s="59"/>
      <c r="BE317" s="59"/>
      <c r="BF317" s="59"/>
      <c r="BG317" s="59"/>
      <c r="BH317" s="59"/>
      <c r="BI317" s="59"/>
      <c r="BJ317" s="59"/>
      <c r="BK317" s="59"/>
      <c r="BY317" s="56"/>
      <c r="BZ317" s="56"/>
      <c r="CM317" s="56"/>
      <c r="CN317" s="56"/>
      <c r="CO317" s="56"/>
      <c r="CP317"/>
      <c r="CQ317"/>
      <c r="CR317"/>
      <c r="CS317"/>
      <c r="CT317"/>
      <c r="CU317"/>
      <c r="CV317"/>
      <c r="CW317"/>
      <c r="CX317"/>
      <c r="CY317"/>
      <c r="CZ317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65"/>
      <c r="FH317" s="65"/>
      <c r="FI317" s="56"/>
      <c r="FJ317" s="56"/>
      <c r="FK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GA317" s="66"/>
      <c r="GB317" s="66"/>
      <c r="GC317" s="56"/>
      <c r="GD317" s="56"/>
      <c r="GE317" s="66"/>
      <c r="GF317" s="56"/>
      <c r="GH317" s="56"/>
    </row>
    <row r="318" spans="1:190" s="57" customFormat="1" ht="18" customHeight="1">
      <c r="A318" s="56" t="s">
        <v>1059</v>
      </c>
      <c r="B318" s="56" t="s">
        <v>1034</v>
      </c>
      <c r="C318" s="57">
        <v>1050</v>
      </c>
      <c r="D318" s="57">
        <v>15</v>
      </c>
      <c r="E318" s="56">
        <f t="shared" si="4"/>
        <v>1323.15</v>
      </c>
      <c r="F318" s="58">
        <v>59.22</v>
      </c>
      <c r="G318" s="58">
        <v>0.83</v>
      </c>
      <c r="H318" s="58">
        <v>18.68</v>
      </c>
      <c r="I318" s="58">
        <v>5.56</v>
      </c>
      <c r="J318" s="58">
        <v>7.0000000000000007E-2</v>
      </c>
      <c r="K318" s="58">
        <v>2.88</v>
      </c>
      <c r="L318" s="58">
        <v>4.63</v>
      </c>
      <c r="M318" s="58">
        <v>5.15</v>
      </c>
      <c r="N318" s="58">
        <v>2.58</v>
      </c>
      <c r="O318" s="58"/>
      <c r="P318" s="58">
        <v>0.39</v>
      </c>
      <c r="Q318" s="58">
        <v>2.9399999999999977</v>
      </c>
      <c r="R318" s="56"/>
      <c r="S318" s="58">
        <v>44.3</v>
      </c>
      <c r="T318" s="58">
        <v>1.92</v>
      </c>
      <c r="U318" s="58">
        <v>14.2</v>
      </c>
      <c r="V318" s="58">
        <v>9.16</v>
      </c>
      <c r="W318" s="58">
        <v>0.12</v>
      </c>
      <c r="X318" s="58">
        <v>15.11</v>
      </c>
      <c r="Y318" s="58">
        <v>10.43</v>
      </c>
      <c r="Z318" s="58">
        <v>3</v>
      </c>
      <c r="AA318" s="58">
        <v>1.01</v>
      </c>
      <c r="AB318" s="58">
        <v>0.13</v>
      </c>
      <c r="AC318" s="56"/>
      <c r="AD318" s="59"/>
      <c r="AE318" s="60"/>
      <c r="AF318" s="61"/>
      <c r="AG318" s="59"/>
      <c r="AH318" s="59"/>
      <c r="AI318" s="59"/>
      <c r="AJ318" s="60"/>
      <c r="AK318" s="62"/>
      <c r="AL318" s="62"/>
      <c r="AM318" s="62"/>
      <c r="AN318" s="62"/>
      <c r="AO318" s="62"/>
      <c r="AP318" s="62"/>
      <c r="AQ318" s="63"/>
      <c r="AR318" s="62"/>
      <c r="AS318" s="62"/>
      <c r="AT318" s="63"/>
      <c r="AU318" s="59"/>
      <c r="AV318" s="59"/>
      <c r="AW318" s="59"/>
      <c r="AX318" s="59"/>
      <c r="AY318" s="59"/>
      <c r="AZ318" s="59"/>
      <c r="BA318" s="60"/>
      <c r="BB318" s="64"/>
      <c r="BC318" s="64"/>
      <c r="BD318" s="59"/>
      <c r="BE318" s="59"/>
      <c r="BF318" s="59"/>
      <c r="BG318" s="59"/>
      <c r="BH318" s="59"/>
      <c r="BI318" s="59"/>
      <c r="BJ318" s="59"/>
      <c r="BK318" s="59"/>
      <c r="BY318" s="56"/>
      <c r="BZ318" s="56"/>
      <c r="CM318" s="56"/>
      <c r="CN318" s="56"/>
      <c r="CO318" s="56"/>
      <c r="CP318"/>
      <c r="CQ318"/>
      <c r="CR318"/>
      <c r="CS318"/>
      <c r="CT318"/>
      <c r="CU318"/>
      <c r="CV318"/>
      <c r="CW318"/>
      <c r="CX318"/>
      <c r="CY318"/>
      <c r="CZ318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65"/>
      <c r="FH318" s="65"/>
      <c r="FI318" s="56"/>
      <c r="FJ318" s="56"/>
      <c r="FK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GA318" s="66"/>
      <c r="GB318" s="66"/>
      <c r="GC318" s="56"/>
      <c r="GD318" s="56"/>
      <c r="GE318" s="66"/>
      <c r="GF318" s="56"/>
      <c r="GH318" s="56"/>
    </row>
    <row r="319" spans="1:190" s="57" customFormat="1" ht="18" customHeight="1">
      <c r="A319" s="56" t="s">
        <v>1059</v>
      </c>
      <c r="B319" s="56" t="s">
        <v>1034</v>
      </c>
      <c r="C319" s="57">
        <v>950</v>
      </c>
      <c r="D319" s="57">
        <v>15</v>
      </c>
      <c r="E319" s="56">
        <f t="shared" si="4"/>
        <v>1223.1500000000001</v>
      </c>
      <c r="F319" s="58">
        <v>63.17</v>
      </c>
      <c r="G319" s="58">
        <v>0.41</v>
      </c>
      <c r="H319" s="58">
        <v>18.3</v>
      </c>
      <c r="I319" s="58">
        <v>4.37</v>
      </c>
      <c r="J319" s="58">
        <v>0.08</v>
      </c>
      <c r="K319" s="58">
        <v>1.39</v>
      </c>
      <c r="L319" s="58">
        <v>3.74</v>
      </c>
      <c r="M319" s="58">
        <v>5.41</v>
      </c>
      <c r="N319" s="58">
        <v>2.71</v>
      </c>
      <c r="O319" s="58"/>
      <c r="P319" s="58">
        <v>0.4</v>
      </c>
      <c r="Q319" s="58">
        <v>3.8900000000000006</v>
      </c>
      <c r="R319" s="56"/>
      <c r="S319" s="58">
        <v>44.17</v>
      </c>
      <c r="T319" s="58">
        <v>1.79</v>
      </c>
      <c r="U319" s="58">
        <v>12.49</v>
      </c>
      <c r="V319" s="58">
        <v>10.050000000000001</v>
      </c>
      <c r="W319" s="58">
        <v>0.13</v>
      </c>
      <c r="X319" s="58">
        <v>15.03</v>
      </c>
      <c r="Y319" s="58">
        <v>10.92</v>
      </c>
      <c r="Z319" s="58">
        <v>2.74</v>
      </c>
      <c r="AA319" s="58">
        <v>0.89</v>
      </c>
      <c r="AB319" s="58">
        <v>0.1</v>
      </c>
      <c r="AC319" s="56"/>
      <c r="AD319" s="59"/>
      <c r="AE319" s="60"/>
      <c r="AF319" s="61"/>
      <c r="AG319" s="59"/>
      <c r="AH319" s="59"/>
      <c r="AI319" s="59"/>
      <c r="AJ319" s="60"/>
      <c r="AK319" s="62"/>
      <c r="AL319" s="62"/>
      <c r="AM319" s="62"/>
      <c r="AN319" s="62"/>
      <c r="AO319" s="62"/>
      <c r="AP319" s="62"/>
      <c r="AQ319" s="63"/>
      <c r="AR319" s="62"/>
      <c r="AS319" s="62"/>
      <c r="AT319" s="63"/>
      <c r="AU319" s="59"/>
      <c r="AV319" s="59"/>
      <c r="AW319" s="59"/>
      <c r="AX319" s="59"/>
      <c r="AY319" s="59"/>
      <c r="AZ319" s="59"/>
      <c r="BA319" s="60"/>
      <c r="BB319" s="64"/>
      <c r="BC319" s="64"/>
      <c r="BD319" s="59"/>
      <c r="BE319" s="59"/>
      <c r="BF319" s="59"/>
      <c r="BG319" s="59"/>
      <c r="BH319" s="59"/>
      <c r="BI319" s="59"/>
      <c r="BJ319" s="59"/>
      <c r="BK319" s="59"/>
      <c r="BY319" s="56"/>
      <c r="BZ319" s="56"/>
      <c r="CM319" s="56"/>
      <c r="CN319" s="56"/>
      <c r="CO319" s="56"/>
      <c r="CP319"/>
      <c r="CQ319"/>
      <c r="CR319"/>
      <c r="CS319"/>
      <c r="CT319"/>
      <c r="CU319"/>
      <c r="CV319"/>
      <c r="CW319"/>
      <c r="CX319"/>
      <c r="CY319"/>
      <c r="CZ319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65"/>
      <c r="FH319" s="65"/>
      <c r="FI319" s="56"/>
      <c r="FJ319" s="56"/>
      <c r="FK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GA319" s="66"/>
      <c r="GB319" s="66"/>
      <c r="GC319" s="56"/>
      <c r="GD319" s="56"/>
      <c r="GE319" s="66"/>
      <c r="GF319" s="56"/>
      <c r="GH319" s="56"/>
    </row>
    <row r="320" spans="1:190" s="57" customFormat="1" ht="18" customHeight="1">
      <c r="A320" s="56" t="s">
        <v>1069</v>
      </c>
      <c r="B320" s="56" t="s">
        <v>1034</v>
      </c>
      <c r="C320" s="57">
        <v>850</v>
      </c>
      <c r="D320" s="57">
        <v>15</v>
      </c>
      <c r="E320" s="56">
        <f t="shared" si="4"/>
        <v>1123.1500000000001</v>
      </c>
      <c r="F320" s="58">
        <v>68.180000000000007</v>
      </c>
      <c r="G320" s="58">
        <v>0.15</v>
      </c>
      <c r="H320" s="58">
        <v>14.79</v>
      </c>
      <c r="I320" s="58">
        <v>0.83</v>
      </c>
      <c r="J320" s="58">
        <v>0</v>
      </c>
      <c r="K320" s="58">
        <v>0.15</v>
      </c>
      <c r="L320" s="58">
        <v>1.82</v>
      </c>
      <c r="M320" s="58">
        <v>0.25</v>
      </c>
      <c r="N320" s="58">
        <v>3.26</v>
      </c>
      <c r="O320" s="58">
        <v>0.15</v>
      </c>
      <c r="P320" s="58"/>
      <c r="Q320" s="58">
        <v>10.419999999999987</v>
      </c>
      <c r="R320" s="56"/>
      <c r="S320" s="58">
        <v>41.83</v>
      </c>
      <c r="T320" s="58">
        <v>1.17</v>
      </c>
      <c r="U320" s="58">
        <v>15.39</v>
      </c>
      <c r="V320" s="58">
        <v>17.920000000000002</v>
      </c>
      <c r="W320" s="58">
        <v>0.33</v>
      </c>
      <c r="X320" s="58">
        <v>7.54</v>
      </c>
      <c r="Y320" s="58">
        <v>9.89</v>
      </c>
      <c r="Z320" s="58">
        <v>2.2999999999999998</v>
      </c>
      <c r="AA320" s="58">
        <v>1.62</v>
      </c>
      <c r="AB320" s="58"/>
      <c r="AC320" s="56"/>
      <c r="AD320" s="59"/>
      <c r="AE320" s="60"/>
      <c r="AF320" s="61"/>
      <c r="AG320" s="59"/>
      <c r="AH320" s="59"/>
      <c r="AI320" s="59"/>
      <c r="AJ320" s="60"/>
      <c r="AK320" s="62"/>
      <c r="AL320" s="62"/>
      <c r="AM320" s="62"/>
      <c r="AN320" s="62"/>
      <c r="AO320" s="62"/>
      <c r="AP320" s="62"/>
      <c r="AQ320" s="63"/>
      <c r="AR320" s="62"/>
      <c r="AS320" s="62"/>
      <c r="AT320" s="63"/>
      <c r="AU320" s="59"/>
      <c r="AV320" s="59"/>
      <c r="AW320" s="59"/>
      <c r="AX320" s="59"/>
      <c r="AY320" s="59"/>
      <c r="AZ320" s="59"/>
      <c r="BA320" s="60"/>
      <c r="BB320" s="64"/>
      <c r="BC320" s="64"/>
      <c r="BD320" s="59"/>
      <c r="BE320" s="59"/>
      <c r="BF320" s="59"/>
      <c r="BG320" s="59"/>
      <c r="BH320" s="59"/>
      <c r="BI320" s="59"/>
      <c r="BJ320" s="59"/>
      <c r="BK320" s="59"/>
      <c r="BY320" s="56"/>
      <c r="BZ320" s="56"/>
      <c r="CM320" s="56"/>
      <c r="CN320" s="56"/>
      <c r="CO320" s="56"/>
      <c r="CP320"/>
      <c r="CQ320"/>
      <c r="CR320"/>
      <c r="CS320"/>
      <c r="CT320"/>
      <c r="CU320"/>
      <c r="CV320"/>
      <c r="CW320"/>
      <c r="CX320"/>
      <c r="CY320"/>
      <c r="CZ320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65"/>
      <c r="FH320" s="65"/>
      <c r="FI320" s="56"/>
      <c r="FJ320" s="56"/>
      <c r="FK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GA320" s="66"/>
      <c r="GB320" s="66"/>
      <c r="GC320" s="56"/>
      <c r="GD320" s="56"/>
      <c r="GE320" s="66"/>
      <c r="GF320" s="56"/>
      <c r="GH320" s="56"/>
    </row>
    <row r="321" spans="1:190" s="57" customFormat="1" ht="18" customHeight="1">
      <c r="A321" s="56" t="s">
        <v>1069</v>
      </c>
      <c r="B321" s="56" t="s">
        <v>1034</v>
      </c>
      <c r="C321" s="57">
        <v>900</v>
      </c>
      <c r="D321" s="57">
        <v>15</v>
      </c>
      <c r="E321" s="56">
        <f t="shared" si="4"/>
        <v>1173.1500000000001</v>
      </c>
      <c r="F321" s="58">
        <v>68.27</v>
      </c>
      <c r="G321" s="58">
        <v>0.18</v>
      </c>
      <c r="H321" s="58">
        <v>14.74</v>
      </c>
      <c r="I321" s="58">
        <v>0.86</v>
      </c>
      <c r="J321" s="58">
        <v>0</v>
      </c>
      <c r="K321" s="58">
        <v>0.14000000000000001</v>
      </c>
      <c r="L321" s="58">
        <v>1.59</v>
      </c>
      <c r="M321" s="58">
        <v>0.56000000000000005</v>
      </c>
      <c r="N321" s="58">
        <v>2.19</v>
      </c>
      <c r="O321" s="58">
        <v>0.18</v>
      </c>
      <c r="P321" s="58"/>
      <c r="Q321" s="58">
        <v>11.289999999999992</v>
      </c>
      <c r="R321" s="56"/>
      <c r="S321" s="58">
        <v>41.04</v>
      </c>
      <c r="T321" s="58">
        <v>1.72</v>
      </c>
      <c r="U321" s="58">
        <v>15.71</v>
      </c>
      <c r="V321" s="58">
        <v>17.690000000000001</v>
      </c>
      <c r="W321" s="58">
        <v>0.12</v>
      </c>
      <c r="X321" s="58">
        <v>7.87</v>
      </c>
      <c r="Y321" s="58">
        <v>9.93</v>
      </c>
      <c r="Z321" s="58">
        <v>2.1800000000000002</v>
      </c>
      <c r="AA321" s="58">
        <v>1.89</v>
      </c>
      <c r="AB321" s="58"/>
      <c r="AC321" s="56"/>
      <c r="AD321" s="59"/>
      <c r="AE321" s="60"/>
      <c r="AF321" s="61"/>
      <c r="AG321" s="59"/>
      <c r="AH321" s="59"/>
      <c r="AI321" s="59"/>
      <c r="AJ321" s="60"/>
      <c r="AK321" s="62"/>
      <c r="AL321" s="62"/>
      <c r="AM321" s="62"/>
      <c r="AN321" s="62"/>
      <c r="AO321" s="62"/>
      <c r="AP321" s="62"/>
      <c r="AQ321" s="63"/>
      <c r="AR321" s="62"/>
      <c r="AS321" s="62"/>
      <c r="AT321" s="63"/>
      <c r="AU321" s="59"/>
      <c r="AV321" s="59"/>
      <c r="AW321" s="59"/>
      <c r="AX321" s="59"/>
      <c r="AY321" s="59"/>
      <c r="AZ321" s="59"/>
      <c r="BA321" s="60"/>
      <c r="BB321" s="64"/>
      <c r="BC321" s="64"/>
      <c r="BD321" s="59"/>
      <c r="BE321" s="59"/>
      <c r="BF321" s="59"/>
      <c r="BG321" s="59"/>
      <c r="BH321" s="59"/>
      <c r="BI321" s="59"/>
      <c r="BJ321" s="59"/>
      <c r="BK321" s="59"/>
      <c r="BY321" s="56"/>
      <c r="BZ321" s="56"/>
      <c r="CM321" s="56"/>
      <c r="CN321" s="56"/>
      <c r="CO321" s="56"/>
      <c r="CP321"/>
      <c r="CQ321"/>
      <c r="CR321"/>
      <c r="CS321"/>
      <c r="CT321"/>
      <c r="CU321"/>
      <c r="CV321"/>
      <c r="CW321"/>
      <c r="CX321"/>
      <c r="CY321"/>
      <c r="CZ321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65"/>
      <c r="FH321" s="65"/>
      <c r="FI321" s="56"/>
      <c r="FJ321" s="56"/>
      <c r="FK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GA321" s="66"/>
      <c r="GB321" s="66"/>
      <c r="GC321" s="56"/>
      <c r="GD321" s="56"/>
      <c r="GE321" s="66"/>
      <c r="GF321" s="56"/>
      <c r="GH321" s="56"/>
    </row>
    <row r="322" spans="1:190" s="57" customFormat="1" ht="18" customHeight="1">
      <c r="A322" s="56" t="s">
        <v>1062</v>
      </c>
      <c r="B322" s="56" t="s">
        <v>1034</v>
      </c>
      <c r="C322" s="57">
        <v>1000</v>
      </c>
      <c r="D322" s="57">
        <v>15</v>
      </c>
      <c r="E322" s="56">
        <f t="shared" si="4"/>
        <v>1273.1500000000001</v>
      </c>
      <c r="F322" s="58">
        <v>50.94</v>
      </c>
      <c r="G322" s="58">
        <v>0.96</v>
      </c>
      <c r="H322" s="58">
        <v>16.850000000000001</v>
      </c>
      <c r="I322" s="58">
        <v>3.32</v>
      </c>
      <c r="J322" s="58"/>
      <c r="K322" s="58">
        <v>1.7</v>
      </c>
      <c r="L322" s="58">
        <v>2.2999999999999998</v>
      </c>
      <c r="M322" s="58">
        <v>4.3</v>
      </c>
      <c r="N322" s="58">
        <v>1.71</v>
      </c>
      <c r="O322" s="58"/>
      <c r="P322" s="58">
        <v>1.25</v>
      </c>
      <c r="Q322" s="58">
        <v>16.670000000000016</v>
      </c>
      <c r="R322" s="56"/>
      <c r="S322" s="58">
        <v>44.34</v>
      </c>
      <c r="T322" s="58">
        <v>2.48</v>
      </c>
      <c r="U322" s="58">
        <v>10.15</v>
      </c>
      <c r="V322" s="58">
        <v>11.18</v>
      </c>
      <c r="W322" s="58">
        <v>0.39</v>
      </c>
      <c r="X322" s="58">
        <v>15.02</v>
      </c>
      <c r="Y322" s="58">
        <v>9.2899999999999991</v>
      </c>
      <c r="Z322" s="58">
        <v>4.0199999999999996</v>
      </c>
      <c r="AA322" s="58">
        <v>1.1399999999999999</v>
      </c>
      <c r="AB322" s="58"/>
      <c r="AC322" s="56"/>
      <c r="AD322" s="59"/>
      <c r="AE322" s="60"/>
      <c r="AF322" s="61"/>
      <c r="AG322" s="59"/>
      <c r="AH322" s="59"/>
      <c r="AI322" s="59"/>
      <c r="AJ322" s="60"/>
      <c r="AK322" s="62"/>
      <c r="AL322" s="62"/>
      <c r="AM322" s="62"/>
      <c r="AN322" s="62"/>
      <c r="AO322" s="62"/>
      <c r="AP322" s="62"/>
      <c r="AQ322" s="63"/>
      <c r="AR322" s="62"/>
      <c r="AS322" s="62"/>
      <c r="AT322" s="63"/>
      <c r="AU322" s="59"/>
      <c r="AV322" s="59"/>
      <c r="AW322" s="59"/>
      <c r="AX322" s="59"/>
      <c r="AY322" s="59"/>
      <c r="AZ322" s="59"/>
      <c r="BA322" s="60"/>
      <c r="BB322" s="64"/>
      <c r="BC322" s="64"/>
      <c r="BD322" s="59"/>
      <c r="BE322" s="59"/>
      <c r="BF322" s="59"/>
      <c r="BG322" s="59"/>
      <c r="BH322" s="59"/>
      <c r="BI322" s="59"/>
      <c r="BJ322" s="59"/>
      <c r="BK322" s="59"/>
      <c r="BY322" s="56"/>
      <c r="BZ322" s="56"/>
      <c r="CM322" s="56"/>
      <c r="CN322" s="56"/>
      <c r="CO322" s="56"/>
      <c r="CP322"/>
      <c r="CQ322"/>
      <c r="CR322"/>
      <c r="CS322"/>
      <c r="CT322"/>
      <c r="CU322"/>
      <c r="CV322"/>
      <c r="CW322"/>
      <c r="CX322"/>
      <c r="CY322"/>
      <c r="CZ322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65"/>
      <c r="FH322" s="65"/>
      <c r="FI322" s="56"/>
      <c r="FJ322" s="56"/>
      <c r="FK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GA322" s="66"/>
      <c r="GB322" s="66"/>
      <c r="GC322" s="56"/>
      <c r="GD322" s="56"/>
      <c r="GE322" s="66"/>
      <c r="GF322" s="56"/>
      <c r="GH322" s="56"/>
    </row>
    <row r="323" spans="1:190" s="57" customFormat="1" ht="18" customHeight="1">
      <c r="A323" s="56" t="s">
        <v>1062</v>
      </c>
      <c r="B323" s="56" t="s">
        <v>1034</v>
      </c>
      <c r="C323" s="57">
        <v>1080</v>
      </c>
      <c r="D323" s="57">
        <v>15</v>
      </c>
      <c r="E323" s="56">
        <f t="shared" ref="E323:E386" si="6">C323+273.15</f>
        <v>1353.15</v>
      </c>
      <c r="F323" s="58">
        <v>51.87</v>
      </c>
      <c r="G323" s="58">
        <v>2.5499999999999998</v>
      </c>
      <c r="H323" s="58">
        <v>16.89</v>
      </c>
      <c r="I323" s="58">
        <v>9.27</v>
      </c>
      <c r="J323" s="58">
        <v>0.31</v>
      </c>
      <c r="K323" s="58">
        <v>2.12</v>
      </c>
      <c r="L323" s="58">
        <v>8.49</v>
      </c>
      <c r="M323" s="58">
        <v>4.16</v>
      </c>
      <c r="N323" s="58">
        <v>1.63</v>
      </c>
      <c r="O323" s="58"/>
      <c r="P323" s="58">
        <v>2.4700000000000002</v>
      </c>
      <c r="Q323" s="58">
        <v>0.24000000000000909</v>
      </c>
      <c r="R323" s="56"/>
      <c r="S323" s="58">
        <v>43.7</v>
      </c>
      <c r="T323" s="58">
        <v>2.86</v>
      </c>
      <c r="U323" s="58">
        <v>11.94</v>
      </c>
      <c r="V323" s="58">
        <v>9.77</v>
      </c>
      <c r="W323" s="58">
        <v>0.27</v>
      </c>
      <c r="X323" s="58">
        <v>15.45</v>
      </c>
      <c r="Y323" s="58">
        <v>9.64</v>
      </c>
      <c r="Z323" s="58">
        <v>3.04</v>
      </c>
      <c r="AA323" s="58">
        <v>1.22</v>
      </c>
      <c r="AB323" s="58">
        <v>0.14000000000000001</v>
      </c>
      <c r="AC323" s="56"/>
      <c r="AD323" s="59"/>
      <c r="AE323" s="60"/>
      <c r="AF323" s="61"/>
      <c r="AG323" s="59"/>
      <c r="AH323" s="59"/>
      <c r="AI323" s="59"/>
      <c r="AJ323" s="60"/>
      <c r="AK323" s="62"/>
      <c r="AL323" s="62"/>
      <c r="AM323" s="62"/>
      <c r="AN323" s="62"/>
      <c r="AO323" s="62"/>
      <c r="AP323" s="62"/>
      <c r="AQ323" s="63"/>
      <c r="AR323" s="62"/>
      <c r="AS323" s="62"/>
      <c r="AT323" s="63"/>
      <c r="AU323" s="59"/>
      <c r="AV323" s="59"/>
      <c r="AW323" s="59"/>
      <c r="AX323" s="59"/>
      <c r="AY323" s="59"/>
      <c r="AZ323" s="59"/>
      <c r="BA323" s="60"/>
      <c r="BB323" s="64"/>
      <c r="BC323" s="64"/>
      <c r="BD323" s="59"/>
      <c r="BE323" s="59"/>
      <c r="BF323" s="59"/>
      <c r="BG323" s="59"/>
      <c r="BH323" s="59"/>
      <c r="BI323" s="59"/>
      <c r="BJ323" s="59"/>
      <c r="BK323" s="59"/>
      <c r="BY323" s="56"/>
      <c r="BZ323" s="56"/>
      <c r="CM323" s="56"/>
      <c r="CN323" s="56"/>
      <c r="CO323" s="56"/>
      <c r="CP323"/>
      <c r="CQ323"/>
      <c r="CR323"/>
      <c r="CS323"/>
      <c r="CT323"/>
      <c r="CU323"/>
      <c r="CV323"/>
      <c r="CW323"/>
      <c r="CX323"/>
      <c r="CY323"/>
      <c r="CZ323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65"/>
      <c r="FH323" s="65"/>
      <c r="FI323" s="56"/>
      <c r="FJ323" s="56"/>
      <c r="FK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GA323" s="66"/>
      <c r="GB323" s="66"/>
      <c r="GC323" s="56"/>
      <c r="GD323" s="56"/>
      <c r="GE323" s="66"/>
      <c r="GF323" s="56"/>
      <c r="GH323" s="56"/>
    </row>
    <row r="324" spans="1:190" s="57" customFormat="1" ht="18" customHeight="1">
      <c r="A324" s="56" t="s">
        <v>1077</v>
      </c>
      <c r="B324" s="56" t="s">
        <v>1034</v>
      </c>
      <c r="C324" s="57">
        <v>1092</v>
      </c>
      <c r="D324" s="57">
        <v>15</v>
      </c>
      <c r="E324" s="56">
        <f t="shared" si="6"/>
        <v>1365.15</v>
      </c>
      <c r="F324" s="58">
        <v>45.98</v>
      </c>
      <c r="G324" s="58">
        <v>2.41</v>
      </c>
      <c r="H324" s="58">
        <v>16.46</v>
      </c>
      <c r="I324" s="58">
        <v>9.1300000000000008</v>
      </c>
      <c r="J324" s="58">
        <v>0.18</v>
      </c>
      <c r="K324" s="58">
        <v>5.39</v>
      </c>
      <c r="L324" s="58">
        <v>6.51</v>
      </c>
      <c r="M324" s="58">
        <v>5.05</v>
      </c>
      <c r="N324" s="58">
        <v>1.24</v>
      </c>
      <c r="O324" s="58"/>
      <c r="P324" s="58">
        <v>1.1399999999999999</v>
      </c>
      <c r="Q324" s="58">
        <v>6.52</v>
      </c>
      <c r="R324" s="56"/>
      <c r="S324" s="58">
        <v>42.48</v>
      </c>
      <c r="T324" s="58">
        <v>3.32</v>
      </c>
      <c r="U324" s="58">
        <v>14.09</v>
      </c>
      <c r="V324" s="58">
        <v>7.62</v>
      </c>
      <c r="W324" s="58">
        <v>0.16</v>
      </c>
      <c r="X324" s="58">
        <v>15.7</v>
      </c>
      <c r="Y324" s="58">
        <v>9.61</v>
      </c>
      <c r="Z324" s="58">
        <v>3.37</v>
      </c>
      <c r="AA324" s="58">
        <v>0.79</v>
      </c>
      <c r="AB324" s="58"/>
      <c r="AC324" s="56"/>
      <c r="AD324" s="59"/>
      <c r="AE324" s="60"/>
      <c r="AF324" s="61"/>
      <c r="AG324" s="59"/>
      <c r="AH324" s="59"/>
      <c r="AI324" s="59"/>
      <c r="AJ324" s="60"/>
      <c r="AK324" s="62"/>
      <c r="AL324" s="62"/>
      <c r="AM324" s="62"/>
      <c r="AN324" s="62"/>
      <c r="AO324" s="62"/>
      <c r="AP324" s="62"/>
      <c r="AQ324" s="63"/>
      <c r="AR324" s="62"/>
      <c r="AS324" s="62"/>
      <c r="AT324" s="63"/>
      <c r="AU324" s="59"/>
      <c r="AV324" s="59"/>
      <c r="AW324" s="59"/>
      <c r="AX324" s="59"/>
      <c r="AY324" s="59"/>
      <c r="AZ324" s="59"/>
      <c r="BA324" s="60"/>
      <c r="BB324" s="64"/>
      <c r="BC324" s="64"/>
      <c r="BD324" s="59"/>
      <c r="BE324" s="59"/>
      <c r="BF324" s="59"/>
      <c r="BG324" s="59"/>
      <c r="BH324" s="59"/>
      <c r="BI324" s="59"/>
      <c r="BJ324" s="59"/>
      <c r="BK324" s="59"/>
      <c r="BY324" s="56"/>
      <c r="BZ324" s="56"/>
      <c r="CM324" s="56"/>
      <c r="CN324" s="56"/>
      <c r="CO324" s="56"/>
      <c r="CP324"/>
      <c r="CQ324"/>
      <c r="CR324"/>
      <c r="CS324"/>
      <c r="CT324"/>
      <c r="CU324"/>
      <c r="CV324"/>
      <c r="CW324"/>
      <c r="CX324"/>
      <c r="CY324"/>
      <c r="CZ324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65"/>
      <c r="FH324" s="65"/>
      <c r="FI324" s="56"/>
      <c r="FJ324" s="56"/>
      <c r="FK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GA324" s="66"/>
      <c r="GB324" s="66"/>
      <c r="GC324" s="56"/>
      <c r="GD324" s="56"/>
      <c r="GE324" s="66"/>
      <c r="GF324" s="56"/>
      <c r="GH324" s="56"/>
    </row>
    <row r="325" spans="1:190" s="57" customFormat="1" ht="18" customHeight="1">
      <c r="A325" s="56" t="s">
        <v>1070</v>
      </c>
      <c r="B325" s="56" t="s">
        <v>1034</v>
      </c>
      <c r="C325" s="57">
        <v>1025</v>
      </c>
      <c r="D325" s="57">
        <v>15</v>
      </c>
      <c r="E325" s="56">
        <f t="shared" si="6"/>
        <v>1298.1500000000001</v>
      </c>
      <c r="F325" s="58">
        <v>48.71</v>
      </c>
      <c r="G325" s="58">
        <v>0.83</v>
      </c>
      <c r="H325" s="58">
        <v>17.37</v>
      </c>
      <c r="I325" s="58">
        <v>5.76</v>
      </c>
      <c r="J325" s="58">
        <v>0.16</v>
      </c>
      <c r="K325" s="58">
        <v>2.97</v>
      </c>
      <c r="L325" s="58">
        <v>8.59</v>
      </c>
      <c r="M325" s="58">
        <v>2.68</v>
      </c>
      <c r="N325" s="58">
        <v>0.51</v>
      </c>
      <c r="O325" s="58"/>
      <c r="P325" s="58">
        <v>0.25</v>
      </c>
      <c r="Q325" s="58">
        <v>12.2</v>
      </c>
      <c r="R325" s="56"/>
      <c r="S325" s="58">
        <v>41.77</v>
      </c>
      <c r="T325" s="58">
        <v>1.49</v>
      </c>
      <c r="U325" s="58">
        <v>14.5</v>
      </c>
      <c r="V325" s="58">
        <v>11</v>
      </c>
      <c r="W325" s="58">
        <v>0.13</v>
      </c>
      <c r="X325" s="58">
        <v>14.52</v>
      </c>
      <c r="Y325" s="58">
        <v>11.45</v>
      </c>
      <c r="Z325" s="58">
        <v>2.74</v>
      </c>
      <c r="AA325" s="58">
        <v>0.5</v>
      </c>
      <c r="AB325" s="58"/>
      <c r="AC325" s="56"/>
      <c r="AD325" s="59"/>
      <c r="AE325" s="60"/>
      <c r="AF325" s="61"/>
      <c r="AG325" s="59"/>
      <c r="AH325" s="59"/>
      <c r="AI325" s="59"/>
      <c r="AJ325" s="60"/>
      <c r="AK325" s="62"/>
      <c r="AL325" s="62"/>
      <c r="AM325" s="62"/>
      <c r="AN325" s="62"/>
      <c r="AO325" s="62"/>
      <c r="AP325" s="62"/>
      <c r="AQ325" s="63"/>
      <c r="AR325" s="62"/>
      <c r="AS325" s="62"/>
      <c r="AT325" s="63"/>
      <c r="AU325" s="59"/>
      <c r="AV325" s="59"/>
      <c r="AW325" s="59"/>
      <c r="AX325" s="59"/>
      <c r="AY325" s="59"/>
      <c r="AZ325" s="59"/>
      <c r="BA325" s="60"/>
      <c r="BB325" s="64"/>
      <c r="BC325" s="64"/>
      <c r="BD325" s="59"/>
      <c r="BE325" s="59"/>
      <c r="BF325" s="59"/>
      <c r="BG325" s="59"/>
      <c r="BH325" s="59"/>
      <c r="BI325" s="59"/>
      <c r="BJ325" s="59"/>
      <c r="BK325" s="59"/>
      <c r="BY325" s="56"/>
      <c r="BZ325" s="56"/>
      <c r="CM325" s="56"/>
      <c r="CN325" s="56"/>
      <c r="CO325" s="56"/>
      <c r="CP325"/>
      <c r="CQ325"/>
      <c r="CR325"/>
      <c r="CS325"/>
      <c r="CT325"/>
      <c r="CU325"/>
      <c r="CV325"/>
      <c r="CW325"/>
      <c r="CX325"/>
      <c r="CY325"/>
      <c r="CZ325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65"/>
      <c r="FH325" s="65"/>
      <c r="FI325" s="56"/>
      <c r="FJ325" s="56"/>
      <c r="FK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GA325" s="66"/>
      <c r="GB325" s="66"/>
      <c r="GC325" s="56"/>
      <c r="GD325" s="56"/>
      <c r="GE325" s="66"/>
      <c r="GF325" s="56"/>
      <c r="GH325" s="56"/>
    </row>
    <row r="326" spans="1:190" s="57" customFormat="1" ht="18" customHeight="1">
      <c r="A326" s="56" t="s">
        <v>1070</v>
      </c>
      <c r="B326" s="56" t="s">
        <v>1034</v>
      </c>
      <c r="C326" s="57">
        <v>1050</v>
      </c>
      <c r="D326" s="57">
        <v>15</v>
      </c>
      <c r="E326" s="56">
        <f t="shared" si="6"/>
        <v>1323.15</v>
      </c>
      <c r="F326" s="58">
        <v>48.32</v>
      </c>
      <c r="G326" s="58">
        <v>0.88</v>
      </c>
      <c r="H326" s="58">
        <v>17.010000000000002</v>
      </c>
      <c r="I326" s="58">
        <v>6.98</v>
      </c>
      <c r="J326" s="58">
        <v>0.1</v>
      </c>
      <c r="K326" s="58">
        <v>5.04</v>
      </c>
      <c r="L326" s="58">
        <v>8.6999999999999993</v>
      </c>
      <c r="M326" s="58">
        <v>2.36</v>
      </c>
      <c r="N326" s="58">
        <v>0.5</v>
      </c>
      <c r="O326" s="58"/>
      <c r="P326" s="58">
        <v>0.2</v>
      </c>
      <c r="Q326" s="58">
        <v>9.91</v>
      </c>
      <c r="R326" s="56"/>
      <c r="S326" s="58">
        <v>42.4</v>
      </c>
      <c r="T326" s="58">
        <v>1.39</v>
      </c>
      <c r="U326" s="58">
        <v>14.05</v>
      </c>
      <c r="V326" s="58">
        <v>9.4</v>
      </c>
      <c r="W326" s="58">
        <v>0.13</v>
      </c>
      <c r="X326" s="58">
        <v>15.92</v>
      </c>
      <c r="Y326" s="58">
        <v>11.45</v>
      </c>
      <c r="Z326" s="58">
        <v>2.84</v>
      </c>
      <c r="AA326" s="58">
        <v>0.48</v>
      </c>
      <c r="AB326" s="58"/>
      <c r="AC326" s="56"/>
      <c r="AD326" s="59"/>
      <c r="AE326" s="60"/>
      <c r="AF326" s="61"/>
      <c r="AG326" s="59"/>
      <c r="AH326" s="59"/>
      <c r="AI326" s="59"/>
      <c r="AJ326" s="60"/>
      <c r="AK326" s="62"/>
      <c r="AL326" s="62"/>
      <c r="AM326" s="62"/>
      <c r="AN326" s="62"/>
      <c r="AO326" s="62"/>
      <c r="AP326" s="62"/>
      <c r="AQ326" s="63"/>
      <c r="AR326" s="62"/>
      <c r="AS326" s="62"/>
      <c r="AT326" s="63"/>
      <c r="AU326" s="59"/>
      <c r="AV326" s="59"/>
      <c r="AW326" s="59"/>
      <c r="AX326" s="59"/>
      <c r="AY326" s="59"/>
      <c r="AZ326" s="59"/>
      <c r="BA326" s="60"/>
      <c r="BB326" s="64"/>
      <c r="BC326" s="64"/>
      <c r="BD326" s="59"/>
      <c r="BE326" s="59"/>
      <c r="BF326" s="59"/>
      <c r="BG326" s="59"/>
      <c r="BH326" s="59"/>
      <c r="BI326" s="59"/>
      <c r="BJ326" s="59"/>
      <c r="BK326" s="59"/>
      <c r="BY326" s="56"/>
      <c r="BZ326" s="56"/>
      <c r="CM326" s="56"/>
      <c r="CN326" s="56"/>
      <c r="CO326" s="56"/>
      <c r="CP326"/>
      <c r="CQ326"/>
      <c r="CR326"/>
      <c r="CS326"/>
      <c r="CT326"/>
      <c r="CU326"/>
      <c r="CV326"/>
      <c r="CW326"/>
      <c r="CX326"/>
      <c r="CY326"/>
      <c r="CZ32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65"/>
      <c r="FH326" s="65"/>
      <c r="FI326" s="56"/>
      <c r="FJ326" s="56"/>
      <c r="FK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GA326" s="66"/>
      <c r="GB326" s="66"/>
      <c r="GC326" s="56"/>
      <c r="GD326" s="56"/>
      <c r="GE326" s="66"/>
      <c r="GF326" s="56"/>
      <c r="GH326" s="56"/>
    </row>
    <row r="327" spans="1:190" s="57" customFormat="1" ht="18" customHeight="1">
      <c r="A327" s="56" t="s">
        <v>1054</v>
      </c>
      <c r="B327" s="56" t="s">
        <v>1034</v>
      </c>
      <c r="C327" s="57">
        <v>950</v>
      </c>
      <c r="D327" s="57">
        <v>15</v>
      </c>
      <c r="E327" s="56">
        <f t="shared" si="6"/>
        <v>1223.1500000000001</v>
      </c>
      <c r="F327" s="58">
        <v>73.7</v>
      </c>
      <c r="G327" s="58">
        <v>0.33</v>
      </c>
      <c r="H327" s="58">
        <v>15.5</v>
      </c>
      <c r="I327" s="58">
        <v>1.36</v>
      </c>
      <c r="J327" s="58">
        <v>0.04</v>
      </c>
      <c r="K327" s="58">
        <v>0.44</v>
      </c>
      <c r="L327" s="58">
        <v>1.65</v>
      </c>
      <c r="M327" s="58">
        <v>3.92</v>
      </c>
      <c r="N327" s="58">
        <v>2.91</v>
      </c>
      <c r="O327" s="58"/>
      <c r="P327" s="58"/>
      <c r="Q327" s="58">
        <v>5.5</v>
      </c>
      <c r="R327" s="56"/>
      <c r="S327" s="58">
        <v>47.4</v>
      </c>
      <c r="T327" s="58">
        <v>1.76</v>
      </c>
      <c r="U327" s="58">
        <v>11.12</v>
      </c>
      <c r="V327" s="58">
        <v>10.6</v>
      </c>
      <c r="W327" s="58">
        <v>0.23</v>
      </c>
      <c r="X327" s="58">
        <v>13.5</v>
      </c>
      <c r="Y327" s="58">
        <v>9.8000000000000007</v>
      </c>
      <c r="Z327" s="58">
        <v>2.57</v>
      </c>
      <c r="AA327" s="58">
        <v>0.75</v>
      </c>
      <c r="AB327" s="58"/>
      <c r="AC327" s="56"/>
      <c r="AD327" s="59"/>
      <c r="AE327" s="60"/>
      <c r="AF327" s="61"/>
      <c r="AG327" s="59"/>
      <c r="AH327" s="59"/>
      <c r="AI327" s="59"/>
      <c r="AJ327" s="60"/>
      <c r="AK327" s="62"/>
      <c r="AL327" s="62"/>
      <c r="AM327" s="62"/>
      <c r="AN327" s="62"/>
      <c r="AO327" s="62"/>
      <c r="AP327" s="62"/>
      <c r="AQ327" s="63"/>
      <c r="AR327" s="62"/>
      <c r="AS327" s="62"/>
      <c r="AT327" s="63"/>
      <c r="AU327" s="59"/>
      <c r="AV327" s="59"/>
      <c r="AW327" s="59"/>
      <c r="AX327" s="59"/>
      <c r="AY327" s="59"/>
      <c r="AZ327" s="59"/>
      <c r="BA327" s="60"/>
      <c r="BB327" s="64"/>
      <c r="BC327" s="64"/>
      <c r="BD327" s="59"/>
      <c r="BE327" s="59"/>
      <c r="BF327" s="59"/>
      <c r="BG327" s="59"/>
      <c r="BH327" s="59"/>
      <c r="BI327" s="59"/>
      <c r="BJ327" s="59"/>
      <c r="BK327" s="59"/>
      <c r="BY327" s="56"/>
      <c r="BZ327" s="56"/>
      <c r="CM327" s="56"/>
      <c r="CN327" s="56"/>
      <c r="CO327" s="56"/>
      <c r="CP327"/>
      <c r="CQ327"/>
      <c r="CR327"/>
      <c r="CS327"/>
      <c r="CT327"/>
      <c r="CU327"/>
      <c r="CV327"/>
      <c r="CW327"/>
      <c r="CX327"/>
      <c r="CY327"/>
      <c r="CZ327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65"/>
      <c r="FH327" s="65"/>
      <c r="FI327" s="56"/>
      <c r="FJ327" s="56"/>
      <c r="FK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GA327" s="66"/>
      <c r="GB327" s="66"/>
      <c r="GC327" s="56"/>
      <c r="GD327" s="56"/>
      <c r="GE327" s="66"/>
      <c r="GF327" s="56"/>
      <c r="GH327" s="56"/>
    </row>
    <row r="328" spans="1:190" s="57" customFormat="1" ht="18" customHeight="1">
      <c r="A328" s="56" t="s">
        <v>1054</v>
      </c>
      <c r="B328" s="56" t="s">
        <v>1034</v>
      </c>
      <c r="C328" s="57">
        <v>950</v>
      </c>
      <c r="D328" s="57">
        <v>15</v>
      </c>
      <c r="E328" s="56">
        <f t="shared" si="6"/>
        <v>1223.1500000000001</v>
      </c>
      <c r="F328" s="58">
        <v>71.5</v>
      </c>
      <c r="G328" s="58">
        <v>0.64</v>
      </c>
      <c r="H328" s="58">
        <v>15.2</v>
      </c>
      <c r="I328" s="58">
        <v>2.2999999999999998</v>
      </c>
      <c r="J328" s="58">
        <v>0.04</v>
      </c>
      <c r="K328" s="58">
        <v>1.24</v>
      </c>
      <c r="L328" s="58">
        <v>3.38</v>
      </c>
      <c r="M328" s="58">
        <v>2.12</v>
      </c>
      <c r="N328" s="58">
        <v>3.33</v>
      </c>
      <c r="O328" s="58"/>
      <c r="P328" s="58"/>
      <c r="Q328" s="58">
        <v>0.25</v>
      </c>
      <c r="R328" s="56"/>
      <c r="S328" s="58">
        <v>42.9</v>
      </c>
      <c r="T328" s="58">
        <v>2.4700000000000002</v>
      </c>
      <c r="U328" s="58">
        <v>15.48</v>
      </c>
      <c r="V328" s="58">
        <v>12.2</v>
      </c>
      <c r="W328" s="58">
        <v>0.28000000000000003</v>
      </c>
      <c r="X328" s="58">
        <v>11.3</v>
      </c>
      <c r="Y328" s="58">
        <v>10</v>
      </c>
      <c r="Z328" s="58">
        <v>2.0699999999999998</v>
      </c>
      <c r="AA328" s="58">
        <v>1.46</v>
      </c>
      <c r="AB328" s="58"/>
      <c r="AC328" s="56"/>
      <c r="AD328" s="59"/>
      <c r="AE328" s="60"/>
      <c r="AF328" s="61"/>
      <c r="AG328" s="59"/>
      <c r="AH328" s="59"/>
      <c r="AI328" s="59"/>
      <c r="AJ328" s="60"/>
      <c r="AK328" s="62"/>
      <c r="AL328" s="62"/>
      <c r="AM328" s="62"/>
      <c r="AN328" s="62"/>
      <c r="AO328" s="62"/>
      <c r="AP328" s="62"/>
      <c r="AQ328" s="63"/>
      <c r="AR328" s="62"/>
      <c r="AS328" s="62"/>
      <c r="AT328" s="63"/>
      <c r="AU328" s="59"/>
      <c r="AV328" s="59"/>
      <c r="AW328" s="59"/>
      <c r="AX328" s="59"/>
      <c r="AY328" s="59"/>
      <c r="AZ328" s="59"/>
      <c r="BA328" s="60"/>
      <c r="BB328" s="64"/>
      <c r="BC328" s="64"/>
      <c r="BD328" s="59"/>
      <c r="BE328" s="59"/>
      <c r="BF328" s="59"/>
      <c r="BG328" s="59"/>
      <c r="BH328" s="59"/>
      <c r="BI328" s="59"/>
      <c r="BJ328" s="59"/>
      <c r="BK328" s="59"/>
      <c r="BY328" s="56"/>
      <c r="BZ328" s="56"/>
      <c r="CM328" s="56"/>
      <c r="CN328" s="56"/>
      <c r="CO328" s="56"/>
      <c r="CP328"/>
      <c r="CQ328"/>
      <c r="CR328"/>
      <c r="CS328"/>
      <c r="CT328"/>
      <c r="CU328"/>
      <c r="CV328"/>
      <c r="CW328"/>
      <c r="CX328"/>
      <c r="CY328"/>
      <c r="CZ328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65"/>
      <c r="FH328" s="65"/>
      <c r="FI328" s="56"/>
      <c r="FJ328" s="56"/>
      <c r="FK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GA328" s="66"/>
      <c r="GB328" s="66"/>
      <c r="GC328" s="56"/>
      <c r="GD328" s="56"/>
      <c r="GE328" s="66"/>
      <c r="GF328" s="56"/>
      <c r="GH328" s="56"/>
    </row>
    <row r="329" spans="1:190" s="57" customFormat="1" ht="18" customHeight="1">
      <c r="A329" s="56" t="s">
        <v>1071</v>
      </c>
      <c r="B329" s="56" t="s">
        <v>1034</v>
      </c>
      <c r="C329" s="57">
        <v>850</v>
      </c>
      <c r="D329" s="57">
        <v>15</v>
      </c>
      <c r="E329" s="56">
        <f t="shared" si="6"/>
        <v>1123.1500000000001</v>
      </c>
      <c r="F329" s="58">
        <v>71.78</v>
      </c>
      <c r="G329" s="58">
        <v>0.23</v>
      </c>
      <c r="H329" s="58">
        <v>14.33</v>
      </c>
      <c r="I329" s="58">
        <v>1.03</v>
      </c>
      <c r="J329" s="58">
        <v>0.01</v>
      </c>
      <c r="K329" s="58">
        <v>0.24</v>
      </c>
      <c r="L329" s="58">
        <v>1.07</v>
      </c>
      <c r="M329" s="58">
        <v>1.46</v>
      </c>
      <c r="N329" s="58">
        <v>3.25</v>
      </c>
      <c r="O329" s="58"/>
      <c r="P329" s="58">
        <v>0.04</v>
      </c>
      <c r="Q329" s="58">
        <v>6.56</v>
      </c>
      <c r="R329" s="56"/>
      <c r="S329" s="58">
        <v>42.01</v>
      </c>
      <c r="T329" s="58">
        <v>1.99</v>
      </c>
      <c r="U329" s="58">
        <v>13.42</v>
      </c>
      <c r="V329" s="58">
        <v>16.649999999999999</v>
      </c>
      <c r="W329" s="58">
        <v>0.11</v>
      </c>
      <c r="X329" s="58">
        <v>8.15</v>
      </c>
      <c r="Y329" s="58">
        <v>9.94</v>
      </c>
      <c r="Z329" s="58">
        <v>2.6</v>
      </c>
      <c r="AA329" s="58">
        <v>1.56</v>
      </c>
      <c r="AB329" s="58"/>
      <c r="AC329" s="56"/>
      <c r="AD329" s="59"/>
      <c r="AE329" s="60"/>
      <c r="AF329" s="61"/>
      <c r="AG329" s="59"/>
      <c r="AH329" s="59"/>
      <c r="AI329" s="59"/>
      <c r="AJ329" s="60"/>
      <c r="AK329" s="62"/>
      <c r="AL329" s="62"/>
      <c r="AM329" s="62"/>
      <c r="AN329" s="62"/>
      <c r="AO329" s="62"/>
      <c r="AP329" s="62"/>
      <c r="AQ329" s="63"/>
      <c r="AR329" s="62"/>
      <c r="AS329" s="62"/>
      <c r="AT329" s="63"/>
      <c r="AU329" s="59"/>
      <c r="AV329" s="59"/>
      <c r="AW329" s="59"/>
      <c r="AX329" s="59"/>
      <c r="AY329" s="59"/>
      <c r="AZ329" s="59"/>
      <c r="BA329" s="60"/>
      <c r="BB329" s="64"/>
      <c r="BC329" s="64"/>
      <c r="BD329" s="59"/>
      <c r="BE329" s="59"/>
      <c r="BF329" s="59"/>
      <c r="BG329" s="59"/>
      <c r="BH329" s="59"/>
      <c r="BI329" s="59"/>
      <c r="BJ329" s="59"/>
      <c r="BK329" s="59"/>
      <c r="BY329" s="56"/>
      <c r="BZ329" s="56"/>
      <c r="CM329" s="56"/>
      <c r="CN329" s="56"/>
      <c r="CO329" s="56"/>
      <c r="CP329"/>
      <c r="CQ329"/>
      <c r="CR329"/>
      <c r="CS329"/>
      <c r="CT329"/>
      <c r="CU329"/>
      <c r="CV329"/>
      <c r="CW329"/>
      <c r="CX329"/>
      <c r="CY329"/>
      <c r="CZ329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65"/>
      <c r="FH329" s="65"/>
      <c r="FI329" s="56"/>
      <c r="FJ329" s="56"/>
      <c r="FK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GA329" s="66"/>
      <c r="GB329" s="66"/>
      <c r="GC329" s="56"/>
      <c r="GD329" s="56"/>
      <c r="GE329" s="66"/>
      <c r="GF329" s="56"/>
      <c r="GH329" s="56"/>
    </row>
    <row r="330" spans="1:190" s="57" customFormat="1" ht="18" customHeight="1">
      <c r="A330" s="56" t="s">
        <v>1071</v>
      </c>
      <c r="B330" s="56" t="s">
        <v>1034</v>
      </c>
      <c r="C330" s="57">
        <v>875</v>
      </c>
      <c r="D330" s="57">
        <v>15</v>
      </c>
      <c r="E330" s="56">
        <f t="shared" si="6"/>
        <v>1148.1500000000001</v>
      </c>
      <c r="F330" s="58">
        <v>70.319999999999993</v>
      </c>
      <c r="G330" s="58">
        <v>0.21</v>
      </c>
      <c r="H330" s="58">
        <v>13.68</v>
      </c>
      <c r="I330" s="58">
        <v>1.35</v>
      </c>
      <c r="J330" s="58">
        <v>0.02</v>
      </c>
      <c r="K330" s="58">
        <v>0.2</v>
      </c>
      <c r="L330" s="58">
        <v>0.97</v>
      </c>
      <c r="M330" s="58">
        <v>1.87</v>
      </c>
      <c r="N330" s="58">
        <v>3.52</v>
      </c>
      <c r="O330" s="58"/>
      <c r="P330" s="58">
        <v>0.08</v>
      </c>
      <c r="Q330" s="58">
        <v>7.78</v>
      </c>
      <c r="R330" s="56"/>
      <c r="S330" s="58">
        <v>41.46</v>
      </c>
      <c r="T330" s="58">
        <v>0.77</v>
      </c>
      <c r="U330" s="58">
        <v>14.29</v>
      </c>
      <c r="V330" s="58">
        <v>19.04</v>
      </c>
      <c r="W330" s="58">
        <v>0.19</v>
      </c>
      <c r="X330" s="58">
        <v>7.9</v>
      </c>
      <c r="Y330" s="58">
        <v>9.92</v>
      </c>
      <c r="Z330" s="58">
        <v>2.59</v>
      </c>
      <c r="AA330" s="58">
        <v>0.96</v>
      </c>
      <c r="AB330" s="58"/>
      <c r="AC330" s="56"/>
      <c r="AD330" s="59"/>
      <c r="AE330" s="60"/>
      <c r="AF330" s="61"/>
      <c r="AG330" s="59"/>
      <c r="AH330" s="59"/>
      <c r="AI330" s="59"/>
      <c r="AJ330" s="60"/>
      <c r="AK330" s="62"/>
      <c r="AL330" s="62"/>
      <c r="AM330" s="62"/>
      <c r="AN330" s="62"/>
      <c r="AO330" s="62"/>
      <c r="AP330" s="62"/>
      <c r="AQ330" s="63"/>
      <c r="AR330" s="62"/>
      <c r="AS330" s="62"/>
      <c r="AT330" s="63"/>
      <c r="AU330" s="59"/>
      <c r="AV330" s="59"/>
      <c r="AW330" s="59"/>
      <c r="AX330" s="59"/>
      <c r="AY330" s="59"/>
      <c r="AZ330" s="59"/>
      <c r="BA330" s="60"/>
      <c r="BB330" s="64"/>
      <c r="BC330" s="64"/>
      <c r="BD330" s="59"/>
      <c r="BE330" s="59"/>
      <c r="BF330" s="59"/>
      <c r="BG330" s="59"/>
      <c r="BH330" s="59"/>
      <c r="BI330" s="59"/>
      <c r="BJ330" s="59"/>
      <c r="BK330" s="59"/>
      <c r="BY330" s="56"/>
      <c r="BZ330" s="56"/>
      <c r="CM330" s="56"/>
      <c r="CN330" s="56"/>
      <c r="CO330" s="56"/>
      <c r="CP330"/>
      <c r="CQ330"/>
      <c r="CR330"/>
      <c r="CS330"/>
      <c r="CT330"/>
      <c r="CU330"/>
      <c r="CV330"/>
      <c r="CW330"/>
      <c r="CX330"/>
      <c r="CY330"/>
      <c r="CZ330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65"/>
      <c r="FH330" s="65"/>
      <c r="FI330" s="56"/>
      <c r="FJ330" s="56"/>
      <c r="FK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GA330" s="66"/>
      <c r="GB330" s="66"/>
      <c r="GC330" s="56"/>
      <c r="GD330" s="56"/>
      <c r="GE330" s="66"/>
      <c r="GF330" s="56"/>
      <c r="GH330" s="56"/>
    </row>
    <row r="331" spans="1:190" s="57" customFormat="1" ht="18" customHeight="1">
      <c r="A331" s="56" t="s">
        <v>1064</v>
      </c>
      <c r="B331" s="56" t="s">
        <v>1034</v>
      </c>
      <c r="C331" s="57">
        <v>1000</v>
      </c>
      <c r="D331" s="57">
        <v>15</v>
      </c>
      <c r="E331" s="56">
        <f t="shared" si="6"/>
        <v>1273.1500000000001</v>
      </c>
      <c r="F331" s="58">
        <v>68.099999999999994</v>
      </c>
      <c r="G331" s="58">
        <v>0.68</v>
      </c>
      <c r="H331" s="58">
        <v>19.37</v>
      </c>
      <c r="I331" s="58">
        <v>2.2490000000000001</v>
      </c>
      <c r="J331" s="58">
        <v>0.03</v>
      </c>
      <c r="K331" s="58">
        <v>0.54</v>
      </c>
      <c r="L331" s="58">
        <v>3.76</v>
      </c>
      <c r="M331" s="58">
        <v>4.67</v>
      </c>
      <c r="N331" s="58">
        <v>0.52</v>
      </c>
      <c r="O331" s="58">
        <v>0.02</v>
      </c>
      <c r="P331" s="58"/>
      <c r="Q331" s="58">
        <v>6.0999999999992838E-2</v>
      </c>
      <c r="R331" s="56"/>
      <c r="S331" s="58">
        <v>40.44</v>
      </c>
      <c r="T331" s="58">
        <v>3.31</v>
      </c>
      <c r="U331" s="58">
        <v>14.59</v>
      </c>
      <c r="V331" s="58">
        <v>16.760000000000002</v>
      </c>
      <c r="W331" s="58">
        <v>0.19</v>
      </c>
      <c r="X331" s="58">
        <v>8.7899999999999991</v>
      </c>
      <c r="Y331" s="58">
        <v>11.23</v>
      </c>
      <c r="Z331" s="58">
        <v>3.53</v>
      </c>
      <c r="AA331" s="58">
        <v>0.19</v>
      </c>
      <c r="AB331" s="58"/>
      <c r="AC331" s="56"/>
      <c r="AD331" s="59"/>
      <c r="AE331" s="60"/>
      <c r="AF331" s="61"/>
      <c r="AG331" s="59"/>
      <c r="AH331" s="59"/>
      <c r="AI331" s="59"/>
      <c r="AJ331" s="60"/>
      <c r="AK331" s="62"/>
      <c r="AL331" s="62"/>
      <c r="AM331" s="62"/>
      <c r="AN331" s="62"/>
      <c r="AO331" s="62"/>
      <c r="AP331" s="62"/>
      <c r="AQ331" s="63"/>
      <c r="AR331" s="62"/>
      <c r="AS331" s="62"/>
      <c r="AT331" s="63"/>
      <c r="AU331" s="59"/>
      <c r="AV331" s="59"/>
      <c r="AW331" s="59"/>
      <c r="AX331" s="59"/>
      <c r="AY331" s="59"/>
      <c r="AZ331" s="59"/>
      <c r="BA331" s="60"/>
      <c r="BB331" s="64"/>
      <c r="BC331" s="64"/>
      <c r="BD331" s="59"/>
      <c r="BE331" s="59"/>
      <c r="BF331" s="59"/>
      <c r="BG331" s="59"/>
      <c r="BH331" s="59"/>
      <c r="BI331" s="59"/>
      <c r="BJ331" s="59"/>
      <c r="BK331" s="59"/>
      <c r="BY331" s="56"/>
      <c r="BZ331" s="56"/>
      <c r="CM331" s="56"/>
      <c r="CN331" s="56"/>
      <c r="CO331" s="56"/>
      <c r="CP331"/>
      <c r="CQ331"/>
      <c r="CR331"/>
      <c r="CS331"/>
      <c r="CT331"/>
      <c r="CU331"/>
      <c r="CV331"/>
      <c r="CW331"/>
      <c r="CX331"/>
      <c r="CY331"/>
      <c r="CZ331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65"/>
      <c r="FH331" s="65"/>
      <c r="FI331" s="56"/>
      <c r="FJ331" s="56"/>
      <c r="FK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GA331" s="66"/>
      <c r="GB331" s="66"/>
      <c r="GC331" s="56"/>
      <c r="GD331" s="56"/>
      <c r="GE331" s="66"/>
      <c r="GF331" s="56"/>
      <c r="GH331" s="56"/>
    </row>
    <row r="332" spans="1:190" s="57" customFormat="1" ht="18" customHeight="1">
      <c r="A332" s="56" t="s">
        <v>1072</v>
      </c>
      <c r="B332" s="56" t="s">
        <v>1034</v>
      </c>
      <c r="C332" s="57">
        <v>800</v>
      </c>
      <c r="D332" s="57">
        <v>18</v>
      </c>
      <c r="E332" s="56">
        <f t="shared" si="6"/>
        <v>1073.1500000000001</v>
      </c>
      <c r="F332" s="58">
        <v>64.069999999999993</v>
      </c>
      <c r="G332" s="58">
        <v>0.21</v>
      </c>
      <c r="H332" s="58">
        <v>14.12</v>
      </c>
      <c r="I332" s="58">
        <v>0.61</v>
      </c>
      <c r="J332" s="58">
        <v>0.02</v>
      </c>
      <c r="K332" s="58">
        <v>0.11</v>
      </c>
      <c r="L332" s="58">
        <v>1.58</v>
      </c>
      <c r="M332" s="58">
        <v>4.2699999999999996</v>
      </c>
      <c r="N332" s="58">
        <v>0.43</v>
      </c>
      <c r="O332" s="58"/>
      <c r="P332" s="58"/>
      <c r="Q332" s="58">
        <f>IF(100-SUM(F332:P332)&lt;0,0,100-SUM(F332:P332))</f>
        <v>14.580000000000013</v>
      </c>
      <c r="R332" s="56"/>
      <c r="S332" s="58">
        <v>42.63</v>
      </c>
      <c r="T332" s="58">
        <v>1.3</v>
      </c>
      <c r="U332" s="58">
        <v>15.01</v>
      </c>
      <c r="V332" s="58">
        <v>15.45</v>
      </c>
      <c r="W332" s="58">
        <v>0.22</v>
      </c>
      <c r="X332" s="58">
        <v>9.41</v>
      </c>
      <c r="Y332" s="58">
        <v>9.44</v>
      </c>
      <c r="Z332" s="58">
        <v>2.99</v>
      </c>
      <c r="AA332" s="58">
        <v>0.16</v>
      </c>
      <c r="AB332" s="58"/>
      <c r="AC332" s="56"/>
      <c r="AD332" s="59"/>
      <c r="AE332" s="60"/>
      <c r="AF332" s="61"/>
      <c r="AG332" s="59"/>
      <c r="AH332" s="59"/>
      <c r="AI332" s="59"/>
      <c r="AJ332" s="60"/>
      <c r="AK332" s="62"/>
      <c r="AL332" s="62"/>
      <c r="AM332" s="62"/>
      <c r="AN332" s="62"/>
      <c r="AO332" s="62"/>
      <c r="AP332" s="62"/>
      <c r="AQ332" s="63"/>
      <c r="AR332" s="62"/>
      <c r="AS332" s="62"/>
      <c r="AT332" s="63"/>
      <c r="AU332" s="59"/>
      <c r="AV332" s="59"/>
      <c r="AW332" s="59"/>
      <c r="AX332" s="59"/>
      <c r="AY332" s="59"/>
      <c r="AZ332" s="59"/>
      <c r="BA332" s="60"/>
      <c r="BB332" s="64"/>
      <c r="BC332" s="64"/>
      <c r="BD332" s="59"/>
      <c r="BE332" s="59"/>
      <c r="BF332" s="59"/>
      <c r="BG332" s="59"/>
      <c r="BH332" s="59"/>
      <c r="BI332" s="59"/>
      <c r="BJ332" s="59"/>
      <c r="BK332" s="59"/>
      <c r="BY332" s="56"/>
      <c r="BZ332" s="56"/>
      <c r="CM332" s="56"/>
      <c r="CN332" s="56"/>
      <c r="CO332" s="56"/>
      <c r="CP332"/>
      <c r="CQ332"/>
      <c r="CR332"/>
      <c r="CS332"/>
      <c r="CT332"/>
      <c r="CU332"/>
      <c r="CV332"/>
      <c r="CW332"/>
      <c r="CX332"/>
      <c r="CY332"/>
      <c r="CZ332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65"/>
      <c r="FH332" s="65"/>
      <c r="FI332" s="56"/>
      <c r="FJ332" s="56"/>
      <c r="FK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GA332" s="66"/>
      <c r="GB332" s="66"/>
      <c r="GC332" s="56"/>
      <c r="GD332" s="56"/>
      <c r="GE332" s="66"/>
      <c r="GF332" s="56"/>
      <c r="GH332" s="56"/>
    </row>
    <row r="333" spans="1:190" s="57" customFormat="1" ht="18" customHeight="1">
      <c r="A333" s="56" t="s">
        <v>1074</v>
      </c>
      <c r="B333" s="56" t="s">
        <v>1034</v>
      </c>
      <c r="C333" s="57">
        <v>900</v>
      </c>
      <c r="D333" s="57">
        <v>18</v>
      </c>
      <c r="E333" s="56">
        <f t="shared" si="6"/>
        <v>1173.1500000000001</v>
      </c>
      <c r="F333" s="58">
        <v>66.5</v>
      </c>
      <c r="G333" s="58">
        <v>0.54</v>
      </c>
      <c r="H333" s="58">
        <v>19.16</v>
      </c>
      <c r="I333" s="58">
        <v>2.48</v>
      </c>
      <c r="J333" s="58"/>
      <c r="K333" s="58">
        <v>0.01</v>
      </c>
      <c r="L333" s="58">
        <v>1.62</v>
      </c>
      <c r="M333" s="58">
        <v>6.24</v>
      </c>
      <c r="N333" s="58">
        <v>2.68</v>
      </c>
      <c r="O333" s="58"/>
      <c r="P333" s="58"/>
      <c r="Q333" s="58">
        <v>0.76999999999998181</v>
      </c>
      <c r="R333" s="56"/>
      <c r="S333" s="58">
        <v>42.19</v>
      </c>
      <c r="T333" s="58">
        <v>3.25</v>
      </c>
      <c r="U333" s="58">
        <v>13.34</v>
      </c>
      <c r="V333" s="58">
        <v>12.22</v>
      </c>
      <c r="W333" s="58">
        <v>0.09</v>
      </c>
      <c r="X333" s="58">
        <v>11.24</v>
      </c>
      <c r="Y333" s="58">
        <v>10.01</v>
      </c>
      <c r="Z333" s="58">
        <v>4.0199999999999996</v>
      </c>
      <c r="AA333" s="58">
        <v>0.6</v>
      </c>
      <c r="AB333" s="58"/>
      <c r="AC333" s="56"/>
      <c r="AD333" s="59"/>
      <c r="AE333" s="60"/>
      <c r="AF333" s="61"/>
      <c r="AG333" s="59"/>
      <c r="AH333" s="59"/>
      <c r="AI333" s="59"/>
      <c r="AJ333" s="60"/>
      <c r="AK333" s="62"/>
      <c r="AL333" s="62"/>
      <c r="AM333" s="62"/>
      <c r="AN333" s="62"/>
      <c r="AO333" s="62"/>
      <c r="AP333" s="62"/>
      <c r="AQ333" s="63"/>
      <c r="AR333" s="62"/>
      <c r="AS333" s="62"/>
      <c r="AT333" s="63"/>
      <c r="AU333" s="59"/>
      <c r="AV333" s="59"/>
      <c r="AW333" s="59"/>
      <c r="AX333" s="59"/>
      <c r="AY333" s="59"/>
      <c r="AZ333" s="59"/>
      <c r="BA333" s="60"/>
      <c r="BB333" s="64"/>
      <c r="BC333" s="64"/>
      <c r="BD333" s="59"/>
      <c r="BE333" s="59"/>
      <c r="BF333" s="59"/>
      <c r="BG333" s="59"/>
      <c r="BH333" s="59"/>
      <c r="BI333" s="59"/>
      <c r="BJ333" s="59"/>
      <c r="BK333" s="59"/>
      <c r="BY333" s="56"/>
      <c r="BZ333" s="56"/>
      <c r="CM333" s="56"/>
      <c r="CN333" s="56"/>
      <c r="CO333" s="56"/>
      <c r="CP333"/>
      <c r="CQ333"/>
      <c r="CR333"/>
      <c r="CS333"/>
      <c r="CT333"/>
      <c r="CU333"/>
      <c r="CV333"/>
      <c r="CW333"/>
      <c r="CX333"/>
      <c r="CY333"/>
      <c r="CZ333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65"/>
      <c r="FH333" s="65"/>
      <c r="FI333" s="56"/>
      <c r="FJ333" s="56"/>
      <c r="FK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GA333" s="66"/>
      <c r="GB333" s="66"/>
      <c r="GC333" s="56"/>
      <c r="GD333" s="56"/>
      <c r="GE333" s="66"/>
      <c r="GF333" s="56"/>
      <c r="GH333" s="56"/>
    </row>
    <row r="334" spans="1:190" s="57" customFormat="1" ht="18" customHeight="1">
      <c r="A334" s="56" t="s">
        <v>1068</v>
      </c>
      <c r="B334" s="56" t="s">
        <v>1034</v>
      </c>
      <c r="C334" s="57">
        <v>1050</v>
      </c>
      <c r="D334" s="57">
        <v>20</v>
      </c>
      <c r="E334" s="56">
        <f t="shared" si="6"/>
        <v>1323.15</v>
      </c>
      <c r="F334" s="58">
        <v>39.14</v>
      </c>
      <c r="G334" s="58">
        <v>2.76</v>
      </c>
      <c r="H334" s="58">
        <v>11.39</v>
      </c>
      <c r="I334" s="58">
        <v>10.27</v>
      </c>
      <c r="J334" s="58">
        <v>0.19</v>
      </c>
      <c r="K334" s="58">
        <v>7.48</v>
      </c>
      <c r="L334" s="58">
        <v>8.1300000000000008</v>
      </c>
      <c r="M334" s="58">
        <v>2.92</v>
      </c>
      <c r="N334" s="58">
        <v>1.6</v>
      </c>
      <c r="O334" s="58">
        <v>0.02</v>
      </c>
      <c r="P334" s="58">
        <v>1.98</v>
      </c>
      <c r="Q334" s="58">
        <v>14.1</v>
      </c>
      <c r="R334" s="56"/>
      <c r="S334" s="58">
        <v>44.51</v>
      </c>
      <c r="T334" s="58">
        <v>2.0099999999999998</v>
      </c>
      <c r="U334" s="58">
        <v>11.32</v>
      </c>
      <c r="V334" s="58">
        <v>7.69</v>
      </c>
      <c r="W334" s="58">
        <v>0.09</v>
      </c>
      <c r="X334" s="58">
        <v>17.22</v>
      </c>
      <c r="Y334" s="58">
        <v>10.1</v>
      </c>
      <c r="Z334" s="58">
        <v>2.95</v>
      </c>
      <c r="AA334" s="58">
        <v>1.3</v>
      </c>
      <c r="AB334" s="58">
        <v>0.18</v>
      </c>
      <c r="AC334" s="56"/>
      <c r="AD334" s="59"/>
      <c r="AE334" s="60"/>
      <c r="AF334" s="61"/>
      <c r="AG334" s="59"/>
      <c r="AH334" s="59"/>
      <c r="AI334" s="59"/>
      <c r="AJ334" s="60"/>
      <c r="AK334" s="62"/>
      <c r="AL334" s="62"/>
      <c r="AM334" s="62"/>
      <c r="AN334" s="62"/>
      <c r="AO334" s="62"/>
      <c r="AP334" s="62"/>
      <c r="AQ334" s="63"/>
      <c r="AR334" s="62"/>
      <c r="AS334" s="62"/>
      <c r="AT334" s="63"/>
      <c r="AU334" s="59"/>
      <c r="AV334" s="59"/>
      <c r="AW334" s="59"/>
      <c r="AX334" s="59"/>
      <c r="AY334" s="59"/>
      <c r="AZ334" s="59"/>
      <c r="BA334" s="60"/>
      <c r="BB334" s="64"/>
      <c r="BC334" s="64"/>
      <c r="BD334" s="59"/>
      <c r="BE334" s="59"/>
      <c r="BF334" s="59"/>
      <c r="BG334" s="59"/>
      <c r="BH334" s="59"/>
      <c r="BI334" s="59"/>
      <c r="BJ334" s="59"/>
      <c r="BK334" s="59"/>
      <c r="BY334" s="56"/>
      <c r="BZ334" s="56"/>
      <c r="CM334" s="56"/>
      <c r="CN334" s="56"/>
      <c r="CO334" s="56"/>
      <c r="CP334"/>
      <c r="CQ334"/>
      <c r="CR334"/>
      <c r="CS334"/>
      <c r="CT334"/>
      <c r="CU334"/>
      <c r="CV334"/>
      <c r="CW334"/>
      <c r="CX334"/>
      <c r="CY334"/>
      <c r="CZ334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65"/>
      <c r="FH334" s="65"/>
      <c r="FI334" s="56"/>
      <c r="FJ334" s="56"/>
      <c r="FK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GA334" s="66"/>
      <c r="GB334" s="66"/>
      <c r="GC334" s="56"/>
      <c r="GD334" s="56"/>
      <c r="GE334" s="66"/>
      <c r="GF334" s="56"/>
      <c r="GH334" s="56"/>
    </row>
    <row r="335" spans="1:190" s="57" customFormat="1" ht="18" customHeight="1">
      <c r="A335" s="56" t="s">
        <v>1057</v>
      </c>
      <c r="B335" s="56" t="s">
        <v>1034</v>
      </c>
      <c r="C335" s="57">
        <v>1050</v>
      </c>
      <c r="D335" s="57">
        <v>20</v>
      </c>
      <c r="E335" s="56">
        <f t="shared" si="6"/>
        <v>1323.15</v>
      </c>
      <c r="F335" s="58">
        <v>39.86</v>
      </c>
      <c r="G335" s="58">
        <v>2.06</v>
      </c>
      <c r="H335" s="58">
        <v>15.29</v>
      </c>
      <c r="I335" s="58">
        <v>8.85</v>
      </c>
      <c r="J335" s="58">
        <v>0.17</v>
      </c>
      <c r="K335" s="58">
        <v>4.8499999999999996</v>
      </c>
      <c r="L335" s="58">
        <v>7.5</v>
      </c>
      <c r="M335" s="58">
        <v>3.12</v>
      </c>
      <c r="N335" s="58">
        <v>1.85</v>
      </c>
      <c r="O335" s="58">
        <v>0.02</v>
      </c>
      <c r="P335" s="58"/>
      <c r="Q335" s="58">
        <v>8</v>
      </c>
      <c r="R335" s="56"/>
      <c r="S335" s="58">
        <v>42.63</v>
      </c>
      <c r="T335" s="58">
        <v>1.8</v>
      </c>
      <c r="U335" s="58">
        <v>13.28</v>
      </c>
      <c r="V335" s="58">
        <v>7.79</v>
      </c>
      <c r="W335" s="58">
        <v>0.09</v>
      </c>
      <c r="X335" s="58">
        <v>15.99</v>
      </c>
      <c r="Y335" s="58">
        <v>11.17</v>
      </c>
      <c r="Z335" s="58">
        <v>2.39</v>
      </c>
      <c r="AA335" s="58">
        <v>1.86</v>
      </c>
      <c r="AB335" s="58">
        <v>0.23</v>
      </c>
      <c r="AC335" s="56"/>
      <c r="AD335" s="59"/>
      <c r="AE335" s="60"/>
      <c r="AF335" s="61"/>
      <c r="AG335" s="59"/>
      <c r="AH335" s="59"/>
      <c r="AI335" s="59"/>
      <c r="AJ335" s="60"/>
      <c r="AK335" s="62"/>
      <c r="AL335" s="62"/>
      <c r="AM335" s="62"/>
      <c r="AN335" s="62"/>
      <c r="AO335" s="62"/>
      <c r="AP335" s="62"/>
      <c r="AQ335" s="63"/>
      <c r="AR335" s="62"/>
      <c r="AS335" s="62"/>
      <c r="AT335" s="63"/>
      <c r="AU335" s="59"/>
      <c r="AV335" s="59"/>
      <c r="AW335" s="59"/>
      <c r="AX335" s="59"/>
      <c r="AY335" s="59"/>
      <c r="AZ335" s="59"/>
      <c r="BA335" s="60"/>
      <c r="BB335" s="64"/>
      <c r="BC335" s="64"/>
      <c r="BD335" s="59"/>
      <c r="BE335" s="59"/>
      <c r="BF335" s="59"/>
      <c r="BG335" s="59"/>
      <c r="BH335" s="59"/>
      <c r="BI335" s="59"/>
      <c r="BJ335" s="59"/>
      <c r="BK335" s="59"/>
      <c r="BY335" s="56"/>
      <c r="BZ335" s="56"/>
      <c r="CM335" s="56"/>
      <c r="CN335" s="56"/>
      <c r="CO335" s="56"/>
      <c r="CP335"/>
      <c r="CQ335"/>
      <c r="CR335"/>
      <c r="CS335"/>
      <c r="CT335"/>
      <c r="CU335"/>
      <c r="CV335"/>
      <c r="CW335"/>
      <c r="CX335"/>
      <c r="CY335"/>
      <c r="CZ335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65"/>
      <c r="FH335" s="65"/>
      <c r="FI335" s="56"/>
      <c r="FJ335" s="56"/>
      <c r="FK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GA335" s="66"/>
      <c r="GB335" s="66"/>
      <c r="GC335" s="56"/>
      <c r="GD335" s="56"/>
      <c r="GE335" s="66"/>
      <c r="GF335" s="56"/>
      <c r="GH335" s="56"/>
    </row>
    <row r="336" spans="1:190" s="57" customFormat="1" ht="18" customHeight="1">
      <c r="A336" s="56" t="s">
        <v>1057</v>
      </c>
      <c r="B336" s="56" t="s">
        <v>1034</v>
      </c>
      <c r="C336" s="57">
        <v>1100</v>
      </c>
      <c r="D336" s="57">
        <v>20</v>
      </c>
      <c r="E336" s="56">
        <f t="shared" si="6"/>
        <v>1373.15</v>
      </c>
      <c r="F336" s="58">
        <v>41.6</v>
      </c>
      <c r="G336" s="58">
        <v>2.0499999999999998</v>
      </c>
      <c r="H336" s="58">
        <v>15.18</v>
      </c>
      <c r="I336" s="58">
        <v>8.27</v>
      </c>
      <c r="J336" s="58">
        <v>0.15</v>
      </c>
      <c r="K336" s="58">
        <v>6.18</v>
      </c>
      <c r="L336" s="58">
        <v>7.93</v>
      </c>
      <c r="M336" s="58">
        <v>3.04</v>
      </c>
      <c r="N336" s="58">
        <v>1.73</v>
      </c>
      <c r="O336" s="58">
        <v>0.03</v>
      </c>
      <c r="P336" s="58"/>
      <c r="Q336" s="58">
        <v>8</v>
      </c>
      <c r="R336" s="56"/>
      <c r="S336" s="58">
        <v>42.35</v>
      </c>
      <c r="T336" s="58">
        <v>1.42</v>
      </c>
      <c r="U336" s="58">
        <v>13.03</v>
      </c>
      <c r="V336" s="58">
        <v>8.11</v>
      </c>
      <c r="W336" s="58">
        <v>0.04</v>
      </c>
      <c r="X336" s="58">
        <v>16.39</v>
      </c>
      <c r="Y336" s="58">
        <v>11.22</v>
      </c>
      <c r="Z336" s="58">
        <v>2.2799999999999998</v>
      </c>
      <c r="AA336" s="58">
        <v>2.14</v>
      </c>
      <c r="AB336" s="58">
        <v>0.3</v>
      </c>
      <c r="AC336" s="56"/>
      <c r="AD336" s="59"/>
      <c r="AE336" s="60"/>
      <c r="AF336" s="61"/>
      <c r="AG336" s="59"/>
      <c r="AH336" s="59"/>
      <c r="AI336" s="59"/>
      <c r="AJ336" s="60"/>
      <c r="AK336" s="62"/>
      <c r="AL336" s="62"/>
      <c r="AM336" s="62"/>
      <c r="AN336" s="62"/>
      <c r="AO336" s="62"/>
      <c r="AP336" s="62"/>
      <c r="AQ336" s="63"/>
      <c r="AR336" s="62"/>
      <c r="AS336" s="62"/>
      <c r="AT336" s="63"/>
      <c r="AU336" s="59"/>
      <c r="AV336" s="59"/>
      <c r="AW336" s="59"/>
      <c r="AX336" s="59"/>
      <c r="AY336" s="59"/>
      <c r="AZ336" s="59"/>
      <c r="BA336" s="60"/>
      <c r="BB336" s="64"/>
      <c r="BC336" s="64"/>
      <c r="BD336" s="59"/>
      <c r="BE336" s="59"/>
      <c r="BF336" s="59"/>
      <c r="BG336" s="59"/>
      <c r="BH336" s="59"/>
      <c r="BI336" s="59"/>
      <c r="BJ336" s="59"/>
      <c r="BK336" s="59"/>
      <c r="BY336" s="56"/>
      <c r="BZ336" s="56"/>
      <c r="CM336" s="56"/>
      <c r="CN336" s="56"/>
      <c r="CO336" s="56"/>
      <c r="CP336"/>
      <c r="CQ336"/>
      <c r="CR336"/>
      <c r="CS336"/>
      <c r="CT336"/>
      <c r="CU336"/>
      <c r="CV336"/>
      <c r="CW336"/>
      <c r="CX336"/>
      <c r="CY336"/>
      <c r="CZ33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65"/>
      <c r="FH336" s="65"/>
      <c r="FI336" s="56"/>
      <c r="FJ336" s="56"/>
      <c r="FK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GA336" s="66"/>
      <c r="GB336" s="66"/>
      <c r="GC336" s="56"/>
      <c r="GD336" s="56"/>
      <c r="GE336" s="66"/>
      <c r="GF336" s="56"/>
      <c r="GH336" s="56"/>
    </row>
    <row r="337" spans="1:190" s="57" customFormat="1" ht="18" customHeight="1">
      <c r="A337" s="56" t="s">
        <v>1057</v>
      </c>
      <c r="B337" s="56" t="s">
        <v>1034</v>
      </c>
      <c r="C337" s="57">
        <v>1050</v>
      </c>
      <c r="D337" s="57">
        <v>20</v>
      </c>
      <c r="E337" s="56">
        <f t="shared" si="6"/>
        <v>1323.15</v>
      </c>
      <c r="F337" s="58">
        <v>43.33</v>
      </c>
      <c r="G337" s="58">
        <v>1.54</v>
      </c>
      <c r="H337" s="58">
        <v>15.05</v>
      </c>
      <c r="I337" s="58">
        <v>6.15</v>
      </c>
      <c r="J337" s="58">
        <v>0.15</v>
      </c>
      <c r="K337" s="58">
        <v>5.33</v>
      </c>
      <c r="L337" s="58">
        <v>7.3</v>
      </c>
      <c r="M337" s="58">
        <v>2.9</v>
      </c>
      <c r="N337" s="58">
        <v>1.85</v>
      </c>
      <c r="O337" s="58">
        <v>0.03</v>
      </c>
      <c r="P337" s="58"/>
      <c r="Q337" s="58">
        <v>8</v>
      </c>
      <c r="R337" s="56"/>
      <c r="S337" s="58">
        <v>42.3</v>
      </c>
      <c r="T337" s="58">
        <v>1.2</v>
      </c>
      <c r="U337" s="58">
        <v>13.25</v>
      </c>
      <c r="V337" s="58">
        <v>8.14</v>
      </c>
      <c r="W337" s="58">
        <v>0.09</v>
      </c>
      <c r="X337" s="58">
        <v>16.690000000000001</v>
      </c>
      <c r="Y337" s="58">
        <v>11.05</v>
      </c>
      <c r="Z337" s="58">
        <v>2.35</v>
      </c>
      <c r="AA337" s="58">
        <v>2.09</v>
      </c>
      <c r="AB337" s="58">
        <v>0.12</v>
      </c>
      <c r="AC337" s="56"/>
      <c r="AD337" s="59"/>
      <c r="AE337" s="60"/>
      <c r="AF337" s="61"/>
      <c r="AG337" s="59"/>
      <c r="AH337" s="59"/>
      <c r="AI337" s="59"/>
      <c r="AJ337" s="60"/>
      <c r="AK337" s="62"/>
      <c r="AL337" s="62"/>
      <c r="AM337" s="62"/>
      <c r="AN337" s="62"/>
      <c r="AO337" s="62"/>
      <c r="AP337" s="62"/>
      <c r="AQ337" s="63"/>
      <c r="AR337" s="62"/>
      <c r="AS337" s="62"/>
      <c r="AT337" s="63"/>
      <c r="AU337" s="59"/>
      <c r="AV337" s="59"/>
      <c r="AW337" s="59"/>
      <c r="AX337" s="59"/>
      <c r="AY337" s="59"/>
      <c r="AZ337" s="59"/>
      <c r="BA337" s="60"/>
      <c r="BB337" s="64"/>
      <c r="BC337" s="64"/>
      <c r="BD337" s="59"/>
      <c r="BE337" s="59"/>
      <c r="BF337" s="59"/>
      <c r="BG337" s="59"/>
      <c r="BH337" s="59"/>
      <c r="BI337" s="59"/>
      <c r="BJ337" s="59"/>
      <c r="BK337" s="59"/>
      <c r="BY337" s="56"/>
      <c r="BZ337" s="56"/>
      <c r="CM337" s="56"/>
      <c r="CN337" s="56"/>
      <c r="CO337" s="56"/>
      <c r="CP337"/>
      <c r="CQ337"/>
      <c r="CR337"/>
      <c r="CS337"/>
      <c r="CT337"/>
      <c r="CU337"/>
      <c r="CV337"/>
      <c r="CW337"/>
      <c r="CX337"/>
      <c r="CY337"/>
      <c r="CZ337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65"/>
      <c r="FH337" s="65"/>
      <c r="FI337" s="56"/>
      <c r="FJ337" s="56"/>
      <c r="FK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GA337" s="66"/>
      <c r="GB337" s="66"/>
      <c r="GC337" s="56"/>
      <c r="GD337" s="56"/>
      <c r="GE337" s="66"/>
      <c r="GF337" s="56"/>
      <c r="GH337" s="56"/>
    </row>
    <row r="338" spans="1:190" s="57" customFormat="1" ht="18" customHeight="1">
      <c r="A338" s="56" t="s">
        <v>1078</v>
      </c>
      <c r="B338" s="56" t="s">
        <v>1034</v>
      </c>
      <c r="C338" s="57">
        <v>1050</v>
      </c>
      <c r="D338" s="57">
        <v>20</v>
      </c>
      <c r="E338" s="56">
        <f t="shared" si="6"/>
        <v>1323.15</v>
      </c>
      <c r="F338" s="58">
        <v>39.99</v>
      </c>
      <c r="G338" s="58">
        <v>2.54</v>
      </c>
      <c r="H338" s="58">
        <v>16.649999999999999</v>
      </c>
      <c r="I338" s="58">
        <v>10.57</v>
      </c>
      <c r="J338" s="58">
        <v>0.32</v>
      </c>
      <c r="K338" s="58">
        <v>3.47</v>
      </c>
      <c r="L338" s="58">
        <v>5.28</v>
      </c>
      <c r="M338" s="58">
        <v>4.8099999999999996</v>
      </c>
      <c r="N338" s="58">
        <v>2.37</v>
      </c>
      <c r="O338" s="58"/>
      <c r="P338" s="58"/>
      <c r="Q338" s="58">
        <v>10</v>
      </c>
      <c r="R338" s="56"/>
      <c r="S338" s="58">
        <v>42.14</v>
      </c>
      <c r="T338" s="58">
        <v>2.35</v>
      </c>
      <c r="U338" s="58">
        <v>14.44</v>
      </c>
      <c r="V338" s="58">
        <v>7.24</v>
      </c>
      <c r="W338" s="58">
        <v>0.11</v>
      </c>
      <c r="X338" s="58">
        <v>15.31</v>
      </c>
      <c r="Y338" s="58">
        <v>10.42</v>
      </c>
      <c r="Z338" s="58">
        <v>2.34</v>
      </c>
      <c r="AA338" s="58">
        <v>1.72</v>
      </c>
      <c r="AB338" s="58">
        <v>0.39</v>
      </c>
      <c r="AC338" s="56"/>
      <c r="AD338" s="59"/>
      <c r="AE338" s="60"/>
      <c r="AF338" s="61"/>
      <c r="AG338" s="59"/>
      <c r="AH338" s="59"/>
      <c r="AI338" s="59"/>
      <c r="AJ338" s="60"/>
      <c r="AK338" s="62"/>
      <c r="AL338" s="62"/>
      <c r="AM338" s="62"/>
      <c r="AN338" s="62"/>
      <c r="AO338" s="62"/>
      <c r="AP338" s="62"/>
      <c r="AQ338" s="63"/>
      <c r="AR338" s="62"/>
      <c r="AS338" s="62"/>
      <c r="AT338" s="63"/>
      <c r="AU338" s="59"/>
      <c r="AV338" s="59"/>
      <c r="AW338" s="59"/>
      <c r="AX338" s="59"/>
      <c r="AY338" s="59"/>
      <c r="AZ338" s="59"/>
      <c r="BA338" s="60"/>
      <c r="BB338" s="64"/>
      <c r="BC338" s="64"/>
      <c r="BD338" s="59"/>
      <c r="BE338" s="59"/>
      <c r="BF338" s="59"/>
      <c r="BG338" s="59"/>
      <c r="BH338" s="59"/>
      <c r="BI338" s="59"/>
      <c r="BJ338" s="59"/>
      <c r="BK338" s="59"/>
      <c r="BY338" s="56"/>
      <c r="BZ338" s="56"/>
      <c r="CM338" s="56"/>
      <c r="CN338" s="56"/>
      <c r="CO338" s="56"/>
      <c r="CP338"/>
      <c r="CQ338"/>
      <c r="CR338"/>
      <c r="CS338"/>
      <c r="CT338"/>
      <c r="CU338"/>
      <c r="CV338"/>
      <c r="CW338"/>
      <c r="CX338"/>
      <c r="CY338"/>
      <c r="CZ338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65"/>
      <c r="FH338" s="65"/>
      <c r="FI338" s="56"/>
      <c r="FJ338" s="56"/>
      <c r="FK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GA338" s="66"/>
      <c r="GB338" s="66"/>
      <c r="GC338" s="56"/>
      <c r="GD338" s="56"/>
      <c r="GE338" s="66"/>
      <c r="GF338" s="56"/>
      <c r="GH338" s="56"/>
    </row>
    <row r="339" spans="1:190" s="57" customFormat="1" ht="18" customHeight="1">
      <c r="A339" s="56" t="s">
        <v>1078</v>
      </c>
      <c r="B339" s="56" t="s">
        <v>1034</v>
      </c>
      <c r="C339" s="57">
        <v>1050</v>
      </c>
      <c r="D339" s="57">
        <v>20</v>
      </c>
      <c r="E339" s="56">
        <f t="shared" si="6"/>
        <v>1323.15</v>
      </c>
      <c r="F339" s="58">
        <v>37.520000000000003</v>
      </c>
      <c r="G339" s="58">
        <v>2.2599999999999998</v>
      </c>
      <c r="H339" s="58">
        <v>12.66</v>
      </c>
      <c r="I339" s="58">
        <v>10.77</v>
      </c>
      <c r="J339" s="58">
        <v>0.27</v>
      </c>
      <c r="K339" s="58">
        <v>5.16</v>
      </c>
      <c r="L339" s="58">
        <v>9</v>
      </c>
      <c r="M339" s="58">
        <v>3.8</v>
      </c>
      <c r="N339" s="58">
        <v>1.8</v>
      </c>
      <c r="O339" s="58"/>
      <c r="P339" s="58"/>
      <c r="Q339" s="58">
        <v>8</v>
      </c>
      <c r="R339" s="56"/>
      <c r="S339" s="58">
        <v>41.9</v>
      </c>
      <c r="T339" s="58">
        <v>1.61</v>
      </c>
      <c r="U339" s="58">
        <v>12.9</v>
      </c>
      <c r="V339" s="58">
        <v>8.5</v>
      </c>
      <c r="W339" s="58">
        <v>0.1</v>
      </c>
      <c r="X339" s="58">
        <v>15.22</v>
      </c>
      <c r="Y339" s="58">
        <v>9.9600000000000009</v>
      </c>
      <c r="Z339" s="58">
        <v>2.5499999999999998</v>
      </c>
      <c r="AA339" s="58">
        <v>1.61</v>
      </c>
      <c r="AB339" s="58">
        <v>0.37</v>
      </c>
      <c r="AC339" s="56"/>
      <c r="AD339" s="59"/>
      <c r="AE339" s="60"/>
      <c r="AF339" s="61"/>
      <c r="AG339" s="59"/>
      <c r="AH339" s="59"/>
      <c r="AI339" s="59"/>
      <c r="AJ339" s="60"/>
      <c r="AK339" s="62"/>
      <c r="AL339" s="62"/>
      <c r="AM339" s="62"/>
      <c r="AN339" s="62"/>
      <c r="AO339" s="62"/>
      <c r="AP339" s="62"/>
      <c r="AQ339" s="63"/>
      <c r="AR339" s="62"/>
      <c r="AS339" s="62"/>
      <c r="AT339" s="63"/>
      <c r="AU339" s="59"/>
      <c r="AV339" s="59"/>
      <c r="AW339" s="59"/>
      <c r="AX339" s="59"/>
      <c r="AY339" s="59"/>
      <c r="AZ339" s="59"/>
      <c r="BA339" s="60"/>
      <c r="BB339" s="64"/>
      <c r="BC339" s="64"/>
      <c r="BD339" s="59"/>
      <c r="BE339" s="59"/>
      <c r="BF339" s="59"/>
      <c r="BG339" s="59"/>
      <c r="BH339" s="59"/>
      <c r="BI339" s="59"/>
      <c r="BJ339" s="59"/>
      <c r="BK339" s="59"/>
      <c r="BY339" s="56"/>
      <c r="BZ339" s="56"/>
      <c r="CM339" s="56"/>
      <c r="CN339" s="56"/>
      <c r="CO339" s="56"/>
      <c r="CP339"/>
      <c r="CQ339"/>
      <c r="CR339"/>
      <c r="CS339"/>
      <c r="CT339"/>
      <c r="CU339"/>
      <c r="CV339"/>
      <c r="CW339"/>
      <c r="CX339"/>
      <c r="CY339"/>
      <c r="CZ339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65"/>
      <c r="FH339" s="65"/>
      <c r="FI339" s="56"/>
      <c r="FJ339" s="56"/>
      <c r="FK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GA339" s="66"/>
      <c r="GB339" s="66"/>
      <c r="GC339" s="56"/>
      <c r="GD339" s="56"/>
      <c r="GE339" s="66"/>
      <c r="GF339" s="56"/>
      <c r="GH339" s="56"/>
    </row>
    <row r="340" spans="1:190" s="57" customFormat="1" ht="18" customHeight="1">
      <c r="A340" s="56" t="s">
        <v>44</v>
      </c>
      <c r="B340" s="56" t="s">
        <v>1034</v>
      </c>
      <c r="C340" s="57">
        <v>1050</v>
      </c>
      <c r="D340" s="57">
        <v>20</v>
      </c>
      <c r="E340" s="56">
        <f t="shared" si="6"/>
        <v>1323.15</v>
      </c>
      <c r="F340" s="58">
        <v>44.27</v>
      </c>
      <c r="G340" s="58">
        <v>2.19</v>
      </c>
      <c r="H340" s="58">
        <v>14.03</v>
      </c>
      <c r="I340" s="58">
        <v>6.91</v>
      </c>
      <c r="J340" s="58">
        <v>0.1</v>
      </c>
      <c r="K340" s="58">
        <v>4.93</v>
      </c>
      <c r="L340" s="58">
        <v>7.07</v>
      </c>
      <c r="M340" s="58">
        <v>3.6</v>
      </c>
      <c r="N340" s="58">
        <v>1.25</v>
      </c>
      <c r="O340" s="58">
        <v>0.02</v>
      </c>
      <c r="P340" s="58">
        <v>0.75</v>
      </c>
      <c r="Q340" s="58">
        <v>14.4</v>
      </c>
      <c r="R340" s="56"/>
      <c r="S340" s="58">
        <v>42.57</v>
      </c>
      <c r="T340" s="58">
        <v>2.12</v>
      </c>
      <c r="U340" s="58">
        <v>14.24</v>
      </c>
      <c r="V340" s="58">
        <v>8.3699999999999992</v>
      </c>
      <c r="W340" s="58">
        <v>0.1</v>
      </c>
      <c r="X340" s="58">
        <v>15.43</v>
      </c>
      <c r="Y340" s="58">
        <v>10.29</v>
      </c>
      <c r="Z340" s="58">
        <v>2.61</v>
      </c>
      <c r="AA340" s="58">
        <v>1.29</v>
      </c>
      <c r="AB340" s="58">
        <v>0.05</v>
      </c>
      <c r="AC340" s="56"/>
      <c r="AD340" s="59"/>
      <c r="AE340" s="60"/>
      <c r="AF340" s="61"/>
      <c r="AG340" s="59"/>
      <c r="AH340" s="59"/>
      <c r="AI340" s="59"/>
      <c r="AJ340" s="60"/>
      <c r="AK340" s="62"/>
      <c r="AL340" s="62"/>
      <c r="AM340" s="62"/>
      <c r="AN340" s="62"/>
      <c r="AO340" s="62"/>
      <c r="AP340" s="62"/>
      <c r="AQ340" s="63"/>
      <c r="AR340" s="62"/>
      <c r="AS340" s="62"/>
      <c r="AT340" s="63"/>
      <c r="AU340" s="59"/>
      <c r="AV340" s="59"/>
      <c r="AW340" s="59"/>
      <c r="AX340" s="59"/>
      <c r="AY340" s="59"/>
      <c r="AZ340" s="59"/>
      <c r="BA340" s="60"/>
      <c r="BB340" s="64"/>
      <c r="BC340" s="64"/>
      <c r="BD340" s="59"/>
      <c r="BE340" s="59"/>
      <c r="BF340" s="59"/>
      <c r="BG340" s="59"/>
      <c r="BH340" s="59"/>
      <c r="BI340" s="59"/>
      <c r="BJ340" s="59"/>
      <c r="BK340" s="59"/>
      <c r="BY340" s="56"/>
      <c r="BZ340" s="56"/>
      <c r="CM340" s="56"/>
      <c r="CN340" s="56"/>
      <c r="CO340" s="56"/>
      <c r="CP340"/>
      <c r="CQ340"/>
      <c r="CR340"/>
      <c r="CS340"/>
      <c r="CT340"/>
      <c r="CU340"/>
      <c r="CV340"/>
      <c r="CW340"/>
      <c r="CX340"/>
      <c r="CY340"/>
      <c r="CZ340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65"/>
      <c r="FH340" s="65"/>
      <c r="FI340" s="56"/>
      <c r="FJ340" s="56"/>
      <c r="FK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GA340" s="66"/>
      <c r="GB340" s="66"/>
      <c r="GC340" s="56"/>
      <c r="GD340" s="56"/>
      <c r="GE340" s="66"/>
      <c r="GF340" s="56"/>
      <c r="GH340" s="56"/>
    </row>
    <row r="341" spans="1:190" s="57" customFormat="1" ht="18" customHeight="1">
      <c r="A341" s="56" t="s">
        <v>44</v>
      </c>
      <c r="B341" s="56" t="s">
        <v>1034</v>
      </c>
      <c r="C341" s="57">
        <v>1000</v>
      </c>
      <c r="D341" s="57">
        <v>20</v>
      </c>
      <c r="E341" s="56">
        <f t="shared" si="6"/>
        <v>1273.1500000000001</v>
      </c>
      <c r="F341" s="58">
        <v>37.979999999999997</v>
      </c>
      <c r="G341" s="58">
        <v>1.87</v>
      </c>
      <c r="H341" s="58">
        <v>13.14</v>
      </c>
      <c r="I341" s="58">
        <v>7.91</v>
      </c>
      <c r="J341" s="58">
        <v>2.93</v>
      </c>
      <c r="K341" s="58">
        <v>6.14</v>
      </c>
      <c r="L341" s="58">
        <v>2.95</v>
      </c>
      <c r="M341" s="58">
        <v>1.65</v>
      </c>
      <c r="N341" s="58"/>
      <c r="O341" s="58"/>
      <c r="P341" s="58"/>
      <c r="Q341" s="58">
        <v>18.7</v>
      </c>
      <c r="R341" s="56"/>
      <c r="S341" s="58">
        <v>42.59</v>
      </c>
      <c r="T341" s="58">
        <v>1.83</v>
      </c>
      <c r="U341" s="58">
        <v>13.09</v>
      </c>
      <c r="V341" s="58">
        <v>8.5500000000000007</v>
      </c>
      <c r="W341" s="58">
        <v>0.1</v>
      </c>
      <c r="X341" s="58">
        <v>15.09</v>
      </c>
      <c r="Y341" s="58">
        <v>10.9</v>
      </c>
      <c r="Z341" s="58">
        <v>2.41</v>
      </c>
      <c r="AA341" s="58">
        <v>1.72</v>
      </c>
      <c r="AB341" s="58">
        <v>0.16</v>
      </c>
      <c r="AC341" s="56"/>
      <c r="AD341" s="59"/>
      <c r="AE341" s="60"/>
      <c r="AF341" s="61"/>
      <c r="AG341" s="59"/>
      <c r="AH341" s="59"/>
      <c r="AI341" s="59"/>
      <c r="AJ341" s="60"/>
      <c r="AK341" s="62"/>
      <c r="AL341" s="62"/>
      <c r="AM341" s="62"/>
      <c r="AN341" s="62"/>
      <c r="AO341" s="62"/>
      <c r="AP341" s="62"/>
      <c r="AQ341" s="63"/>
      <c r="AR341" s="62"/>
      <c r="AS341" s="62"/>
      <c r="AT341" s="63"/>
      <c r="AU341" s="59"/>
      <c r="AV341" s="59"/>
      <c r="AW341" s="59"/>
      <c r="AX341" s="59"/>
      <c r="AY341" s="59"/>
      <c r="AZ341" s="59"/>
      <c r="BA341" s="60"/>
      <c r="BB341" s="64"/>
      <c r="BC341" s="64"/>
      <c r="BD341" s="59"/>
      <c r="BE341" s="59"/>
      <c r="BF341" s="59"/>
      <c r="BG341" s="59"/>
      <c r="BH341" s="59"/>
      <c r="BI341" s="59"/>
      <c r="BJ341" s="59"/>
      <c r="BK341" s="59"/>
      <c r="BY341" s="56"/>
      <c r="BZ341" s="56"/>
      <c r="CM341" s="56"/>
      <c r="CN341" s="56"/>
      <c r="CO341" s="56"/>
      <c r="CP341"/>
      <c r="CQ341"/>
      <c r="CR341"/>
      <c r="CS341"/>
      <c r="CT341"/>
      <c r="CU341"/>
      <c r="CV341"/>
      <c r="CW341"/>
      <c r="CX341"/>
      <c r="CY341"/>
      <c r="CZ341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65"/>
      <c r="FH341" s="65"/>
      <c r="FI341" s="56"/>
      <c r="FJ341" s="56"/>
      <c r="FK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GA341" s="66"/>
      <c r="GB341" s="66"/>
      <c r="GC341" s="56"/>
      <c r="GD341" s="56"/>
      <c r="GE341" s="66"/>
      <c r="GF341" s="56"/>
      <c r="GH341" s="56"/>
    </row>
    <row r="342" spans="1:190" s="57" customFormat="1" ht="18" customHeight="1">
      <c r="A342" s="56" t="s">
        <v>44</v>
      </c>
      <c r="B342" s="56" t="s">
        <v>1034</v>
      </c>
      <c r="C342" s="57">
        <v>1050</v>
      </c>
      <c r="D342" s="57">
        <v>20</v>
      </c>
      <c r="E342" s="56">
        <f t="shared" si="6"/>
        <v>1323.15</v>
      </c>
      <c r="F342" s="58">
        <v>35.79</v>
      </c>
      <c r="G342" s="58">
        <v>1.25</v>
      </c>
      <c r="H342" s="58">
        <v>12.56</v>
      </c>
      <c r="I342" s="58">
        <v>5.0199999999999996</v>
      </c>
      <c r="J342" s="58">
        <v>0.05</v>
      </c>
      <c r="K342" s="58">
        <v>4.6500000000000004</v>
      </c>
      <c r="L342" s="58">
        <v>7.35</v>
      </c>
      <c r="M342" s="58">
        <v>1.73</v>
      </c>
      <c r="N342" s="58">
        <v>1.262</v>
      </c>
      <c r="O342" s="58">
        <v>0.01</v>
      </c>
      <c r="P342" s="58">
        <v>1.26</v>
      </c>
      <c r="Q342" s="58">
        <v>12.8</v>
      </c>
      <c r="R342" s="56"/>
      <c r="S342" s="58">
        <v>41.41</v>
      </c>
      <c r="T342" s="58">
        <v>1.28</v>
      </c>
      <c r="U342" s="58">
        <v>13.32</v>
      </c>
      <c r="V342" s="58">
        <v>8.23</v>
      </c>
      <c r="W342" s="58">
        <v>0.09</v>
      </c>
      <c r="X342" s="58">
        <v>16.16</v>
      </c>
      <c r="Y342" s="58">
        <v>10.94</v>
      </c>
      <c r="Z342" s="58">
        <v>2.2000000000000002</v>
      </c>
      <c r="AA342" s="58">
        <v>2.0699999999999998</v>
      </c>
      <c r="AB342" s="58">
        <v>0.02</v>
      </c>
      <c r="AC342" s="56"/>
      <c r="AD342" s="59"/>
      <c r="AE342" s="60"/>
      <c r="AF342" s="61"/>
      <c r="AG342" s="59"/>
      <c r="AH342" s="59"/>
      <c r="AI342" s="59"/>
      <c r="AJ342" s="60"/>
      <c r="AK342" s="62"/>
      <c r="AL342" s="62"/>
      <c r="AM342" s="62"/>
      <c r="AN342" s="62"/>
      <c r="AO342" s="62"/>
      <c r="AP342" s="62"/>
      <c r="AQ342" s="63"/>
      <c r="AR342" s="62"/>
      <c r="AS342" s="62"/>
      <c r="AT342" s="63"/>
      <c r="AU342" s="59"/>
      <c r="AV342" s="59"/>
      <c r="AW342" s="59"/>
      <c r="AX342" s="59"/>
      <c r="AY342" s="59"/>
      <c r="AZ342" s="59"/>
      <c r="BA342" s="60"/>
      <c r="BB342" s="64"/>
      <c r="BC342" s="64"/>
      <c r="BD342" s="59"/>
      <c r="BE342" s="59"/>
      <c r="BF342" s="59"/>
      <c r="BG342" s="59"/>
      <c r="BH342" s="59"/>
      <c r="BI342" s="59"/>
      <c r="BJ342" s="59"/>
      <c r="BK342" s="59"/>
      <c r="BY342" s="56"/>
      <c r="BZ342" s="56"/>
      <c r="CM342" s="56"/>
      <c r="CN342" s="56"/>
      <c r="CO342" s="56"/>
      <c r="CP342"/>
      <c r="CQ342"/>
      <c r="CR342"/>
      <c r="CS342"/>
      <c r="CT342"/>
      <c r="CU342"/>
      <c r="CV342"/>
      <c r="CW342"/>
      <c r="CX342"/>
      <c r="CY342"/>
      <c r="CZ342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65"/>
      <c r="FH342" s="65"/>
      <c r="FI342" s="56"/>
      <c r="FJ342" s="56"/>
      <c r="FK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GA342" s="66"/>
      <c r="GB342" s="66"/>
      <c r="GC342" s="56"/>
      <c r="GD342" s="56"/>
      <c r="GE342" s="66"/>
      <c r="GF342" s="56"/>
      <c r="GH342" s="56"/>
    </row>
    <row r="343" spans="1:190" s="57" customFormat="1" ht="18" customHeight="1">
      <c r="A343" s="56" t="s">
        <v>1079</v>
      </c>
      <c r="B343" s="56" t="s">
        <v>1034</v>
      </c>
      <c r="C343" s="57">
        <v>1000</v>
      </c>
      <c r="D343" s="57">
        <v>20</v>
      </c>
      <c r="E343" s="56">
        <f t="shared" si="6"/>
        <v>1273.1500000000001</v>
      </c>
      <c r="F343" s="58">
        <v>61.23</v>
      </c>
      <c r="G343" s="58">
        <v>0.8</v>
      </c>
      <c r="H343" s="58">
        <v>18.71</v>
      </c>
      <c r="I343" s="58">
        <v>4.07</v>
      </c>
      <c r="J343" s="58">
        <v>0.12</v>
      </c>
      <c r="K343" s="58">
        <v>1.67</v>
      </c>
      <c r="L343" s="58">
        <v>3.67</v>
      </c>
      <c r="M343" s="58">
        <v>8.19</v>
      </c>
      <c r="N343" s="58">
        <v>1.52</v>
      </c>
      <c r="O343" s="58"/>
      <c r="P343" s="58"/>
      <c r="Q343" s="58">
        <v>1.9999999999996021E-2</v>
      </c>
      <c r="R343" s="56"/>
      <c r="S343" s="58">
        <v>45.61</v>
      </c>
      <c r="T343" s="58">
        <v>1.71</v>
      </c>
      <c r="U343" s="58">
        <v>11.12</v>
      </c>
      <c r="V343" s="58">
        <v>9.65</v>
      </c>
      <c r="W343" s="58">
        <v>0.15</v>
      </c>
      <c r="X343" s="58">
        <v>15.04</v>
      </c>
      <c r="Y343" s="58">
        <v>9.7200000000000006</v>
      </c>
      <c r="Z343" s="58">
        <v>3.18</v>
      </c>
      <c r="AA343" s="58">
        <v>0.65</v>
      </c>
      <c r="AB343" s="58">
        <v>0.2</v>
      </c>
      <c r="AC343" s="56"/>
      <c r="AD343" s="59"/>
      <c r="AE343" s="60"/>
      <c r="AF343" s="61"/>
      <c r="AG343" s="59"/>
      <c r="AH343" s="59"/>
      <c r="AI343" s="59"/>
      <c r="AJ343" s="60"/>
      <c r="AK343" s="62"/>
      <c r="AL343" s="62"/>
      <c r="AM343" s="62"/>
      <c r="AN343" s="62"/>
      <c r="AO343" s="62"/>
      <c r="AP343" s="62"/>
      <c r="AQ343" s="63"/>
      <c r="AR343" s="62"/>
      <c r="AS343" s="62"/>
      <c r="AT343" s="63"/>
      <c r="AU343" s="59"/>
      <c r="AV343" s="59"/>
      <c r="AW343" s="59"/>
      <c r="AX343" s="59"/>
      <c r="AY343" s="59"/>
      <c r="AZ343" s="59"/>
      <c r="BA343" s="60"/>
      <c r="BB343" s="64"/>
      <c r="BC343" s="64"/>
      <c r="BD343" s="59"/>
      <c r="BE343" s="59"/>
      <c r="BF343" s="59"/>
      <c r="BG343" s="59"/>
      <c r="BH343" s="59"/>
      <c r="BI343" s="59"/>
      <c r="BJ343" s="59"/>
      <c r="BK343" s="59"/>
      <c r="BY343" s="56"/>
      <c r="BZ343" s="56"/>
      <c r="CM343" s="56"/>
      <c r="CN343" s="56"/>
      <c r="CO343" s="56"/>
      <c r="CP343"/>
      <c r="CQ343"/>
      <c r="CR343"/>
      <c r="CS343"/>
      <c r="CT343"/>
      <c r="CU343"/>
      <c r="CV343"/>
      <c r="CW343"/>
      <c r="CX343"/>
      <c r="CY343"/>
      <c r="CZ343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65"/>
      <c r="FH343" s="65"/>
      <c r="FI343" s="56"/>
      <c r="FJ343" s="56"/>
      <c r="FK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GA343" s="66"/>
      <c r="GB343" s="66"/>
      <c r="GC343" s="56"/>
      <c r="GD343" s="56"/>
      <c r="GE343" s="66"/>
      <c r="GF343" s="56"/>
      <c r="GH343" s="56"/>
    </row>
    <row r="344" spans="1:190" s="57" customFormat="1" ht="18" customHeight="1">
      <c r="A344" s="56" t="s">
        <v>1072</v>
      </c>
      <c r="B344" s="56" t="s">
        <v>1034</v>
      </c>
      <c r="C344" s="57">
        <v>800</v>
      </c>
      <c r="D344" s="57">
        <v>20</v>
      </c>
      <c r="E344" s="56">
        <f t="shared" si="6"/>
        <v>1073.1500000000001</v>
      </c>
      <c r="F344" s="58">
        <v>66.19</v>
      </c>
      <c r="G344" s="58">
        <v>0.24</v>
      </c>
      <c r="H344" s="58">
        <v>13.84</v>
      </c>
      <c r="I344" s="58">
        <v>0.88</v>
      </c>
      <c r="J344" s="58">
        <v>0.01</v>
      </c>
      <c r="K344" s="58">
        <v>0.23</v>
      </c>
      <c r="L344" s="58">
        <v>1.41</v>
      </c>
      <c r="M344" s="58">
        <v>2.25</v>
      </c>
      <c r="N344" s="58">
        <v>1.1599999999999999</v>
      </c>
      <c r="O344" s="58"/>
      <c r="P344" s="58"/>
      <c r="Q344" s="58">
        <f>IF(100-SUM(F344:P344)&lt;0,0,100-SUM(F344:P344))</f>
        <v>13.790000000000006</v>
      </c>
      <c r="R344" s="56"/>
      <c r="S344" s="58">
        <v>43.27</v>
      </c>
      <c r="T344" s="58">
        <v>1.23</v>
      </c>
      <c r="U344" s="58">
        <v>14.43</v>
      </c>
      <c r="V344" s="58">
        <v>15.99</v>
      </c>
      <c r="W344" s="58">
        <v>0.23</v>
      </c>
      <c r="X344" s="58">
        <v>9.43</v>
      </c>
      <c r="Y344" s="58">
        <v>8.64</v>
      </c>
      <c r="Z344" s="58">
        <v>2.78</v>
      </c>
      <c r="AA344" s="58">
        <v>0.16</v>
      </c>
      <c r="AB344" s="58"/>
      <c r="AC344" s="56"/>
      <c r="AD344" s="59"/>
      <c r="AE344" s="60"/>
      <c r="AF344" s="61"/>
      <c r="AG344" s="59"/>
      <c r="AH344" s="59"/>
      <c r="AI344" s="59"/>
      <c r="AJ344" s="60"/>
      <c r="AK344" s="62"/>
      <c r="AL344" s="62"/>
      <c r="AM344" s="62"/>
      <c r="AN344" s="62"/>
      <c r="AO344" s="62"/>
      <c r="AP344" s="62"/>
      <c r="AQ344" s="63"/>
      <c r="AR344" s="62"/>
      <c r="AS344" s="62"/>
      <c r="AT344" s="63"/>
      <c r="AU344" s="59"/>
      <c r="AV344" s="59"/>
      <c r="AW344" s="59"/>
      <c r="AX344" s="59"/>
      <c r="AY344" s="59"/>
      <c r="AZ344" s="59"/>
      <c r="BA344" s="60"/>
      <c r="BB344" s="64"/>
      <c r="BC344" s="64"/>
      <c r="BD344" s="59"/>
      <c r="BE344" s="59"/>
      <c r="BF344" s="59"/>
      <c r="BG344" s="59"/>
      <c r="BH344" s="59"/>
      <c r="BI344" s="59"/>
      <c r="BJ344" s="59"/>
      <c r="BK344" s="59"/>
      <c r="BY344" s="56"/>
      <c r="BZ344" s="56"/>
      <c r="CM344" s="56"/>
      <c r="CN344" s="56"/>
      <c r="CO344" s="56"/>
      <c r="CP344"/>
      <c r="CQ344"/>
      <c r="CR344"/>
      <c r="CS344"/>
      <c r="CT344"/>
      <c r="CU344"/>
      <c r="CV344"/>
      <c r="CW344"/>
      <c r="CX344"/>
      <c r="CY344"/>
      <c r="CZ344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65"/>
      <c r="FH344" s="65"/>
      <c r="FI344" s="56"/>
      <c r="FJ344" s="56"/>
      <c r="FK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GA344" s="66"/>
      <c r="GB344" s="66"/>
      <c r="GC344" s="56"/>
      <c r="GD344" s="56"/>
      <c r="GE344" s="66"/>
      <c r="GF344" s="56"/>
      <c r="GH344" s="56"/>
    </row>
    <row r="345" spans="1:190" s="57" customFormat="1" ht="18" customHeight="1">
      <c r="A345" s="56" t="s">
        <v>1069</v>
      </c>
      <c r="B345" s="56" t="s">
        <v>1034</v>
      </c>
      <c r="C345" s="57">
        <v>900</v>
      </c>
      <c r="D345" s="57">
        <v>20</v>
      </c>
      <c r="E345" s="56">
        <f t="shared" si="6"/>
        <v>1173.1500000000001</v>
      </c>
      <c r="F345" s="58">
        <v>64.78</v>
      </c>
      <c r="G345" s="58">
        <v>0.33</v>
      </c>
      <c r="H345" s="58">
        <v>15.31</v>
      </c>
      <c r="I345" s="58">
        <v>1.67</v>
      </c>
      <c r="J345" s="58">
        <v>0.06</v>
      </c>
      <c r="K345" s="58">
        <v>1.26</v>
      </c>
      <c r="L345" s="58">
        <v>1.33</v>
      </c>
      <c r="M345" s="58">
        <v>3.11</v>
      </c>
      <c r="N345" s="58">
        <v>3.68</v>
      </c>
      <c r="O345" s="58">
        <v>0.33</v>
      </c>
      <c r="P345" s="58"/>
      <c r="Q345" s="58">
        <v>8.1399999999999864</v>
      </c>
      <c r="R345" s="56"/>
      <c r="S345" s="58">
        <v>40.494999999999997</v>
      </c>
      <c r="T345" s="58">
        <v>1.375</v>
      </c>
      <c r="U345" s="58">
        <v>16.585000000000001</v>
      </c>
      <c r="V345" s="58">
        <v>18.125</v>
      </c>
      <c r="W345" s="58">
        <v>0.19</v>
      </c>
      <c r="X345" s="58">
        <v>7.165</v>
      </c>
      <c r="Y345" s="58">
        <v>8.52</v>
      </c>
      <c r="Z345" s="58">
        <v>3.7450000000000001</v>
      </c>
      <c r="AA345" s="58">
        <v>1.405</v>
      </c>
      <c r="AB345" s="58"/>
      <c r="AC345" s="56"/>
      <c r="AD345" s="59"/>
      <c r="AE345" s="60"/>
      <c r="AF345" s="61"/>
      <c r="AG345" s="59"/>
      <c r="AH345" s="59"/>
      <c r="AI345" s="59"/>
      <c r="AJ345" s="60"/>
      <c r="AK345" s="62"/>
      <c r="AL345" s="62"/>
      <c r="AM345" s="62"/>
      <c r="AN345" s="62"/>
      <c r="AO345" s="62"/>
      <c r="AP345" s="62"/>
      <c r="AQ345" s="63"/>
      <c r="AR345" s="62"/>
      <c r="AS345" s="62"/>
      <c r="AT345" s="63"/>
      <c r="AU345" s="59"/>
      <c r="AV345" s="59"/>
      <c r="AW345" s="59"/>
      <c r="AX345" s="59"/>
      <c r="AY345" s="59"/>
      <c r="AZ345" s="59"/>
      <c r="BA345" s="60"/>
      <c r="BB345" s="64"/>
      <c r="BC345" s="64"/>
      <c r="BD345" s="59"/>
      <c r="BE345" s="59"/>
      <c r="BF345" s="59"/>
      <c r="BG345" s="59"/>
      <c r="BH345" s="59"/>
      <c r="BI345" s="59"/>
      <c r="BJ345" s="59"/>
      <c r="BK345" s="59"/>
      <c r="BY345" s="56"/>
      <c r="BZ345" s="56"/>
      <c r="CM345" s="56"/>
      <c r="CN345" s="56"/>
      <c r="CO345" s="56"/>
      <c r="CP345"/>
      <c r="CQ345"/>
      <c r="CR345"/>
      <c r="CS345"/>
      <c r="CT345"/>
      <c r="CU345"/>
      <c r="CV345"/>
      <c r="CW345"/>
      <c r="CX345"/>
      <c r="CY345"/>
      <c r="CZ345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65"/>
      <c r="FH345" s="65"/>
      <c r="FI345" s="56"/>
      <c r="FJ345" s="56"/>
      <c r="FK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GA345" s="66"/>
      <c r="GB345" s="66"/>
      <c r="GC345" s="56"/>
      <c r="GD345" s="56"/>
      <c r="GE345" s="66"/>
      <c r="GF345" s="56"/>
      <c r="GH345" s="56"/>
    </row>
    <row r="346" spans="1:190" s="57" customFormat="1" ht="18" customHeight="1">
      <c r="A346" s="56" t="s">
        <v>1077</v>
      </c>
      <c r="B346" s="56" t="s">
        <v>1034</v>
      </c>
      <c r="C346" s="57">
        <v>1175</v>
      </c>
      <c r="D346" s="57">
        <v>20</v>
      </c>
      <c r="E346" s="56">
        <f t="shared" si="6"/>
        <v>1448.15</v>
      </c>
      <c r="F346" s="58">
        <v>47.08</v>
      </c>
      <c r="G346" s="58">
        <v>1.65</v>
      </c>
      <c r="H346" s="58">
        <v>17.34</v>
      </c>
      <c r="I346" s="58">
        <v>7.06</v>
      </c>
      <c r="J346" s="58">
        <v>0.18</v>
      </c>
      <c r="K346" s="58">
        <v>6.15</v>
      </c>
      <c r="L346" s="58">
        <v>5.3</v>
      </c>
      <c r="M346" s="58">
        <v>5.09</v>
      </c>
      <c r="N346" s="58">
        <v>1.48</v>
      </c>
      <c r="O346" s="58"/>
      <c r="P346" s="58">
        <v>1.17</v>
      </c>
      <c r="Q346" s="58">
        <v>4.6399999999999997</v>
      </c>
      <c r="R346" s="56"/>
      <c r="S346" s="58">
        <v>41.37</v>
      </c>
      <c r="T346" s="58">
        <v>2.2000000000000002</v>
      </c>
      <c r="U346" s="58">
        <v>15.5</v>
      </c>
      <c r="V346" s="58">
        <v>2.95</v>
      </c>
      <c r="W346" s="58">
        <v>0.17</v>
      </c>
      <c r="X346" s="58">
        <v>15.94</v>
      </c>
      <c r="Y346" s="58">
        <v>8.4499999999999993</v>
      </c>
      <c r="Z346" s="58">
        <v>3.9</v>
      </c>
      <c r="AA346" s="58">
        <v>0.89</v>
      </c>
      <c r="AB346" s="58"/>
      <c r="AC346" s="56"/>
      <c r="AD346" s="59"/>
      <c r="AE346" s="60"/>
      <c r="AF346" s="61"/>
      <c r="AG346" s="59"/>
      <c r="AH346" s="59"/>
      <c r="AI346" s="59"/>
      <c r="AJ346" s="60"/>
      <c r="AK346" s="62"/>
      <c r="AL346" s="62"/>
      <c r="AM346" s="62"/>
      <c r="AN346" s="62"/>
      <c r="AO346" s="62"/>
      <c r="AP346" s="62"/>
      <c r="AQ346" s="63"/>
      <c r="AR346" s="62"/>
      <c r="AS346" s="62"/>
      <c r="AT346" s="63"/>
      <c r="AU346" s="59"/>
      <c r="AV346" s="59"/>
      <c r="AW346" s="59"/>
      <c r="AX346" s="59"/>
      <c r="AY346" s="59"/>
      <c r="AZ346" s="59"/>
      <c r="BA346" s="60"/>
      <c r="BB346" s="64"/>
      <c r="BC346" s="64"/>
      <c r="BD346" s="59"/>
      <c r="BE346" s="59"/>
      <c r="BF346" s="59"/>
      <c r="BG346" s="59"/>
      <c r="BH346" s="59"/>
      <c r="BI346" s="59"/>
      <c r="BJ346" s="59"/>
      <c r="BK346" s="59"/>
      <c r="BY346" s="56"/>
      <c r="BZ346" s="56"/>
      <c r="CM346" s="56"/>
      <c r="CN346" s="56"/>
      <c r="CO346" s="56"/>
      <c r="CP346"/>
      <c r="CQ346"/>
      <c r="CR346"/>
      <c r="CS346"/>
      <c r="CT346"/>
      <c r="CU346"/>
      <c r="CV346"/>
      <c r="CW346"/>
      <c r="CX346"/>
      <c r="CY346"/>
      <c r="CZ34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65"/>
      <c r="FH346" s="65"/>
      <c r="FI346" s="56"/>
      <c r="FJ346" s="56"/>
      <c r="FK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GA346" s="66"/>
      <c r="GB346" s="66"/>
      <c r="GC346" s="56"/>
      <c r="GD346" s="56"/>
      <c r="GE346" s="66"/>
      <c r="GF346" s="56"/>
      <c r="GH346" s="56"/>
    </row>
    <row r="347" spans="1:190" s="57" customFormat="1" ht="18" customHeight="1">
      <c r="A347" s="56" t="s">
        <v>1077</v>
      </c>
      <c r="B347" s="56" t="s">
        <v>1034</v>
      </c>
      <c r="C347" s="57">
        <v>1175</v>
      </c>
      <c r="D347" s="57">
        <v>20</v>
      </c>
      <c r="E347" s="56">
        <f t="shared" si="6"/>
        <v>1448.15</v>
      </c>
      <c r="F347" s="58">
        <v>44.25</v>
      </c>
      <c r="G347" s="58">
        <v>2.68</v>
      </c>
      <c r="H347" s="58">
        <v>16.8</v>
      </c>
      <c r="I347" s="58">
        <v>12.11</v>
      </c>
      <c r="J347" s="58">
        <v>0.16</v>
      </c>
      <c r="K347" s="58">
        <v>5.54</v>
      </c>
      <c r="L347" s="58">
        <v>5.22</v>
      </c>
      <c r="M347" s="58">
        <v>5.46</v>
      </c>
      <c r="N347" s="58">
        <v>1.62</v>
      </c>
      <c r="O347" s="58"/>
      <c r="P347" s="58">
        <v>1.23</v>
      </c>
      <c r="Q347" s="58">
        <v>4.84</v>
      </c>
      <c r="R347" s="56"/>
      <c r="S347" s="58">
        <v>41.09</v>
      </c>
      <c r="T347" s="58">
        <v>3.4</v>
      </c>
      <c r="U347" s="58">
        <v>15.95</v>
      </c>
      <c r="V347" s="58">
        <v>6.15</v>
      </c>
      <c r="W347" s="58">
        <v>0.16</v>
      </c>
      <c r="X347" s="58">
        <v>14.26</v>
      </c>
      <c r="Y347" s="58">
        <v>8.1300000000000008</v>
      </c>
      <c r="Z347" s="58">
        <v>3.7</v>
      </c>
      <c r="AA347" s="58">
        <v>0.95</v>
      </c>
      <c r="AB347" s="58"/>
      <c r="AC347" s="56"/>
      <c r="AD347" s="59"/>
      <c r="AE347" s="60"/>
      <c r="AF347" s="61"/>
      <c r="AG347" s="59"/>
      <c r="AH347" s="59"/>
      <c r="AI347" s="59"/>
      <c r="AJ347" s="60"/>
      <c r="AK347" s="62"/>
      <c r="AL347" s="62"/>
      <c r="AM347" s="62"/>
      <c r="AN347" s="62"/>
      <c r="AO347" s="62"/>
      <c r="AP347" s="62"/>
      <c r="AQ347" s="63"/>
      <c r="AR347" s="62"/>
      <c r="AS347" s="62"/>
      <c r="AT347" s="63"/>
      <c r="AU347" s="59"/>
      <c r="AV347" s="59"/>
      <c r="AW347" s="59"/>
      <c r="AX347" s="59"/>
      <c r="AY347" s="59"/>
      <c r="AZ347" s="59"/>
      <c r="BA347" s="60"/>
      <c r="BB347" s="64"/>
      <c r="BC347" s="64"/>
      <c r="BD347" s="59"/>
      <c r="BE347" s="59"/>
      <c r="BF347" s="59"/>
      <c r="BG347" s="59"/>
      <c r="BH347" s="59"/>
      <c r="BI347" s="59"/>
      <c r="BJ347" s="59"/>
      <c r="BK347" s="59"/>
      <c r="BY347" s="56"/>
      <c r="BZ347" s="56"/>
      <c r="CM347" s="56"/>
      <c r="CN347" s="56"/>
      <c r="CO347" s="56"/>
      <c r="CP347"/>
      <c r="CQ347"/>
      <c r="CR347"/>
      <c r="CS347"/>
      <c r="CT347"/>
      <c r="CU347"/>
      <c r="CV347"/>
      <c r="CW347"/>
      <c r="CX347"/>
      <c r="CY347"/>
      <c r="CZ347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65"/>
      <c r="FH347" s="65"/>
      <c r="FI347" s="56"/>
      <c r="FJ347" s="56"/>
      <c r="FK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GA347" s="66"/>
      <c r="GB347" s="66"/>
      <c r="GC347" s="56"/>
      <c r="GD347" s="56"/>
      <c r="GE347" s="66"/>
      <c r="GF347" s="56"/>
      <c r="GH347" s="56"/>
    </row>
    <row r="348" spans="1:190" s="57" customFormat="1" ht="18" customHeight="1">
      <c r="A348" s="56" t="s">
        <v>1077</v>
      </c>
      <c r="B348" s="56" t="s">
        <v>1034</v>
      </c>
      <c r="C348" s="57">
        <v>1100</v>
      </c>
      <c r="D348" s="57">
        <v>20</v>
      </c>
      <c r="E348" s="56">
        <f t="shared" si="6"/>
        <v>1373.15</v>
      </c>
      <c r="F348" s="58">
        <v>42.65</v>
      </c>
      <c r="G348" s="58">
        <v>2.56</v>
      </c>
      <c r="H348" s="58">
        <v>15.5</v>
      </c>
      <c r="I348" s="58">
        <v>12.11</v>
      </c>
      <c r="J348" s="58">
        <v>0.17</v>
      </c>
      <c r="K348" s="58">
        <v>5.37</v>
      </c>
      <c r="L348" s="58">
        <v>6.45</v>
      </c>
      <c r="M348" s="58">
        <v>4.72</v>
      </c>
      <c r="N348" s="58">
        <v>1.1100000000000001</v>
      </c>
      <c r="O348" s="58"/>
      <c r="P348" s="58">
        <v>1.04</v>
      </c>
      <c r="Q348" s="58">
        <v>6.27</v>
      </c>
      <c r="R348" s="56"/>
      <c r="S348" s="58">
        <v>42.41</v>
      </c>
      <c r="T348" s="58">
        <v>2.65</v>
      </c>
      <c r="U348" s="58">
        <v>14.55</v>
      </c>
      <c r="V348" s="58">
        <v>7.46</v>
      </c>
      <c r="W348" s="58">
        <v>0.11</v>
      </c>
      <c r="X348" s="58">
        <v>15.53</v>
      </c>
      <c r="Y348" s="58">
        <v>9.86</v>
      </c>
      <c r="Z348" s="58">
        <v>3.34</v>
      </c>
      <c r="AA348" s="58">
        <v>0.93</v>
      </c>
      <c r="AB348" s="58"/>
      <c r="AC348" s="56"/>
      <c r="AD348" s="59"/>
      <c r="AE348" s="60"/>
      <c r="AF348" s="61"/>
      <c r="AG348" s="59"/>
      <c r="AH348" s="59"/>
      <c r="AI348" s="59"/>
      <c r="AJ348" s="60"/>
      <c r="AK348" s="62"/>
      <c r="AL348" s="62"/>
      <c r="AM348" s="62"/>
      <c r="AN348" s="62"/>
      <c r="AO348" s="62"/>
      <c r="AP348" s="62"/>
      <c r="AQ348" s="63"/>
      <c r="AR348" s="62"/>
      <c r="AS348" s="62"/>
      <c r="AT348" s="63"/>
      <c r="AU348" s="59"/>
      <c r="AV348" s="59"/>
      <c r="AW348" s="59"/>
      <c r="AX348" s="59"/>
      <c r="AY348" s="59"/>
      <c r="AZ348" s="59"/>
      <c r="BA348" s="60"/>
      <c r="BB348" s="64"/>
      <c r="BC348" s="64"/>
      <c r="BD348" s="59"/>
      <c r="BE348" s="59"/>
      <c r="BF348" s="59"/>
      <c r="BG348" s="59"/>
      <c r="BH348" s="59"/>
      <c r="BI348" s="59"/>
      <c r="BJ348" s="59"/>
      <c r="BK348" s="59"/>
      <c r="BY348" s="56"/>
      <c r="BZ348" s="56"/>
      <c r="CM348" s="56"/>
      <c r="CN348" s="56"/>
      <c r="CO348" s="56"/>
      <c r="CP348"/>
      <c r="CQ348"/>
      <c r="CR348"/>
      <c r="CS348"/>
      <c r="CT348"/>
      <c r="CU348"/>
      <c r="CV348"/>
      <c r="CW348"/>
      <c r="CX348"/>
      <c r="CY348"/>
      <c r="CZ348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65"/>
      <c r="FH348" s="65"/>
      <c r="FI348" s="56"/>
      <c r="FJ348" s="56"/>
      <c r="FK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GA348" s="66"/>
      <c r="GB348" s="66"/>
      <c r="GC348" s="56"/>
      <c r="GD348" s="56"/>
      <c r="GE348" s="66"/>
      <c r="GF348" s="56"/>
      <c r="GH348" s="56"/>
    </row>
    <row r="349" spans="1:190" s="57" customFormat="1" ht="18" customHeight="1">
      <c r="A349" s="56" t="s">
        <v>1077</v>
      </c>
      <c r="B349" s="56" t="s">
        <v>1034</v>
      </c>
      <c r="C349" s="57">
        <v>1175</v>
      </c>
      <c r="D349" s="57">
        <v>20</v>
      </c>
      <c r="E349" s="56">
        <f t="shared" si="6"/>
        <v>1448.15</v>
      </c>
      <c r="F349" s="58">
        <v>44.71</v>
      </c>
      <c r="G349" s="58">
        <v>2.73</v>
      </c>
      <c r="H349" s="58">
        <v>16.059999999999999</v>
      </c>
      <c r="I349" s="58">
        <v>11.54</v>
      </c>
      <c r="J349" s="58">
        <v>0.18</v>
      </c>
      <c r="K349" s="58">
        <v>5.8</v>
      </c>
      <c r="L349" s="58">
        <v>5.73</v>
      </c>
      <c r="M349" s="58">
        <v>4.9800000000000004</v>
      </c>
      <c r="N349" s="58">
        <v>1.22</v>
      </c>
      <c r="O349" s="58"/>
      <c r="P349" s="58">
        <v>0.98</v>
      </c>
      <c r="Q349" s="58">
        <v>6.02</v>
      </c>
      <c r="R349" s="56"/>
      <c r="S349" s="58">
        <v>41.04</v>
      </c>
      <c r="T349" s="58">
        <v>3.23</v>
      </c>
      <c r="U349" s="58">
        <v>15.45</v>
      </c>
      <c r="V349" s="58">
        <v>7.17</v>
      </c>
      <c r="W349" s="58">
        <v>0.16</v>
      </c>
      <c r="X349" s="58">
        <v>14.19</v>
      </c>
      <c r="Y349" s="58">
        <v>8.3800000000000008</v>
      </c>
      <c r="Z349" s="58">
        <v>3.64</v>
      </c>
      <c r="AA349" s="58">
        <v>0.94</v>
      </c>
      <c r="AB349" s="58"/>
      <c r="AC349" s="56"/>
      <c r="AD349" s="59"/>
      <c r="AE349" s="60"/>
      <c r="AF349" s="61"/>
      <c r="AG349" s="59"/>
      <c r="AH349" s="59"/>
      <c r="AI349" s="59"/>
      <c r="AJ349" s="60"/>
      <c r="AK349" s="62"/>
      <c r="AL349" s="62"/>
      <c r="AM349" s="62"/>
      <c r="AN349" s="62"/>
      <c r="AO349" s="62"/>
      <c r="AP349" s="62"/>
      <c r="AQ349" s="63"/>
      <c r="AR349" s="62"/>
      <c r="AS349" s="62"/>
      <c r="AT349" s="63"/>
      <c r="AU349" s="59"/>
      <c r="AV349" s="59"/>
      <c r="AW349" s="59"/>
      <c r="AX349" s="59"/>
      <c r="AY349" s="59"/>
      <c r="AZ349" s="59"/>
      <c r="BA349" s="60"/>
      <c r="BB349" s="64"/>
      <c r="BC349" s="64"/>
      <c r="BD349" s="59"/>
      <c r="BE349" s="59"/>
      <c r="BF349" s="59"/>
      <c r="BG349" s="59"/>
      <c r="BH349" s="59"/>
      <c r="BI349" s="59"/>
      <c r="BJ349" s="59"/>
      <c r="BK349" s="59"/>
      <c r="BY349" s="56"/>
      <c r="BZ349" s="56"/>
      <c r="CM349" s="56"/>
      <c r="CN349" s="56"/>
      <c r="CO349" s="56"/>
      <c r="CP349"/>
      <c r="CQ349"/>
      <c r="CR349"/>
      <c r="CS349"/>
      <c r="CT349"/>
      <c r="CU349"/>
      <c r="CV349"/>
      <c r="CW349"/>
      <c r="CX349"/>
      <c r="CY349"/>
      <c r="CZ349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65"/>
      <c r="FH349" s="65"/>
      <c r="FI349" s="56"/>
      <c r="FJ349" s="56"/>
      <c r="FK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GA349" s="66"/>
      <c r="GB349" s="66"/>
      <c r="GC349" s="56"/>
      <c r="GD349" s="56"/>
      <c r="GE349" s="66"/>
      <c r="GF349" s="56"/>
      <c r="GH349" s="56"/>
    </row>
    <row r="350" spans="1:190" s="57" customFormat="1" ht="18" customHeight="1">
      <c r="A350" s="56" t="s">
        <v>1070</v>
      </c>
      <c r="B350" s="56" t="s">
        <v>1034</v>
      </c>
      <c r="C350" s="57">
        <v>1050</v>
      </c>
      <c r="D350" s="57">
        <v>20</v>
      </c>
      <c r="E350" s="56">
        <f t="shared" si="6"/>
        <v>1323.15</v>
      </c>
      <c r="F350" s="58">
        <v>47.67</v>
      </c>
      <c r="G350" s="58">
        <v>0.91</v>
      </c>
      <c r="H350" s="58">
        <v>17.04</v>
      </c>
      <c r="I350" s="58">
        <v>6.57</v>
      </c>
      <c r="J350" s="58">
        <v>0.11</v>
      </c>
      <c r="K350" s="58">
        <v>4.45</v>
      </c>
      <c r="L350" s="58">
        <v>8.31</v>
      </c>
      <c r="M350" s="58">
        <v>2.38</v>
      </c>
      <c r="N350" s="58">
        <v>0.5</v>
      </c>
      <c r="O350" s="58"/>
      <c r="P350" s="58">
        <v>0.21</v>
      </c>
      <c r="Q350" s="58">
        <v>11.84</v>
      </c>
      <c r="R350" s="56"/>
      <c r="S350" s="58">
        <v>41.66</v>
      </c>
      <c r="T350" s="58">
        <v>1.28</v>
      </c>
      <c r="U350" s="58">
        <v>14.91</v>
      </c>
      <c r="V350" s="58">
        <v>10.54</v>
      </c>
      <c r="W350" s="58"/>
      <c r="X350" s="58">
        <v>14.7</v>
      </c>
      <c r="Y350" s="58">
        <v>11.23</v>
      </c>
      <c r="Z350" s="58">
        <v>2.81</v>
      </c>
      <c r="AA350" s="58">
        <v>0.53</v>
      </c>
      <c r="AB350" s="58"/>
      <c r="AC350" s="56"/>
      <c r="AD350" s="59"/>
      <c r="AE350" s="60"/>
      <c r="AF350" s="61"/>
      <c r="AG350" s="59"/>
      <c r="AH350" s="59"/>
      <c r="AI350" s="59"/>
      <c r="AJ350" s="60"/>
      <c r="AK350" s="62"/>
      <c r="AL350" s="62"/>
      <c r="AM350" s="62"/>
      <c r="AN350" s="62"/>
      <c r="AO350" s="62"/>
      <c r="AP350" s="62"/>
      <c r="AQ350" s="63"/>
      <c r="AR350" s="62"/>
      <c r="AS350" s="62"/>
      <c r="AT350" s="63"/>
      <c r="AU350" s="59"/>
      <c r="AV350" s="59"/>
      <c r="AW350" s="59"/>
      <c r="AX350" s="59"/>
      <c r="AY350" s="59"/>
      <c r="AZ350" s="59"/>
      <c r="BA350" s="60"/>
      <c r="BB350" s="64"/>
      <c r="BC350" s="64"/>
      <c r="BD350" s="59"/>
      <c r="BE350" s="59"/>
      <c r="BF350" s="59"/>
      <c r="BG350" s="59"/>
      <c r="BH350" s="59"/>
      <c r="BI350" s="59"/>
      <c r="BJ350" s="59"/>
      <c r="BK350" s="59"/>
      <c r="BY350" s="56"/>
      <c r="BZ350" s="56"/>
      <c r="CM350" s="56"/>
      <c r="CN350" s="56"/>
      <c r="CO350" s="56"/>
      <c r="CP350"/>
      <c r="CQ350"/>
      <c r="CR350"/>
      <c r="CS350"/>
      <c r="CT350"/>
      <c r="CU350"/>
      <c r="CV350"/>
      <c r="CW350"/>
      <c r="CX350"/>
      <c r="CY350"/>
      <c r="CZ350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65"/>
      <c r="FH350" s="65"/>
      <c r="FI350" s="56"/>
      <c r="FJ350" s="56"/>
      <c r="FK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GA350" s="66"/>
      <c r="GB350" s="66"/>
      <c r="GC350" s="56"/>
      <c r="GD350" s="56"/>
      <c r="GE350" s="66"/>
      <c r="GF350" s="56"/>
      <c r="GH350" s="56"/>
    </row>
    <row r="351" spans="1:190" s="57" customFormat="1" ht="18" customHeight="1">
      <c r="A351" s="56" t="s">
        <v>1080</v>
      </c>
      <c r="B351" s="56" t="s">
        <v>1034</v>
      </c>
      <c r="C351" s="57">
        <v>1075</v>
      </c>
      <c r="D351" s="57">
        <v>27</v>
      </c>
      <c r="E351" s="56">
        <f t="shared" si="6"/>
        <v>1348.15</v>
      </c>
      <c r="F351" s="58">
        <v>46.71</v>
      </c>
      <c r="G351" s="58">
        <v>2.62</v>
      </c>
      <c r="H351" s="58">
        <v>14.16</v>
      </c>
      <c r="I351" s="58">
        <v>19.12</v>
      </c>
      <c r="J351" s="58">
        <v>0.41</v>
      </c>
      <c r="K351" s="58">
        <v>3.12</v>
      </c>
      <c r="L351" s="58">
        <v>6.54</v>
      </c>
      <c r="M351" s="58">
        <v>6.54</v>
      </c>
      <c r="N351" s="58">
        <v>1.03</v>
      </c>
      <c r="O351" s="58"/>
      <c r="P351" s="58"/>
      <c r="Q351" s="58">
        <v>4.7999999999999972</v>
      </c>
      <c r="R351" s="56"/>
      <c r="S351" s="58">
        <v>39.520000000000003</v>
      </c>
      <c r="T351" s="58">
        <v>5.04</v>
      </c>
      <c r="U351" s="58">
        <v>14.12</v>
      </c>
      <c r="V351" s="58">
        <v>16.100000000000001</v>
      </c>
      <c r="W351" s="58"/>
      <c r="X351" s="58">
        <v>9.98</v>
      </c>
      <c r="Y351" s="58">
        <v>8.61</v>
      </c>
      <c r="Z351" s="58">
        <v>3.2</v>
      </c>
      <c r="AA351" s="58">
        <v>0.18</v>
      </c>
      <c r="AB351" s="58"/>
      <c r="AC351" s="56"/>
      <c r="AD351" s="59"/>
      <c r="AE351" s="60"/>
      <c r="AF351" s="61"/>
      <c r="AG351" s="59"/>
      <c r="AH351" s="59"/>
      <c r="AI351" s="59"/>
      <c r="AJ351" s="60"/>
      <c r="AK351" s="62"/>
      <c r="AL351" s="62"/>
      <c r="AM351" s="62"/>
      <c r="AN351" s="62"/>
      <c r="AO351" s="62"/>
      <c r="AP351" s="62"/>
      <c r="AQ351" s="63"/>
      <c r="AR351" s="62"/>
      <c r="AS351" s="62"/>
      <c r="AT351" s="63"/>
      <c r="AU351" s="59"/>
      <c r="AV351" s="59"/>
      <c r="AW351" s="59"/>
      <c r="AX351" s="59"/>
      <c r="AY351" s="59"/>
      <c r="AZ351" s="59"/>
      <c r="BA351" s="60"/>
      <c r="BB351" s="64"/>
      <c r="BC351" s="64"/>
      <c r="BD351" s="59"/>
      <c r="BE351" s="59"/>
      <c r="BF351" s="59"/>
      <c r="BG351" s="59"/>
      <c r="BH351" s="59"/>
      <c r="BI351" s="59"/>
      <c r="BJ351" s="59"/>
      <c r="BK351" s="59"/>
      <c r="BY351" s="56"/>
      <c r="BZ351" s="56"/>
      <c r="CM351" s="56"/>
      <c r="CN351" s="56"/>
      <c r="CO351" s="56"/>
      <c r="CP351"/>
      <c r="CQ351"/>
      <c r="CR351"/>
      <c r="CS351"/>
      <c r="CT351"/>
      <c r="CU351"/>
      <c r="CV351"/>
      <c r="CW351"/>
      <c r="CX351"/>
      <c r="CY351"/>
      <c r="CZ351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65"/>
      <c r="FH351" s="65"/>
      <c r="FI351" s="56"/>
      <c r="FJ351" s="56"/>
      <c r="FK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GA351" s="66"/>
      <c r="GB351" s="66"/>
      <c r="GC351" s="56"/>
      <c r="GD351" s="56"/>
      <c r="GE351" s="66"/>
      <c r="GF351" s="56"/>
      <c r="GH351" s="56"/>
    </row>
    <row r="352" spans="1:190" s="57" customFormat="1" ht="18" customHeight="1">
      <c r="A352" s="56" t="s">
        <v>1081</v>
      </c>
      <c r="B352" s="56" t="s">
        <v>1034</v>
      </c>
      <c r="C352" s="57">
        <v>773</v>
      </c>
      <c r="D352" s="57">
        <v>1.52</v>
      </c>
      <c r="E352" s="56">
        <f t="shared" si="6"/>
        <v>1046.1500000000001</v>
      </c>
      <c r="F352" s="58">
        <v>74.209999999999994</v>
      </c>
      <c r="G352" s="58">
        <v>0.17</v>
      </c>
      <c r="H352" s="58">
        <v>11.77</v>
      </c>
      <c r="I352" s="58">
        <v>2.68</v>
      </c>
      <c r="J352" s="58">
        <v>0.1</v>
      </c>
      <c r="K352" s="58">
        <v>0.03</v>
      </c>
      <c r="L352" s="58">
        <v>0.32</v>
      </c>
      <c r="M352" s="58">
        <v>4.5199999999999996</v>
      </c>
      <c r="N352" s="58">
        <v>4.9400000000000004</v>
      </c>
      <c r="O352" s="58"/>
      <c r="P352" s="58"/>
      <c r="Q352" s="58">
        <v>1.2600000000000193</v>
      </c>
      <c r="R352" s="56"/>
      <c r="S352" s="58">
        <v>46.54</v>
      </c>
      <c r="T352" s="58">
        <v>1.32</v>
      </c>
      <c r="U352" s="58">
        <v>3</v>
      </c>
      <c r="V352" s="58">
        <v>22.25</v>
      </c>
      <c r="W352" s="58">
        <v>0.53</v>
      </c>
      <c r="X352" s="58">
        <v>6.67</v>
      </c>
      <c r="Y352" s="58">
        <v>9.4499999999999993</v>
      </c>
      <c r="Z352" s="58">
        <v>3.16</v>
      </c>
      <c r="AA352" s="58">
        <v>1.02</v>
      </c>
      <c r="AB352" s="58"/>
      <c r="AC352" s="56"/>
      <c r="AD352" s="59"/>
      <c r="AE352" s="60"/>
      <c r="AF352" s="61"/>
      <c r="AG352" s="59"/>
      <c r="AH352" s="59"/>
      <c r="AI352" s="59"/>
      <c r="AJ352" s="60"/>
      <c r="AK352" s="62"/>
      <c r="AL352" s="62"/>
      <c r="AM352" s="62"/>
      <c r="AN352" s="62"/>
      <c r="AO352" s="62"/>
      <c r="AP352" s="62"/>
      <c r="AQ352" s="63"/>
      <c r="AR352" s="62"/>
      <c r="AS352" s="62"/>
      <c r="AT352" s="63"/>
      <c r="AU352" s="59"/>
      <c r="AV352" s="59"/>
      <c r="AW352" s="59"/>
      <c r="AX352" s="59"/>
      <c r="AY352" s="59"/>
      <c r="AZ352" s="59"/>
      <c r="BA352" s="60"/>
      <c r="BB352" s="64"/>
      <c r="BC352" s="64"/>
      <c r="BD352" s="59"/>
      <c r="BE352" s="59"/>
      <c r="BF352" s="59"/>
      <c r="BG352" s="59"/>
      <c r="BH352" s="59"/>
      <c r="BI352" s="59"/>
      <c r="BJ352" s="59"/>
      <c r="BK352" s="59"/>
      <c r="BY352" s="56"/>
      <c r="BZ352" s="56"/>
      <c r="CM352" s="56"/>
      <c r="CN352" s="56"/>
      <c r="CO352" s="56"/>
      <c r="CP352"/>
      <c r="CQ352"/>
      <c r="CR352"/>
      <c r="CS352"/>
      <c r="CT352"/>
      <c r="CU352"/>
      <c r="CV352"/>
      <c r="CW352"/>
      <c r="CX352"/>
      <c r="CY352"/>
      <c r="CZ352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65"/>
      <c r="FH352" s="65"/>
      <c r="FI352" s="56"/>
      <c r="FJ352" s="56"/>
      <c r="FK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GA352" s="66"/>
      <c r="GB352" s="66"/>
      <c r="GC352" s="56"/>
      <c r="GD352" s="56"/>
      <c r="GE352" s="66"/>
      <c r="GF352" s="56"/>
      <c r="GH352" s="56"/>
    </row>
    <row r="353" spans="1:190" s="57" customFormat="1" ht="18" customHeight="1">
      <c r="A353" s="56" t="s">
        <v>1082</v>
      </c>
      <c r="B353" s="56" t="s">
        <v>1034</v>
      </c>
      <c r="C353" s="57">
        <v>900</v>
      </c>
      <c r="D353" s="57">
        <v>10</v>
      </c>
      <c r="E353" s="56">
        <f t="shared" si="6"/>
        <v>1173.1500000000001</v>
      </c>
      <c r="F353" s="58">
        <v>61.1</v>
      </c>
      <c r="G353" s="58">
        <v>0.64</v>
      </c>
      <c r="H353" s="58">
        <v>17.7</v>
      </c>
      <c r="I353" s="58">
        <v>5.0999999999999996</v>
      </c>
      <c r="J353" s="58">
        <v>0.14000000000000001</v>
      </c>
      <c r="K353" s="58">
        <v>2.35</v>
      </c>
      <c r="L353" s="58">
        <v>6.12</v>
      </c>
      <c r="M353" s="58">
        <v>3.41</v>
      </c>
      <c r="N353" s="58">
        <v>2.31</v>
      </c>
      <c r="O353" s="58"/>
      <c r="P353" s="58"/>
      <c r="Q353" s="58">
        <v>1.1300000000000097</v>
      </c>
      <c r="R353" s="56"/>
      <c r="S353" s="58">
        <v>43.2</v>
      </c>
      <c r="T353" s="58">
        <v>1.44</v>
      </c>
      <c r="U353" s="58">
        <v>12.4</v>
      </c>
      <c r="V353" s="58">
        <v>11.2</v>
      </c>
      <c r="W353" s="58">
        <v>0.15</v>
      </c>
      <c r="X353" s="58">
        <v>14</v>
      </c>
      <c r="Y353" s="58">
        <v>11</v>
      </c>
      <c r="Z353" s="58">
        <v>1.91</v>
      </c>
      <c r="AA353" s="58">
        <v>1.08</v>
      </c>
      <c r="AB353" s="58"/>
      <c r="AC353" s="56"/>
      <c r="AD353" s="59"/>
      <c r="AE353" s="60"/>
      <c r="AF353" s="61"/>
      <c r="AG353" s="59"/>
      <c r="AH353" s="59"/>
      <c r="AI353" s="59"/>
      <c r="AJ353" s="60"/>
      <c r="AK353" s="62"/>
      <c r="AL353" s="62"/>
      <c r="AM353" s="62"/>
      <c r="AN353" s="62"/>
      <c r="AO353" s="62"/>
      <c r="AP353" s="62"/>
      <c r="AQ353" s="63"/>
      <c r="AR353" s="62"/>
      <c r="AS353" s="62"/>
      <c r="AT353" s="63"/>
      <c r="AU353" s="59"/>
      <c r="AV353" s="59"/>
      <c r="AW353" s="59"/>
      <c r="AX353" s="59"/>
      <c r="AY353" s="59"/>
      <c r="AZ353" s="59"/>
      <c r="BA353" s="60"/>
      <c r="BB353" s="64"/>
      <c r="BC353" s="64"/>
      <c r="BD353" s="59"/>
      <c r="BE353" s="59"/>
      <c r="BF353" s="59"/>
      <c r="BG353" s="59"/>
      <c r="BH353" s="59"/>
      <c r="BI353" s="59"/>
      <c r="BJ353" s="59"/>
      <c r="BK353" s="59"/>
      <c r="BY353" s="56"/>
      <c r="BZ353" s="56"/>
      <c r="CM353" s="56"/>
      <c r="CN353" s="56"/>
      <c r="CO353" s="56"/>
      <c r="CP353"/>
      <c r="CQ353"/>
      <c r="CR353"/>
      <c r="CS353"/>
      <c r="CT353"/>
      <c r="CU353"/>
      <c r="CV353"/>
      <c r="CW353"/>
      <c r="CX353"/>
      <c r="CY353"/>
      <c r="CZ353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65"/>
      <c r="FH353" s="65"/>
      <c r="FI353" s="56"/>
      <c r="FJ353" s="56"/>
      <c r="FK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GA353" s="66"/>
      <c r="GB353" s="66"/>
      <c r="GC353" s="56"/>
      <c r="GD353" s="56"/>
      <c r="GE353" s="66"/>
      <c r="GF353" s="56"/>
      <c r="GH353" s="56"/>
    </row>
    <row r="354" spans="1:190" s="57" customFormat="1" ht="18" customHeight="1">
      <c r="A354" s="56" t="s">
        <v>1082</v>
      </c>
      <c r="B354" s="56" t="s">
        <v>1034</v>
      </c>
      <c r="C354" s="57">
        <v>900</v>
      </c>
      <c r="D354" s="57">
        <v>10</v>
      </c>
      <c r="E354" s="56">
        <f t="shared" si="6"/>
        <v>1173.1500000000001</v>
      </c>
      <c r="F354" s="58">
        <v>61.1</v>
      </c>
      <c r="G354" s="58">
        <v>0.6</v>
      </c>
      <c r="H354" s="58">
        <v>17.21</v>
      </c>
      <c r="I354" s="58">
        <v>5.5</v>
      </c>
      <c r="J354" s="58">
        <v>0.16</v>
      </c>
      <c r="K354" s="58">
        <v>2.12</v>
      </c>
      <c r="L354" s="58">
        <v>6.4</v>
      </c>
      <c r="M354" s="58">
        <v>3.18</v>
      </c>
      <c r="N354" s="58">
        <v>2.54</v>
      </c>
      <c r="O354" s="58"/>
      <c r="P354" s="58"/>
      <c r="Q354" s="58">
        <v>1.1899999999999835</v>
      </c>
      <c r="R354" s="56"/>
      <c r="S354" s="58">
        <v>43.5</v>
      </c>
      <c r="T354" s="58">
        <v>1.5</v>
      </c>
      <c r="U354" s="58">
        <v>12.2</v>
      </c>
      <c r="V354" s="58">
        <v>11.7</v>
      </c>
      <c r="W354" s="58">
        <v>0.16</v>
      </c>
      <c r="X354" s="58">
        <v>13.4</v>
      </c>
      <c r="Y354" s="58">
        <v>10.93</v>
      </c>
      <c r="Z354" s="58">
        <v>1.97</v>
      </c>
      <c r="AA354" s="58">
        <v>1.0900000000000001</v>
      </c>
      <c r="AB354" s="58"/>
      <c r="AC354" s="56"/>
      <c r="AD354" s="59"/>
      <c r="AE354" s="60"/>
      <c r="AF354" s="61"/>
      <c r="AG354" s="59"/>
      <c r="AH354" s="59"/>
      <c r="AI354" s="59"/>
      <c r="AJ354" s="60"/>
      <c r="AK354" s="62"/>
      <c r="AL354" s="62"/>
      <c r="AM354" s="62"/>
      <c r="AN354" s="62"/>
      <c r="AO354" s="62"/>
      <c r="AP354" s="62"/>
      <c r="AQ354" s="63"/>
      <c r="AR354" s="62"/>
      <c r="AS354" s="62"/>
      <c r="AT354" s="63"/>
      <c r="AU354" s="59"/>
      <c r="AV354" s="59"/>
      <c r="AW354" s="59"/>
      <c r="AX354" s="59"/>
      <c r="AY354" s="59"/>
      <c r="AZ354" s="59"/>
      <c r="BA354" s="60"/>
      <c r="BB354" s="64"/>
      <c r="BC354" s="64"/>
      <c r="BD354" s="59"/>
      <c r="BE354" s="59"/>
      <c r="BF354" s="59"/>
      <c r="BG354" s="59"/>
      <c r="BH354" s="59"/>
      <c r="BI354" s="59"/>
      <c r="BJ354" s="59"/>
      <c r="BK354" s="59"/>
      <c r="BY354" s="56"/>
      <c r="BZ354" s="56"/>
      <c r="CM354" s="56"/>
      <c r="CN354" s="56"/>
      <c r="CO354" s="56"/>
      <c r="CP354"/>
      <c r="CQ354"/>
      <c r="CR354"/>
      <c r="CS354"/>
      <c r="CT354"/>
      <c r="CU354"/>
      <c r="CV354"/>
      <c r="CW354"/>
      <c r="CX354"/>
      <c r="CY354"/>
      <c r="CZ354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65"/>
      <c r="FH354" s="65"/>
      <c r="FI354" s="56"/>
      <c r="FJ354" s="56"/>
      <c r="FK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GA354" s="66"/>
      <c r="GB354" s="66"/>
      <c r="GC354" s="56"/>
      <c r="GD354" s="56"/>
      <c r="GE354" s="66"/>
      <c r="GF354" s="56"/>
      <c r="GH354" s="56"/>
    </row>
    <row r="355" spans="1:190" s="57" customFormat="1" ht="18" customHeight="1">
      <c r="A355" s="56" t="s">
        <v>1082</v>
      </c>
      <c r="B355" s="56" t="s">
        <v>1034</v>
      </c>
      <c r="C355" s="57">
        <v>900</v>
      </c>
      <c r="D355" s="57">
        <v>10</v>
      </c>
      <c r="E355" s="56">
        <f t="shared" si="6"/>
        <v>1173.1500000000001</v>
      </c>
      <c r="F355" s="58">
        <v>61</v>
      </c>
      <c r="G355" s="58">
        <v>0.56000000000000005</v>
      </c>
      <c r="H355" s="58">
        <v>17.600000000000001</v>
      </c>
      <c r="I355" s="58">
        <v>5.8</v>
      </c>
      <c r="J355" s="58">
        <v>0.15</v>
      </c>
      <c r="K355" s="58">
        <v>2.63</v>
      </c>
      <c r="L355" s="58">
        <v>5.9</v>
      </c>
      <c r="M355" s="58">
        <v>3.3</v>
      </c>
      <c r="N355" s="58">
        <v>2.06</v>
      </c>
      <c r="O355" s="58"/>
      <c r="P355" s="58"/>
      <c r="Q355" s="58">
        <v>1</v>
      </c>
      <c r="R355" s="56"/>
      <c r="S355" s="58">
        <v>43.6</v>
      </c>
      <c r="T355" s="58">
        <v>1.4</v>
      </c>
      <c r="U355" s="58">
        <v>12.3</v>
      </c>
      <c r="V355" s="58">
        <v>11.3</v>
      </c>
      <c r="W355" s="58">
        <v>0.18</v>
      </c>
      <c r="X355" s="58">
        <v>13.23</v>
      </c>
      <c r="Y355" s="58">
        <v>10.9</v>
      </c>
      <c r="Z355" s="58">
        <v>1.94</v>
      </c>
      <c r="AA355" s="58">
        <v>1.08</v>
      </c>
      <c r="AB355" s="58"/>
      <c r="AC355" s="56"/>
      <c r="AD355" s="59"/>
      <c r="AE355" s="60"/>
      <c r="AF355" s="61"/>
      <c r="AG355" s="59"/>
      <c r="AH355" s="59"/>
      <c r="AI355" s="59"/>
      <c r="AJ355" s="60"/>
      <c r="AK355" s="62"/>
      <c r="AL355" s="62"/>
      <c r="AM355" s="62"/>
      <c r="AN355" s="62"/>
      <c r="AO355" s="62"/>
      <c r="AP355" s="62"/>
      <c r="AQ355" s="63"/>
      <c r="AR355" s="62"/>
      <c r="AS355" s="62"/>
      <c r="AT355" s="63"/>
      <c r="AU355" s="59"/>
      <c r="AV355" s="59"/>
      <c r="AW355" s="59"/>
      <c r="AX355" s="59"/>
      <c r="AY355" s="59"/>
      <c r="AZ355" s="59"/>
      <c r="BA355" s="60"/>
      <c r="BB355" s="64"/>
      <c r="BC355" s="64"/>
      <c r="BD355" s="59"/>
      <c r="BE355" s="59"/>
      <c r="BF355" s="59"/>
      <c r="BG355" s="59"/>
      <c r="BH355" s="59"/>
      <c r="BI355" s="59"/>
      <c r="BJ355" s="59"/>
      <c r="BK355" s="59"/>
      <c r="BY355" s="56"/>
      <c r="BZ355" s="56"/>
      <c r="CM355" s="56"/>
      <c r="CN355" s="56"/>
      <c r="CO355" s="56"/>
      <c r="CP355"/>
      <c r="CQ355"/>
      <c r="CR355"/>
      <c r="CS355"/>
      <c r="CT355"/>
      <c r="CU355"/>
      <c r="CV355"/>
      <c r="CW355"/>
      <c r="CX355"/>
      <c r="CY355"/>
      <c r="CZ355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65"/>
      <c r="FH355" s="65"/>
      <c r="FI355" s="56"/>
      <c r="FJ355" s="56"/>
      <c r="FK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GA355" s="66"/>
      <c r="GB355" s="66"/>
      <c r="GC355" s="56"/>
      <c r="GD355" s="56"/>
      <c r="GE355" s="66"/>
      <c r="GF355" s="56"/>
      <c r="GH355" s="56"/>
    </row>
    <row r="356" spans="1:190" s="57" customFormat="1" ht="18" customHeight="1">
      <c r="A356" s="56" t="s">
        <v>1082</v>
      </c>
      <c r="B356" s="56" t="s">
        <v>1034</v>
      </c>
      <c r="C356" s="57">
        <v>900</v>
      </c>
      <c r="D356" s="57">
        <v>10</v>
      </c>
      <c r="E356" s="56">
        <f t="shared" si="6"/>
        <v>1173.1500000000001</v>
      </c>
      <c r="F356" s="58">
        <v>61.8</v>
      </c>
      <c r="G356" s="58">
        <v>0.61</v>
      </c>
      <c r="H356" s="58">
        <v>17.3</v>
      </c>
      <c r="I356" s="58">
        <v>5.6</v>
      </c>
      <c r="J356" s="58">
        <v>0.14000000000000001</v>
      </c>
      <c r="K356" s="58">
        <v>2.06</v>
      </c>
      <c r="L356" s="58">
        <v>6.14</v>
      </c>
      <c r="M356" s="58">
        <v>3.24</v>
      </c>
      <c r="N356" s="58">
        <v>2.09</v>
      </c>
      <c r="O356" s="58"/>
      <c r="P356" s="58"/>
      <c r="Q356" s="58">
        <v>1.0200000000000102</v>
      </c>
      <c r="R356" s="56"/>
      <c r="S356" s="58">
        <v>43.4</v>
      </c>
      <c r="T356" s="58">
        <v>1.57</v>
      </c>
      <c r="U356" s="58">
        <v>12.4</v>
      </c>
      <c r="V356" s="58">
        <v>10.9</v>
      </c>
      <c r="W356" s="58">
        <v>0.14000000000000001</v>
      </c>
      <c r="X356" s="58">
        <v>13.5</v>
      </c>
      <c r="Y356" s="58">
        <v>10.95</v>
      </c>
      <c r="Z356" s="58">
        <v>1.94</v>
      </c>
      <c r="AA356" s="58">
        <v>1.03</v>
      </c>
      <c r="AB356" s="58"/>
      <c r="AC356" s="56"/>
      <c r="AD356" s="59"/>
      <c r="AE356" s="60"/>
      <c r="AF356" s="61"/>
      <c r="AG356" s="59"/>
      <c r="AH356" s="59"/>
      <c r="AI356" s="59"/>
      <c r="AJ356" s="60"/>
      <c r="AK356" s="62"/>
      <c r="AL356" s="62"/>
      <c r="AM356" s="62"/>
      <c r="AN356" s="62"/>
      <c r="AO356" s="62"/>
      <c r="AP356" s="62"/>
      <c r="AQ356" s="63"/>
      <c r="AR356" s="62"/>
      <c r="AS356" s="62"/>
      <c r="AT356" s="63"/>
      <c r="AU356" s="59"/>
      <c r="AV356" s="59"/>
      <c r="AW356" s="59"/>
      <c r="AX356" s="59"/>
      <c r="AY356" s="59"/>
      <c r="AZ356" s="59"/>
      <c r="BA356" s="60"/>
      <c r="BB356" s="64"/>
      <c r="BC356" s="64"/>
      <c r="BD356" s="59"/>
      <c r="BE356" s="59"/>
      <c r="BF356" s="59"/>
      <c r="BG356" s="59"/>
      <c r="BH356" s="59"/>
      <c r="BI356" s="59"/>
      <c r="BJ356" s="59"/>
      <c r="BK356" s="59"/>
      <c r="BY356" s="56"/>
      <c r="BZ356" s="56"/>
      <c r="CM356" s="56"/>
      <c r="CN356" s="56"/>
      <c r="CO356" s="56"/>
      <c r="CP356"/>
      <c r="CQ356"/>
      <c r="CR356"/>
      <c r="CS356"/>
      <c r="CT356"/>
      <c r="CU356"/>
      <c r="CV356"/>
      <c r="CW356"/>
      <c r="CX356"/>
      <c r="CY356"/>
      <c r="CZ3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65"/>
      <c r="FH356" s="65"/>
      <c r="FI356" s="56"/>
      <c r="FJ356" s="56"/>
      <c r="FK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GA356" s="66"/>
      <c r="GB356" s="66"/>
      <c r="GC356" s="56"/>
      <c r="GD356" s="56"/>
      <c r="GE356" s="66"/>
      <c r="GF356" s="56"/>
      <c r="GH356" s="56"/>
    </row>
    <row r="357" spans="1:190" s="57" customFormat="1" ht="18" customHeight="1">
      <c r="A357" s="56" t="s">
        <v>1082</v>
      </c>
      <c r="B357" s="56" t="s">
        <v>1034</v>
      </c>
      <c r="C357" s="57">
        <v>900</v>
      </c>
      <c r="D357" s="57">
        <v>10</v>
      </c>
      <c r="E357" s="56">
        <f t="shared" si="6"/>
        <v>1173.1500000000001</v>
      </c>
      <c r="F357" s="58">
        <v>60.5</v>
      </c>
      <c r="G357" s="58">
        <v>0.7</v>
      </c>
      <c r="H357" s="58">
        <v>17.3</v>
      </c>
      <c r="I357" s="58">
        <v>5.7</v>
      </c>
      <c r="J357" s="58">
        <v>0.14000000000000001</v>
      </c>
      <c r="K357" s="58">
        <v>2.63</v>
      </c>
      <c r="L357" s="58">
        <v>7</v>
      </c>
      <c r="M357" s="58">
        <v>3.02</v>
      </c>
      <c r="N357" s="58">
        <v>2.2999999999999998</v>
      </c>
      <c r="O357" s="58"/>
      <c r="P357" s="58"/>
      <c r="Q357" s="58">
        <v>0.71000000000000796</v>
      </c>
      <c r="R357" s="56"/>
      <c r="S357" s="58">
        <v>43.3</v>
      </c>
      <c r="T357" s="58">
        <v>1.49</v>
      </c>
      <c r="U357" s="58">
        <v>12.4</v>
      </c>
      <c r="V357" s="58">
        <v>11.3</v>
      </c>
      <c r="W357" s="58">
        <v>0.13</v>
      </c>
      <c r="X357" s="58">
        <v>13.7</v>
      </c>
      <c r="Y357" s="58">
        <v>10.92</v>
      </c>
      <c r="Z357" s="58">
        <v>1.78</v>
      </c>
      <c r="AA357" s="58">
        <v>1.05</v>
      </c>
      <c r="AB357" s="58"/>
      <c r="AC357" s="56"/>
      <c r="AD357" s="59"/>
      <c r="AE357" s="60"/>
      <c r="AF357" s="61"/>
      <c r="AG357" s="59"/>
      <c r="AH357" s="59"/>
      <c r="AI357" s="59"/>
      <c r="AJ357" s="60"/>
      <c r="AK357" s="62"/>
      <c r="AL357" s="62"/>
      <c r="AM357" s="62"/>
      <c r="AN357" s="62"/>
      <c r="AO357" s="62"/>
      <c r="AP357" s="62"/>
      <c r="AQ357" s="63"/>
      <c r="AR357" s="62"/>
      <c r="AS357" s="62"/>
      <c r="AT357" s="63"/>
      <c r="AU357" s="59"/>
      <c r="AV357" s="59"/>
      <c r="AW357" s="59"/>
      <c r="AX357" s="59"/>
      <c r="AY357" s="59"/>
      <c r="AZ357" s="59"/>
      <c r="BA357" s="60"/>
      <c r="BB357" s="64"/>
      <c r="BC357" s="64"/>
      <c r="BD357" s="59"/>
      <c r="BE357" s="59"/>
      <c r="BF357" s="59"/>
      <c r="BG357" s="59"/>
      <c r="BH357" s="59"/>
      <c r="BI357" s="59"/>
      <c r="BJ357" s="59"/>
      <c r="BK357" s="59"/>
      <c r="BY357" s="56"/>
      <c r="BZ357" s="56"/>
      <c r="CM357" s="56"/>
      <c r="CN357" s="56"/>
      <c r="CO357" s="56"/>
      <c r="CP357"/>
      <c r="CQ357"/>
      <c r="CR357"/>
      <c r="CS357"/>
      <c r="CT357"/>
      <c r="CU357"/>
      <c r="CV357"/>
      <c r="CW357"/>
      <c r="CX357"/>
      <c r="CY357"/>
      <c r="CZ357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65"/>
      <c r="FH357" s="65"/>
      <c r="FI357" s="56"/>
      <c r="FJ357" s="56"/>
      <c r="FK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GA357" s="66"/>
      <c r="GB357" s="66"/>
      <c r="GC357" s="56"/>
      <c r="GD357" s="56"/>
      <c r="GE357" s="66"/>
      <c r="GF357" s="56"/>
      <c r="GH357" s="56"/>
    </row>
    <row r="358" spans="1:190" s="57" customFormat="1" ht="18" customHeight="1">
      <c r="A358" s="56" t="s">
        <v>1082</v>
      </c>
      <c r="B358" s="56" t="s">
        <v>1034</v>
      </c>
      <c r="C358" s="57">
        <v>900</v>
      </c>
      <c r="D358" s="57">
        <v>10</v>
      </c>
      <c r="E358" s="56">
        <f t="shared" si="6"/>
        <v>1173.1500000000001</v>
      </c>
      <c r="F358" s="58">
        <v>61.1</v>
      </c>
      <c r="G358" s="58">
        <v>0.56000000000000005</v>
      </c>
      <c r="H358" s="58">
        <v>17.8</v>
      </c>
      <c r="I358" s="58">
        <v>5.2</v>
      </c>
      <c r="J358" s="58">
        <v>0.12</v>
      </c>
      <c r="K358" s="58">
        <v>2.38</v>
      </c>
      <c r="L358" s="58">
        <v>6.28</v>
      </c>
      <c r="M358" s="58">
        <v>3.3</v>
      </c>
      <c r="N358" s="58">
        <v>2.29</v>
      </c>
      <c r="O358" s="58"/>
      <c r="P358" s="58"/>
      <c r="Q358" s="58">
        <v>0.96999999999998465</v>
      </c>
      <c r="R358" s="56"/>
      <c r="S358" s="58">
        <v>42.9</v>
      </c>
      <c r="T358" s="58">
        <v>1.32</v>
      </c>
      <c r="U358" s="58">
        <v>12.6</v>
      </c>
      <c r="V358" s="58">
        <v>11.5</v>
      </c>
      <c r="W358" s="58">
        <v>0.13</v>
      </c>
      <c r="X358" s="58">
        <v>13.44</v>
      </c>
      <c r="Y358" s="58">
        <v>10.85</v>
      </c>
      <c r="Z358" s="58">
        <v>2.02</v>
      </c>
      <c r="AA358" s="58">
        <v>1.05</v>
      </c>
      <c r="AB358" s="58"/>
      <c r="AC358" s="56"/>
      <c r="AD358" s="59"/>
      <c r="AE358" s="60"/>
      <c r="AF358" s="61"/>
      <c r="AG358" s="59"/>
      <c r="AH358" s="59"/>
      <c r="AI358" s="59"/>
      <c r="AJ358" s="60"/>
      <c r="AK358" s="62"/>
      <c r="AL358" s="62"/>
      <c r="AM358" s="62"/>
      <c r="AN358" s="62"/>
      <c r="AO358" s="62"/>
      <c r="AP358" s="62"/>
      <c r="AQ358" s="63"/>
      <c r="AR358" s="62"/>
      <c r="AS358" s="62"/>
      <c r="AT358" s="63"/>
      <c r="AU358" s="59"/>
      <c r="AV358" s="59"/>
      <c r="AW358" s="59"/>
      <c r="AX358" s="59"/>
      <c r="AY358" s="59"/>
      <c r="AZ358" s="59"/>
      <c r="BA358" s="60"/>
      <c r="BB358" s="64"/>
      <c r="BC358" s="64"/>
      <c r="BD358" s="59"/>
      <c r="BE358" s="59"/>
      <c r="BF358" s="59"/>
      <c r="BG358" s="59"/>
      <c r="BH358" s="59"/>
      <c r="BI358" s="59"/>
      <c r="BJ358" s="59"/>
      <c r="BK358" s="59"/>
      <c r="BY358" s="56"/>
      <c r="BZ358" s="56"/>
      <c r="CM358" s="56"/>
      <c r="CN358" s="56"/>
      <c r="CO358" s="56"/>
      <c r="CP358"/>
      <c r="CQ358"/>
      <c r="CR358"/>
      <c r="CS358"/>
      <c r="CT358"/>
      <c r="CU358"/>
      <c r="CV358"/>
      <c r="CW358"/>
      <c r="CX358"/>
      <c r="CY358"/>
      <c r="CZ358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65"/>
      <c r="FH358" s="65"/>
      <c r="FI358" s="56"/>
      <c r="FJ358" s="56"/>
      <c r="FK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GA358" s="66"/>
      <c r="GB358" s="66"/>
      <c r="GC358" s="56"/>
      <c r="GD358" s="56"/>
      <c r="GE358" s="66"/>
      <c r="GF358" s="56"/>
      <c r="GH358" s="56"/>
    </row>
    <row r="359" spans="1:190" s="57" customFormat="1" ht="18" customHeight="1">
      <c r="A359" s="56" t="s">
        <v>1082</v>
      </c>
      <c r="B359" s="56" t="s">
        <v>1034</v>
      </c>
      <c r="C359" s="57">
        <v>900</v>
      </c>
      <c r="D359" s="57">
        <v>10</v>
      </c>
      <c r="E359" s="56">
        <f t="shared" si="6"/>
        <v>1173.1500000000001</v>
      </c>
      <c r="F359" s="58">
        <v>60.9</v>
      </c>
      <c r="G359" s="58">
        <v>0.69</v>
      </c>
      <c r="H359" s="58">
        <v>17.5</v>
      </c>
      <c r="I359" s="58">
        <v>5.33</v>
      </c>
      <c r="J359" s="58">
        <v>0.11</v>
      </c>
      <c r="K359" s="58">
        <v>2.4700000000000002</v>
      </c>
      <c r="L359" s="58">
        <v>6.28</v>
      </c>
      <c r="M359" s="58">
        <v>3.24</v>
      </c>
      <c r="N359" s="58">
        <v>2.4300000000000002</v>
      </c>
      <c r="O359" s="58"/>
      <c r="P359" s="58"/>
      <c r="Q359" s="58">
        <v>1.0499999999999972</v>
      </c>
      <c r="R359" s="56"/>
      <c r="S359" s="58">
        <v>42.7</v>
      </c>
      <c r="T359" s="58">
        <v>1.42</v>
      </c>
      <c r="U359" s="58">
        <v>12.23</v>
      </c>
      <c r="V359" s="58">
        <v>10.9</v>
      </c>
      <c r="W359" s="58">
        <v>0.11</v>
      </c>
      <c r="X359" s="58">
        <v>14.4</v>
      </c>
      <c r="Y359" s="58">
        <v>11.43</v>
      </c>
      <c r="Z359" s="58">
        <v>1.94</v>
      </c>
      <c r="AA359" s="58">
        <v>1.05</v>
      </c>
      <c r="AB359" s="58"/>
      <c r="AC359" s="56"/>
      <c r="AD359" s="59"/>
      <c r="AE359" s="60"/>
      <c r="AF359" s="61"/>
      <c r="AG359" s="59"/>
      <c r="AH359" s="59"/>
      <c r="AI359" s="59"/>
      <c r="AJ359" s="60"/>
      <c r="AK359" s="62"/>
      <c r="AL359" s="62"/>
      <c r="AM359" s="62"/>
      <c r="AN359" s="62"/>
      <c r="AO359" s="62"/>
      <c r="AP359" s="62"/>
      <c r="AQ359" s="63"/>
      <c r="AR359" s="62"/>
      <c r="AS359" s="62"/>
      <c r="AT359" s="63"/>
      <c r="AU359" s="59"/>
      <c r="AV359" s="59"/>
      <c r="AW359" s="59"/>
      <c r="AX359" s="59"/>
      <c r="AY359" s="59"/>
      <c r="AZ359" s="59"/>
      <c r="BA359" s="60"/>
      <c r="BB359" s="64"/>
      <c r="BC359" s="64"/>
      <c r="BD359" s="59"/>
      <c r="BE359" s="59"/>
      <c r="BF359" s="59"/>
      <c r="BG359" s="59"/>
      <c r="BH359" s="59"/>
      <c r="BI359" s="59"/>
      <c r="BJ359" s="59"/>
      <c r="BK359" s="59"/>
      <c r="BY359" s="56"/>
      <c r="BZ359" s="56"/>
      <c r="CM359" s="56"/>
      <c r="CN359" s="56"/>
      <c r="CO359" s="56"/>
      <c r="CP359"/>
      <c r="CQ359"/>
      <c r="CR359"/>
      <c r="CS359"/>
      <c r="CT359"/>
      <c r="CU359"/>
      <c r="CV359"/>
      <c r="CW359"/>
      <c r="CX359"/>
      <c r="CY359"/>
      <c r="CZ359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65"/>
      <c r="FH359" s="65"/>
      <c r="FI359" s="56"/>
      <c r="FJ359" s="56"/>
      <c r="FK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GA359" s="66"/>
      <c r="GB359" s="66"/>
      <c r="GC359" s="56"/>
      <c r="GD359" s="56"/>
      <c r="GE359" s="66"/>
      <c r="GF359" s="56"/>
      <c r="GH359" s="56"/>
    </row>
    <row r="360" spans="1:190" s="57" customFormat="1" ht="18" customHeight="1">
      <c r="A360" s="56" t="s">
        <v>1082</v>
      </c>
      <c r="B360" s="56" t="s">
        <v>1034</v>
      </c>
      <c r="C360" s="57">
        <v>850</v>
      </c>
      <c r="D360" s="57">
        <v>10</v>
      </c>
      <c r="E360" s="56">
        <f t="shared" si="6"/>
        <v>1123.1500000000001</v>
      </c>
      <c r="F360" s="58">
        <v>64.2</v>
      </c>
      <c r="G360" s="58">
        <v>0.47</v>
      </c>
      <c r="H360" s="58">
        <v>17.5</v>
      </c>
      <c r="I360" s="58">
        <v>4.1399999999999997</v>
      </c>
      <c r="J360" s="58">
        <v>0.12</v>
      </c>
      <c r="K360" s="58">
        <v>0.71</v>
      </c>
      <c r="L360" s="58">
        <v>5.74</v>
      </c>
      <c r="M360" s="58">
        <v>3.64</v>
      </c>
      <c r="N360" s="58">
        <v>2.33</v>
      </c>
      <c r="O360" s="58"/>
      <c r="P360" s="58"/>
      <c r="Q360" s="58">
        <v>1.1500000000000057</v>
      </c>
      <c r="R360" s="56"/>
      <c r="S360" s="58">
        <v>42</v>
      </c>
      <c r="T360" s="58">
        <v>1.5</v>
      </c>
      <c r="U360" s="58">
        <v>13.1</v>
      </c>
      <c r="V360" s="58">
        <v>13.4</v>
      </c>
      <c r="W360" s="58">
        <v>0.24</v>
      </c>
      <c r="X360" s="58">
        <v>13</v>
      </c>
      <c r="Y360" s="58">
        <v>10.6</v>
      </c>
      <c r="Z360" s="58">
        <v>1.7</v>
      </c>
      <c r="AA360" s="58">
        <v>1.19</v>
      </c>
      <c r="AB360" s="58"/>
      <c r="AC360" s="56"/>
      <c r="AD360" s="59"/>
      <c r="AE360" s="60"/>
      <c r="AF360" s="61"/>
      <c r="AG360" s="59"/>
      <c r="AH360" s="59"/>
      <c r="AI360" s="59"/>
      <c r="AJ360" s="60"/>
      <c r="AK360" s="62"/>
      <c r="AL360" s="62"/>
      <c r="AM360" s="62"/>
      <c r="AN360" s="62"/>
      <c r="AO360" s="62"/>
      <c r="AP360" s="62"/>
      <c r="AQ360" s="63"/>
      <c r="AR360" s="62"/>
      <c r="AS360" s="62"/>
      <c r="AT360" s="63"/>
      <c r="AU360" s="59"/>
      <c r="AV360" s="59"/>
      <c r="AW360" s="59"/>
      <c r="AX360" s="59"/>
      <c r="AY360" s="59"/>
      <c r="AZ360" s="59"/>
      <c r="BA360" s="60"/>
      <c r="BB360" s="64"/>
      <c r="BC360" s="64"/>
      <c r="BD360" s="59"/>
      <c r="BE360" s="59"/>
      <c r="BF360" s="59"/>
      <c r="BG360" s="59"/>
      <c r="BH360" s="59"/>
      <c r="BI360" s="59"/>
      <c r="BJ360" s="59"/>
      <c r="BK360" s="59"/>
      <c r="BY360" s="56"/>
      <c r="BZ360" s="56"/>
      <c r="CM360" s="56"/>
      <c r="CN360" s="56"/>
      <c r="CO360" s="56"/>
      <c r="CP360"/>
      <c r="CQ360"/>
      <c r="CR360"/>
      <c r="CS360"/>
      <c r="CT360"/>
      <c r="CU360"/>
      <c r="CV360"/>
      <c r="CW360"/>
      <c r="CX360"/>
      <c r="CY360"/>
      <c r="CZ360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65"/>
      <c r="FH360" s="65"/>
      <c r="FI360" s="56"/>
      <c r="FJ360" s="56"/>
      <c r="FK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GA360" s="66"/>
      <c r="GB360" s="66"/>
      <c r="GC360" s="56"/>
      <c r="GD360" s="56"/>
      <c r="GE360" s="66"/>
      <c r="GF360" s="56"/>
      <c r="GH360" s="56"/>
    </row>
    <row r="361" spans="1:190" s="57" customFormat="1" ht="18" customHeight="1">
      <c r="A361" s="56" t="s">
        <v>1082</v>
      </c>
      <c r="B361" s="56" t="s">
        <v>1034</v>
      </c>
      <c r="C361" s="57">
        <v>850</v>
      </c>
      <c r="D361" s="57">
        <v>10</v>
      </c>
      <c r="E361" s="56">
        <f t="shared" si="6"/>
        <v>1123.1500000000001</v>
      </c>
      <c r="F361" s="58">
        <v>64</v>
      </c>
      <c r="G361" s="58">
        <v>0.46</v>
      </c>
      <c r="H361" s="58">
        <v>18</v>
      </c>
      <c r="I361" s="58">
        <v>4.9000000000000004</v>
      </c>
      <c r="J361" s="58">
        <v>0.09</v>
      </c>
      <c r="K361" s="58">
        <v>1.21</v>
      </c>
      <c r="L361" s="58">
        <v>5.68</v>
      </c>
      <c r="M361" s="58">
        <v>3.34</v>
      </c>
      <c r="N361" s="58">
        <v>1.58</v>
      </c>
      <c r="O361" s="58"/>
      <c r="P361" s="58"/>
      <c r="Q361" s="58">
        <v>0.73999999999999488</v>
      </c>
      <c r="R361" s="56"/>
      <c r="S361" s="58">
        <v>41.9</v>
      </c>
      <c r="T361" s="58">
        <v>1.68</v>
      </c>
      <c r="U361" s="58">
        <v>13</v>
      </c>
      <c r="V361" s="58">
        <v>13.7</v>
      </c>
      <c r="W361" s="58">
        <v>0.11</v>
      </c>
      <c r="X361" s="58">
        <v>12.6</v>
      </c>
      <c r="Y361" s="58">
        <v>10.5</v>
      </c>
      <c r="Z361" s="58">
        <v>1.94</v>
      </c>
      <c r="AA361" s="58">
        <v>1.07</v>
      </c>
      <c r="AB361" s="58"/>
      <c r="AC361" s="56"/>
      <c r="AD361" s="59"/>
      <c r="AE361" s="60"/>
      <c r="AF361" s="61"/>
      <c r="AG361" s="59"/>
      <c r="AH361" s="59"/>
      <c r="AI361" s="59"/>
      <c r="AJ361" s="60"/>
      <c r="AK361" s="62"/>
      <c r="AL361" s="62"/>
      <c r="AM361" s="62"/>
      <c r="AN361" s="62"/>
      <c r="AO361" s="62"/>
      <c r="AP361" s="62"/>
      <c r="AQ361" s="63"/>
      <c r="AR361" s="62"/>
      <c r="AS361" s="62"/>
      <c r="AT361" s="63"/>
      <c r="AU361" s="59"/>
      <c r="AV361" s="59"/>
      <c r="AW361" s="59"/>
      <c r="AX361" s="59"/>
      <c r="AY361" s="59"/>
      <c r="AZ361" s="59"/>
      <c r="BA361" s="60"/>
      <c r="BB361" s="64"/>
      <c r="BC361" s="64"/>
      <c r="BD361" s="59"/>
      <c r="BE361" s="59"/>
      <c r="BF361" s="59"/>
      <c r="BG361" s="59"/>
      <c r="BH361" s="59"/>
      <c r="BI361" s="59"/>
      <c r="BJ361" s="59"/>
      <c r="BK361" s="59"/>
      <c r="BY361" s="56"/>
      <c r="BZ361" s="56"/>
      <c r="CM361" s="56"/>
      <c r="CN361" s="56"/>
      <c r="CO361" s="56"/>
      <c r="CP361"/>
      <c r="CQ361"/>
      <c r="CR361"/>
      <c r="CS361"/>
      <c r="CT361"/>
      <c r="CU361"/>
      <c r="CV361"/>
      <c r="CW361"/>
      <c r="CX361"/>
      <c r="CY361"/>
      <c r="CZ361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65"/>
      <c r="FH361" s="65"/>
      <c r="FI361" s="56"/>
      <c r="FJ361" s="56"/>
      <c r="FK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GA361" s="66"/>
      <c r="GB361" s="66"/>
      <c r="GC361" s="56"/>
      <c r="GD361" s="56"/>
      <c r="GE361" s="66"/>
      <c r="GF361" s="56"/>
      <c r="GH361" s="56"/>
    </row>
    <row r="362" spans="1:190" s="57" customFormat="1" ht="18" customHeight="1">
      <c r="A362" s="56" t="s">
        <v>1082</v>
      </c>
      <c r="B362" s="56" t="s">
        <v>1034</v>
      </c>
      <c r="C362" s="57">
        <v>850</v>
      </c>
      <c r="D362" s="57">
        <v>10</v>
      </c>
      <c r="E362" s="56">
        <f t="shared" si="6"/>
        <v>1123.1500000000001</v>
      </c>
      <c r="F362" s="58">
        <v>63.8</v>
      </c>
      <c r="G362" s="58">
        <v>0.51</v>
      </c>
      <c r="H362" s="58">
        <v>17.899999999999999</v>
      </c>
      <c r="I362" s="58">
        <v>4.71</v>
      </c>
      <c r="J362" s="58">
        <v>0.14000000000000001</v>
      </c>
      <c r="K362" s="58">
        <v>1.0900000000000001</v>
      </c>
      <c r="L362" s="58">
        <v>5.65</v>
      </c>
      <c r="M362" s="58">
        <v>3.3</v>
      </c>
      <c r="N362" s="58">
        <v>1.99</v>
      </c>
      <c r="O362" s="58"/>
      <c r="P362" s="58"/>
      <c r="Q362" s="58">
        <v>0.90999999999999659</v>
      </c>
      <c r="R362" s="56"/>
      <c r="S362" s="58">
        <v>41.8</v>
      </c>
      <c r="T362" s="58">
        <v>1.66</v>
      </c>
      <c r="U362" s="58">
        <v>12.5</v>
      </c>
      <c r="V362" s="58">
        <v>13.6</v>
      </c>
      <c r="W362" s="58">
        <v>0.16</v>
      </c>
      <c r="X362" s="58">
        <v>12.9</v>
      </c>
      <c r="Y362" s="58">
        <v>10.6</v>
      </c>
      <c r="Z362" s="58">
        <v>1.8</v>
      </c>
      <c r="AA362" s="58">
        <v>0.95</v>
      </c>
      <c r="AB362" s="58"/>
      <c r="AC362" s="56"/>
      <c r="AD362" s="59"/>
      <c r="AE362" s="60"/>
      <c r="AF362" s="61"/>
      <c r="AG362" s="59"/>
      <c r="AH362" s="59"/>
      <c r="AI362" s="59"/>
      <c r="AJ362" s="60"/>
      <c r="AK362" s="62"/>
      <c r="AL362" s="62"/>
      <c r="AM362" s="62"/>
      <c r="AN362" s="62"/>
      <c r="AO362" s="62"/>
      <c r="AP362" s="62"/>
      <c r="AQ362" s="63"/>
      <c r="AR362" s="62"/>
      <c r="AS362" s="62"/>
      <c r="AT362" s="63"/>
      <c r="AU362" s="59"/>
      <c r="AV362" s="59"/>
      <c r="AW362" s="59"/>
      <c r="AX362" s="59"/>
      <c r="AY362" s="59"/>
      <c r="AZ362" s="59"/>
      <c r="BA362" s="60"/>
      <c r="BB362" s="64"/>
      <c r="BC362" s="64"/>
      <c r="BD362" s="59"/>
      <c r="BE362" s="59"/>
      <c r="BF362" s="59"/>
      <c r="BG362" s="59"/>
      <c r="BH362" s="59"/>
      <c r="BI362" s="59"/>
      <c r="BJ362" s="59"/>
      <c r="BK362" s="59"/>
      <c r="BY362" s="56"/>
      <c r="BZ362" s="56"/>
      <c r="CM362" s="56"/>
      <c r="CN362" s="56"/>
      <c r="CO362" s="56"/>
      <c r="CP362"/>
      <c r="CQ362"/>
      <c r="CR362"/>
      <c r="CS362"/>
      <c r="CT362"/>
      <c r="CU362"/>
      <c r="CV362"/>
      <c r="CW362"/>
      <c r="CX362"/>
      <c r="CY362"/>
      <c r="CZ362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65"/>
      <c r="FH362" s="65"/>
      <c r="FI362" s="56"/>
      <c r="FJ362" s="56"/>
      <c r="FK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GA362" s="66"/>
      <c r="GB362" s="66"/>
      <c r="GC362" s="56"/>
      <c r="GD362" s="56"/>
      <c r="GE362" s="66"/>
      <c r="GF362" s="56"/>
      <c r="GH362" s="56"/>
    </row>
    <row r="363" spans="1:190" s="57" customFormat="1" ht="18" customHeight="1">
      <c r="A363" s="56" t="s">
        <v>1082</v>
      </c>
      <c r="B363" s="56" t="s">
        <v>1034</v>
      </c>
      <c r="C363" s="57">
        <v>850</v>
      </c>
      <c r="D363" s="57">
        <v>10</v>
      </c>
      <c r="E363" s="56">
        <f t="shared" si="6"/>
        <v>1123.1500000000001</v>
      </c>
      <c r="F363" s="58">
        <v>63.6</v>
      </c>
      <c r="G363" s="58">
        <v>0.55000000000000004</v>
      </c>
      <c r="H363" s="58">
        <v>17.84</v>
      </c>
      <c r="I363" s="58">
        <v>4.58</v>
      </c>
      <c r="J363" s="58">
        <v>0.14000000000000001</v>
      </c>
      <c r="K363" s="58">
        <v>1.44</v>
      </c>
      <c r="L363" s="58">
        <v>5.72</v>
      </c>
      <c r="M363" s="58">
        <v>3.29</v>
      </c>
      <c r="N363" s="58">
        <v>2.09</v>
      </c>
      <c r="O363" s="58"/>
      <c r="P363" s="58"/>
      <c r="Q363" s="58">
        <v>0.74999999999998579</v>
      </c>
      <c r="R363" s="56"/>
      <c r="S363" s="58">
        <v>41.1</v>
      </c>
      <c r="T363" s="58">
        <v>1.51</v>
      </c>
      <c r="U363" s="58">
        <v>12.7</v>
      </c>
      <c r="V363" s="58">
        <v>13.1</v>
      </c>
      <c r="W363" s="58">
        <v>0.18</v>
      </c>
      <c r="X363" s="58">
        <v>12.9</v>
      </c>
      <c r="Y363" s="58">
        <v>10.8</v>
      </c>
      <c r="Z363" s="58">
        <v>1.72</v>
      </c>
      <c r="AA363" s="58">
        <v>0.95</v>
      </c>
      <c r="AB363" s="58"/>
      <c r="AC363" s="56"/>
      <c r="AD363" s="59"/>
      <c r="AE363" s="60"/>
      <c r="AF363" s="61"/>
      <c r="AG363" s="59"/>
      <c r="AH363" s="59"/>
      <c r="AI363" s="59"/>
      <c r="AJ363" s="60"/>
      <c r="AK363" s="62"/>
      <c r="AL363" s="62"/>
      <c r="AM363" s="62"/>
      <c r="AN363" s="62"/>
      <c r="AO363" s="62"/>
      <c r="AP363" s="62"/>
      <c r="AQ363" s="63"/>
      <c r="AR363" s="62"/>
      <c r="AS363" s="62"/>
      <c r="AT363" s="63"/>
      <c r="AU363" s="59"/>
      <c r="AV363" s="59"/>
      <c r="AW363" s="59"/>
      <c r="AX363" s="59"/>
      <c r="AY363" s="59"/>
      <c r="AZ363" s="59"/>
      <c r="BA363" s="60"/>
      <c r="BB363" s="64"/>
      <c r="BC363" s="64"/>
      <c r="BD363" s="59"/>
      <c r="BE363" s="59"/>
      <c r="BF363" s="59"/>
      <c r="BG363" s="59"/>
      <c r="BH363" s="59"/>
      <c r="BI363" s="59"/>
      <c r="BJ363" s="59"/>
      <c r="BK363" s="59"/>
      <c r="BY363" s="56"/>
      <c r="BZ363" s="56"/>
      <c r="CM363" s="56"/>
      <c r="CN363" s="56"/>
      <c r="CO363" s="56"/>
      <c r="CP363"/>
      <c r="CQ363"/>
      <c r="CR363"/>
      <c r="CS363"/>
      <c r="CT363"/>
      <c r="CU363"/>
      <c r="CV363"/>
      <c r="CW363"/>
      <c r="CX363"/>
      <c r="CY363"/>
      <c r="CZ363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65"/>
      <c r="FH363" s="65"/>
      <c r="FI363" s="56"/>
      <c r="FJ363" s="56"/>
      <c r="FK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GA363" s="66"/>
      <c r="GB363" s="66"/>
      <c r="GC363" s="56"/>
      <c r="GD363" s="56"/>
      <c r="GE363" s="66"/>
      <c r="GF363" s="56"/>
      <c r="GH363" s="56"/>
    </row>
    <row r="364" spans="1:190" s="57" customFormat="1" ht="18" customHeight="1">
      <c r="A364" s="56" t="s">
        <v>1082</v>
      </c>
      <c r="B364" s="56" t="s">
        <v>1034</v>
      </c>
      <c r="C364" s="57">
        <v>850</v>
      </c>
      <c r="D364" s="57">
        <v>10</v>
      </c>
      <c r="E364" s="56">
        <f t="shared" si="6"/>
        <v>1123.1500000000001</v>
      </c>
      <c r="F364" s="58">
        <v>63.8</v>
      </c>
      <c r="G364" s="58">
        <v>0.42</v>
      </c>
      <c r="H364" s="58">
        <v>17.899999999999999</v>
      </c>
      <c r="I364" s="58">
        <v>4.3</v>
      </c>
      <c r="J364" s="58">
        <v>0.09</v>
      </c>
      <c r="K364" s="58">
        <v>1.04</v>
      </c>
      <c r="L364" s="58">
        <v>5.58</v>
      </c>
      <c r="M364" s="58">
        <v>3.39</v>
      </c>
      <c r="N364" s="58">
        <v>2.29</v>
      </c>
      <c r="O364" s="58"/>
      <c r="P364" s="58"/>
      <c r="Q364" s="58">
        <v>1.1899999999999835</v>
      </c>
      <c r="R364" s="56"/>
      <c r="S364" s="58">
        <v>41.4</v>
      </c>
      <c r="T364" s="58">
        <v>1.3</v>
      </c>
      <c r="U364" s="58">
        <v>13.4</v>
      </c>
      <c r="V364" s="58">
        <v>13.3</v>
      </c>
      <c r="W364" s="58">
        <v>0.2</v>
      </c>
      <c r="X364" s="58">
        <v>12.4</v>
      </c>
      <c r="Y364" s="58">
        <v>10.7</v>
      </c>
      <c r="Z364" s="58">
        <v>1.7</v>
      </c>
      <c r="AA364" s="58">
        <v>1.07</v>
      </c>
      <c r="AB364" s="58"/>
      <c r="AC364" s="56"/>
      <c r="AD364" s="59"/>
      <c r="AE364" s="60"/>
      <c r="AF364" s="61"/>
      <c r="AG364" s="59"/>
      <c r="AH364" s="59"/>
      <c r="AI364" s="59"/>
      <c r="AJ364" s="60"/>
      <c r="AK364" s="62"/>
      <c r="AL364" s="62"/>
      <c r="AM364" s="62"/>
      <c r="AN364" s="62"/>
      <c r="AO364" s="62"/>
      <c r="AP364" s="62"/>
      <c r="AQ364" s="63"/>
      <c r="AR364" s="62"/>
      <c r="AS364" s="62"/>
      <c r="AT364" s="63"/>
      <c r="AU364" s="59"/>
      <c r="AV364" s="59"/>
      <c r="AW364" s="59"/>
      <c r="AX364" s="59"/>
      <c r="AY364" s="59"/>
      <c r="AZ364" s="59"/>
      <c r="BA364" s="60"/>
      <c r="BB364" s="64"/>
      <c r="BC364" s="64"/>
      <c r="BD364" s="59"/>
      <c r="BE364" s="59"/>
      <c r="BF364" s="59"/>
      <c r="BG364" s="59"/>
      <c r="BH364" s="59"/>
      <c r="BI364" s="59"/>
      <c r="BJ364" s="59"/>
      <c r="BK364" s="59"/>
      <c r="BY364" s="56"/>
      <c r="BZ364" s="56"/>
      <c r="CM364" s="56"/>
      <c r="CN364" s="56"/>
      <c r="CO364" s="56"/>
      <c r="CP364"/>
      <c r="CQ364"/>
      <c r="CR364"/>
      <c r="CS364"/>
      <c r="CT364"/>
      <c r="CU364"/>
      <c r="CV364"/>
      <c r="CW364"/>
      <c r="CX364"/>
      <c r="CY364"/>
      <c r="CZ364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65"/>
      <c r="FH364" s="65"/>
      <c r="FI364" s="56"/>
      <c r="FJ364" s="56"/>
      <c r="FK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GA364" s="66"/>
      <c r="GB364" s="66"/>
      <c r="GC364" s="56"/>
      <c r="GD364" s="56"/>
      <c r="GE364" s="66"/>
      <c r="GF364" s="56"/>
      <c r="GH364" s="56"/>
    </row>
    <row r="365" spans="1:190" s="57" customFormat="1" ht="18" customHeight="1">
      <c r="A365" s="56" t="s">
        <v>1082</v>
      </c>
      <c r="B365" s="56" t="s">
        <v>1034</v>
      </c>
      <c r="C365" s="57">
        <v>850</v>
      </c>
      <c r="D365" s="57">
        <v>10</v>
      </c>
      <c r="E365" s="56">
        <f t="shared" si="6"/>
        <v>1123.1500000000001</v>
      </c>
      <c r="F365" s="58">
        <v>63.9</v>
      </c>
      <c r="G365" s="58">
        <v>0.51</v>
      </c>
      <c r="H365" s="58">
        <v>18.399999999999999</v>
      </c>
      <c r="I365" s="58">
        <v>4.5999999999999996</v>
      </c>
      <c r="J365" s="58">
        <v>0.12</v>
      </c>
      <c r="K365" s="58">
        <v>0.71</v>
      </c>
      <c r="L365" s="58">
        <v>5.17</v>
      </c>
      <c r="M365" s="58">
        <v>3.41</v>
      </c>
      <c r="N365" s="58">
        <v>2.3199999999999998</v>
      </c>
      <c r="O365" s="58"/>
      <c r="P365" s="58"/>
      <c r="Q365" s="58">
        <v>0.86000000000001364</v>
      </c>
      <c r="R365" s="56"/>
      <c r="S365" s="58">
        <v>41.6</v>
      </c>
      <c r="T365" s="58">
        <v>1.6</v>
      </c>
      <c r="U365" s="58">
        <v>13.6</v>
      </c>
      <c r="V365" s="58">
        <v>13.4</v>
      </c>
      <c r="W365" s="58">
        <v>0.2</v>
      </c>
      <c r="X365" s="58">
        <v>12.5</v>
      </c>
      <c r="Y365" s="58">
        <v>10.3</v>
      </c>
      <c r="Z365" s="58">
        <v>2</v>
      </c>
      <c r="AA365" s="58">
        <v>0.99</v>
      </c>
      <c r="AB365" s="58"/>
      <c r="AC365" s="56"/>
      <c r="AD365" s="59"/>
      <c r="AE365" s="60"/>
      <c r="AF365" s="61"/>
      <c r="AG365" s="59"/>
      <c r="AH365" s="59"/>
      <c r="AI365" s="59"/>
      <c r="AJ365" s="60"/>
      <c r="AK365" s="62"/>
      <c r="AL365" s="62"/>
      <c r="AM365" s="62"/>
      <c r="AN365" s="62"/>
      <c r="AO365" s="62"/>
      <c r="AP365" s="62"/>
      <c r="AQ365" s="63"/>
      <c r="AR365" s="62"/>
      <c r="AS365" s="62"/>
      <c r="AT365" s="63"/>
      <c r="AU365" s="59"/>
      <c r="AV365" s="59"/>
      <c r="AW365" s="59"/>
      <c r="AX365" s="59"/>
      <c r="AY365" s="59"/>
      <c r="AZ365" s="59"/>
      <c r="BA365" s="60"/>
      <c r="BB365" s="64"/>
      <c r="BC365" s="64"/>
      <c r="BD365" s="59"/>
      <c r="BE365" s="59"/>
      <c r="BF365" s="59"/>
      <c r="BG365" s="59"/>
      <c r="BH365" s="59"/>
      <c r="BI365" s="59"/>
      <c r="BJ365" s="59"/>
      <c r="BK365" s="59"/>
      <c r="BY365" s="56"/>
      <c r="BZ365" s="56"/>
      <c r="CM365" s="56"/>
      <c r="CN365" s="56"/>
      <c r="CO365" s="56"/>
      <c r="CP365"/>
      <c r="CQ365"/>
      <c r="CR365"/>
      <c r="CS365"/>
      <c r="CT365"/>
      <c r="CU365"/>
      <c r="CV365"/>
      <c r="CW365"/>
      <c r="CX365"/>
      <c r="CY365"/>
      <c r="CZ365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65"/>
      <c r="FH365" s="65"/>
      <c r="FI365" s="56"/>
      <c r="FJ365" s="56"/>
      <c r="FK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GA365" s="66"/>
      <c r="GB365" s="66"/>
      <c r="GC365" s="56"/>
      <c r="GD365" s="56"/>
      <c r="GE365" s="66"/>
      <c r="GF365" s="56"/>
      <c r="GH365" s="56"/>
    </row>
    <row r="366" spans="1:190" s="57" customFormat="1" ht="18" customHeight="1">
      <c r="A366" s="56" t="s">
        <v>1082</v>
      </c>
      <c r="B366" s="56" t="s">
        <v>1034</v>
      </c>
      <c r="C366" s="57">
        <v>850</v>
      </c>
      <c r="D366" s="57">
        <v>10</v>
      </c>
      <c r="E366" s="56">
        <f t="shared" si="6"/>
        <v>1123.1500000000001</v>
      </c>
      <c r="F366" s="58">
        <v>63.5</v>
      </c>
      <c r="G366" s="58">
        <v>0.47</v>
      </c>
      <c r="H366" s="58">
        <v>17.899999999999999</v>
      </c>
      <c r="I366" s="58">
        <v>4.62</v>
      </c>
      <c r="J366" s="58">
        <v>0.15</v>
      </c>
      <c r="K366" s="58">
        <v>1.1299999999999999</v>
      </c>
      <c r="L366" s="58">
        <v>5.2</v>
      </c>
      <c r="M366" s="58">
        <v>3.42</v>
      </c>
      <c r="N366" s="58">
        <v>1.97</v>
      </c>
      <c r="O366" s="58"/>
      <c r="P366" s="58"/>
      <c r="Q366" s="58">
        <v>1.6399999999999864</v>
      </c>
      <c r="R366" s="56"/>
      <c r="S366" s="58">
        <v>41.6</v>
      </c>
      <c r="T366" s="58">
        <v>1.36</v>
      </c>
      <c r="U366" s="58">
        <v>13.13</v>
      </c>
      <c r="V366" s="58">
        <v>12.9</v>
      </c>
      <c r="W366" s="58">
        <v>0.14000000000000001</v>
      </c>
      <c r="X366" s="58">
        <v>12.5</v>
      </c>
      <c r="Y366" s="58">
        <v>11.4</v>
      </c>
      <c r="Z366" s="58">
        <v>1.84</v>
      </c>
      <c r="AA366" s="58">
        <v>1.1000000000000001</v>
      </c>
      <c r="AB366" s="58"/>
      <c r="AC366" s="56"/>
      <c r="AD366" s="59"/>
      <c r="AE366" s="60"/>
      <c r="AF366" s="61"/>
      <c r="AG366" s="59"/>
      <c r="AH366" s="59"/>
      <c r="AI366" s="59"/>
      <c r="AJ366" s="60"/>
      <c r="AK366" s="62"/>
      <c r="AL366" s="62"/>
      <c r="AM366" s="62"/>
      <c r="AN366" s="62"/>
      <c r="AO366" s="62"/>
      <c r="AP366" s="62"/>
      <c r="AQ366" s="63"/>
      <c r="AR366" s="62"/>
      <c r="AS366" s="62"/>
      <c r="AT366" s="63"/>
      <c r="AU366" s="59"/>
      <c r="AV366" s="59"/>
      <c r="AW366" s="59"/>
      <c r="AX366" s="59"/>
      <c r="AY366" s="59"/>
      <c r="AZ366" s="59"/>
      <c r="BA366" s="60"/>
      <c r="BB366" s="64"/>
      <c r="BC366" s="64"/>
      <c r="BD366" s="59"/>
      <c r="BE366" s="59"/>
      <c r="BF366" s="59"/>
      <c r="BG366" s="59"/>
      <c r="BH366" s="59"/>
      <c r="BI366" s="59"/>
      <c r="BJ366" s="59"/>
      <c r="BK366" s="59"/>
      <c r="BY366" s="56"/>
      <c r="BZ366" s="56"/>
      <c r="CM366" s="56"/>
      <c r="CN366" s="56"/>
      <c r="CO366" s="56"/>
      <c r="CP366"/>
      <c r="CQ366"/>
      <c r="CR366"/>
      <c r="CS366"/>
      <c r="CT366"/>
      <c r="CU366"/>
      <c r="CV366"/>
      <c r="CW366"/>
      <c r="CX366"/>
      <c r="CY366"/>
      <c r="CZ36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65"/>
      <c r="FH366" s="65"/>
      <c r="FI366" s="56"/>
      <c r="FJ366" s="56"/>
      <c r="FK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GA366" s="66"/>
      <c r="GB366" s="66"/>
      <c r="GC366" s="56"/>
      <c r="GD366" s="56"/>
      <c r="GE366" s="66"/>
      <c r="GF366" s="56"/>
      <c r="GH366" s="56"/>
    </row>
    <row r="367" spans="1:190" s="57" customFormat="1" ht="18" customHeight="1">
      <c r="A367" s="56" t="s">
        <v>1082</v>
      </c>
      <c r="B367" s="56" t="s">
        <v>1034</v>
      </c>
      <c r="C367" s="57">
        <v>800</v>
      </c>
      <c r="D367" s="57">
        <v>10</v>
      </c>
      <c r="E367" s="56">
        <f t="shared" si="6"/>
        <v>1073.1500000000001</v>
      </c>
      <c r="F367" s="58">
        <v>68</v>
      </c>
      <c r="G367" s="58">
        <v>0.27</v>
      </c>
      <c r="H367" s="58">
        <v>17.100000000000001</v>
      </c>
      <c r="I367" s="58">
        <v>2.2000000000000002</v>
      </c>
      <c r="J367" s="58">
        <v>0.08</v>
      </c>
      <c r="K367" s="58">
        <v>0.46</v>
      </c>
      <c r="L367" s="58">
        <v>2.62</v>
      </c>
      <c r="M367" s="58">
        <v>3.7</v>
      </c>
      <c r="N367" s="58">
        <v>2.62</v>
      </c>
      <c r="O367" s="58"/>
      <c r="P367" s="58"/>
      <c r="Q367" s="58">
        <v>2.9499999999999886</v>
      </c>
      <c r="R367" s="56"/>
      <c r="S367" s="58">
        <v>41.4</v>
      </c>
      <c r="T367" s="58">
        <v>1.5</v>
      </c>
      <c r="U367" s="58">
        <v>13.6</v>
      </c>
      <c r="V367" s="58">
        <v>14.4</v>
      </c>
      <c r="W367" s="58">
        <v>0.28000000000000003</v>
      </c>
      <c r="X367" s="58">
        <v>10.1</v>
      </c>
      <c r="Y367" s="58">
        <v>11</v>
      </c>
      <c r="Z367" s="58">
        <v>1.8</v>
      </c>
      <c r="AA367" s="58">
        <v>1.38</v>
      </c>
      <c r="AB367" s="58"/>
      <c r="AC367" s="56"/>
      <c r="AD367" s="59"/>
      <c r="AE367" s="60"/>
      <c r="AF367" s="61"/>
      <c r="AG367" s="59"/>
      <c r="AH367" s="59"/>
      <c r="AI367" s="59"/>
      <c r="AJ367" s="60"/>
      <c r="AK367" s="62"/>
      <c r="AL367" s="62"/>
      <c r="AM367" s="62"/>
      <c r="AN367" s="62"/>
      <c r="AO367" s="62"/>
      <c r="AP367" s="62"/>
      <c r="AQ367" s="63"/>
      <c r="AR367" s="62"/>
      <c r="AS367" s="62"/>
      <c r="AT367" s="63"/>
      <c r="AU367" s="59"/>
      <c r="AV367" s="59"/>
      <c r="AW367" s="59"/>
      <c r="AX367" s="59"/>
      <c r="AY367" s="59"/>
      <c r="AZ367" s="59"/>
      <c r="BA367" s="60"/>
      <c r="BB367" s="64"/>
      <c r="BC367" s="64"/>
      <c r="BD367" s="59"/>
      <c r="BE367" s="59"/>
      <c r="BF367" s="59"/>
      <c r="BG367" s="59"/>
      <c r="BH367" s="59"/>
      <c r="BI367" s="59"/>
      <c r="BJ367" s="59"/>
      <c r="BK367" s="59"/>
      <c r="BY367" s="56"/>
      <c r="BZ367" s="56"/>
      <c r="CM367" s="56"/>
      <c r="CN367" s="56"/>
      <c r="CO367" s="56"/>
      <c r="CP367"/>
      <c r="CQ367"/>
      <c r="CR367"/>
      <c r="CS367"/>
      <c r="CT367"/>
      <c r="CU367"/>
      <c r="CV367"/>
      <c r="CW367"/>
      <c r="CX367"/>
      <c r="CY367"/>
      <c r="CZ367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65"/>
      <c r="FH367" s="65"/>
      <c r="FI367" s="56"/>
      <c r="FJ367" s="56"/>
      <c r="FK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GA367" s="66"/>
      <c r="GB367" s="66"/>
      <c r="GC367" s="56"/>
      <c r="GD367" s="56"/>
      <c r="GE367" s="66"/>
      <c r="GF367" s="56"/>
      <c r="GH367" s="56"/>
    </row>
    <row r="368" spans="1:190" s="57" customFormat="1" ht="18" customHeight="1">
      <c r="A368" s="56" t="s">
        <v>1082</v>
      </c>
      <c r="B368" s="56" t="s">
        <v>1034</v>
      </c>
      <c r="C368" s="57">
        <v>800</v>
      </c>
      <c r="D368" s="57">
        <v>10</v>
      </c>
      <c r="E368" s="56">
        <f t="shared" si="6"/>
        <v>1073.1500000000001</v>
      </c>
      <c r="F368" s="58">
        <v>67.8</v>
      </c>
      <c r="G368" s="58">
        <v>0.36</v>
      </c>
      <c r="H368" s="58">
        <v>16.8</v>
      </c>
      <c r="I368" s="58">
        <v>2.2999999999999998</v>
      </c>
      <c r="J368" s="58">
        <v>0.08</v>
      </c>
      <c r="K368" s="58">
        <v>0.78</v>
      </c>
      <c r="L368" s="58">
        <v>2.5099999999999998</v>
      </c>
      <c r="M368" s="58">
        <v>3.51</v>
      </c>
      <c r="N368" s="58">
        <v>2.5099999999999998</v>
      </c>
      <c r="O368" s="58"/>
      <c r="P368" s="58"/>
      <c r="Q368" s="58">
        <v>3.3499999999999943</v>
      </c>
      <c r="R368" s="56"/>
      <c r="S368" s="58">
        <v>41.5</v>
      </c>
      <c r="T368" s="58">
        <v>1.53</v>
      </c>
      <c r="U368" s="58">
        <v>13.5</v>
      </c>
      <c r="V368" s="58">
        <v>14.7</v>
      </c>
      <c r="W368" s="58">
        <v>0.2</v>
      </c>
      <c r="X368" s="58">
        <v>10.3</v>
      </c>
      <c r="Y368" s="58">
        <v>10.7</v>
      </c>
      <c r="Z368" s="58">
        <v>2.1</v>
      </c>
      <c r="AA368" s="58">
        <v>0.88</v>
      </c>
      <c r="AB368" s="58"/>
      <c r="AC368" s="56"/>
      <c r="AD368" s="59"/>
      <c r="AE368" s="60"/>
      <c r="AF368" s="61"/>
      <c r="AG368" s="59"/>
      <c r="AH368" s="59"/>
      <c r="AI368" s="59"/>
      <c r="AJ368" s="60"/>
      <c r="AK368" s="62"/>
      <c r="AL368" s="62"/>
      <c r="AM368" s="62"/>
      <c r="AN368" s="62"/>
      <c r="AO368" s="62"/>
      <c r="AP368" s="62"/>
      <c r="AQ368" s="63"/>
      <c r="AR368" s="62"/>
      <c r="AS368" s="62"/>
      <c r="AT368" s="63"/>
      <c r="AU368" s="59"/>
      <c r="AV368" s="59"/>
      <c r="AW368" s="59"/>
      <c r="AX368" s="59"/>
      <c r="AY368" s="59"/>
      <c r="AZ368" s="59"/>
      <c r="BA368" s="60"/>
      <c r="BB368" s="64"/>
      <c r="BC368" s="64"/>
      <c r="BD368" s="59"/>
      <c r="BE368" s="59"/>
      <c r="BF368" s="59"/>
      <c r="BG368" s="59"/>
      <c r="BH368" s="59"/>
      <c r="BI368" s="59"/>
      <c r="BJ368" s="59"/>
      <c r="BK368" s="59"/>
      <c r="BY368" s="56"/>
      <c r="BZ368" s="56"/>
      <c r="CM368" s="56"/>
      <c r="CN368" s="56"/>
      <c r="CO368" s="56"/>
      <c r="CP368"/>
      <c r="CQ368"/>
      <c r="CR368"/>
      <c r="CS368"/>
      <c r="CT368"/>
      <c r="CU368"/>
      <c r="CV368"/>
      <c r="CW368"/>
      <c r="CX368"/>
      <c r="CY368"/>
      <c r="CZ368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65"/>
      <c r="FH368" s="65"/>
      <c r="FI368" s="56"/>
      <c r="FJ368" s="56"/>
      <c r="FK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GA368" s="66"/>
      <c r="GB368" s="66"/>
      <c r="GC368" s="56"/>
      <c r="GD368" s="56"/>
      <c r="GE368" s="66"/>
      <c r="GF368" s="56"/>
      <c r="GH368" s="56"/>
    </row>
    <row r="369" spans="1:190" s="57" customFormat="1" ht="18" customHeight="1">
      <c r="A369" s="56" t="s">
        <v>1082</v>
      </c>
      <c r="B369" s="56" t="s">
        <v>1034</v>
      </c>
      <c r="C369" s="57">
        <v>800</v>
      </c>
      <c r="D369" s="57">
        <v>10</v>
      </c>
      <c r="E369" s="56">
        <f t="shared" si="6"/>
        <v>1073.1500000000001</v>
      </c>
      <c r="F369" s="58">
        <v>67.7</v>
      </c>
      <c r="G369" s="58">
        <v>0.33</v>
      </c>
      <c r="H369" s="58">
        <v>17.8</v>
      </c>
      <c r="I369" s="58">
        <v>2.2000000000000002</v>
      </c>
      <c r="J369" s="58">
        <v>0.12</v>
      </c>
      <c r="K369" s="58">
        <v>0.66</v>
      </c>
      <c r="L369" s="58">
        <v>2.21</v>
      </c>
      <c r="M369" s="58">
        <v>3.43</v>
      </c>
      <c r="N369" s="58">
        <v>2.21</v>
      </c>
      <c r="O369" s="58"/>
      <c r="P369" s="58"/>
      <c r="Q369" s="58">
        <v>3.3400000000000034</v>
      </c>
      <c r="R369" s="56"/>
      <c r="S369" s="58">
        <v>41.2</v>
      </c>
      <c r="T369" s="58">
        <v>1.54</v>
      </c>
      <c r="U369" s="58">
        <v>13.6</v>
      </c>
      <c r="V369" s="58">
        <v>14.3</v>
      </c>
      <c r="W369" s="58">
        <v>0.15</v>
      </c>
      <c r="X369" s="58">
        <v>10.46</v>
      </c>
      <c r="Y369" s="58">
        <v>10.9</v>
      </c>
      <c r="Z369" s="58">
        <v>1.82</v>
      </c>
      <c r="AA369" s="58">
        <v>0.9</v>
      </c>
      <c r="AB369" s="58"/>
      <c r="AC369" s="56"/>
      <c r="AD369" s="59"/>
      <c r="AE369" s="60"/>
      <c r="AF369" s="61"/>
      <c r="AG369" s="59"/>
      <c r="AH369" s="59"/>
      <c r="AI369" s="59"/>
      <c r="AJ369" s="60"/>
      <c r="AK369" s="62"/>
      <c r="AL369" s="62"/>
      <c r="AM369" s="62"/>
      <c r="AN369" s="62"/>
      <c r="AO369" s="62"/>
      <c r="AP369" s="62"/>
      <c r="AQ369" s="63"/>
      <c r="AR369" s="62"/>
      <c r="AS369" s="62"/>
      <c r="AT369" s="63"/>
      <c r="AU369" s="59"/>
      <c r="AV369" s="59"/>
      <c r="AW369" s="59"/>
      <c r="AX369" s="59"/>
      <c r="AY369" s="59"/>
      <c r="AZ369" s="59"/>
      <c r="BA369" s="60"/>
      <c r="BB369" s="64"/>
      <c r="BC369" s="64"/>
      <c r="BD369" s="59"/>
      <c r="BE369" s="59"/>
      <c r="BF369" s="59"/>
      <c r="BG369" s="59"/>
      <c r="BH369" s="59"/>
      <c r="BI369" s="59"/>
      <c r="BJ369" s="59"/>
      <c r="BK369" s="59"/>
      <c r="BY369" s="56"/>
      <c r="BZ369" s="56"/>
      <c r="CM369" s="56"/>
      <c r="CN369" s="56"/>
      <c r="CO369" s="56"/>
      <c r="CP369"/>
      <c r="CQ369"/>
      <c r="CR369"/>
      <c r="CS369"/>
      <c r="CT369"/>
      <c r="CU369"/>
      <c r="CV369"/>
      <c r="CW369"/>
      <c r="CX369"/>
      <c r="CY369"/>
      <c r="CZ369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65"/>
      <c r="FH369" s="65"/>
      <c r="FI369" s="56"/>
      <c r="FJ369" s="56"/>
      <c r="FK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GA369" s="66"/>
      <c r="GB369" s="66"/>
      <c r="GC369" s="56"/>
      <c r="GD369" s="56"/>
      <c r="GE369" s="66"/>
      <c r="GF369" s="56"/>
      <c r="GH369" s="56"/>
    </row>
    <row r="370" spans="1:190" s="57" customFormat="1" ht="18" customHeight="1">
      <c r="A370" s="56" t="s">
        <v>1082</v>
      </c>
      <c r="B370" s="56" t="s">
        <v>1034</v>
      </c>
      <c r="C370" s="57">
        <v>800</v>
      </c>
      <c r="D370" s="57">
        <v>10</v>
      </c>
      <c r="E370" s="56">
        <f t="shared" si="6"/>
        <v>1073.1500000000001</v>
      </c>
      <c r="F370" s="58">
        <v>67.900000000000006</v>
      </c>
      <c r="G370" s="58">
        <v>0.32</v>
      </c>
      <c r="H370" s="58">
        <v>17.52</v>
      </c>
      <c r="I370" s="58">
        <v>2.5</v>
      </c>
      <c r="J370" s="58">
        <v>0.11</v>
      </c>
      <c r="K370" s="58">
        <v>0.48</v>
      </c>
      <c r="L370" s="58">
        <v>2.0699999999999998</v>
      </c>
      <c r="M370" s="58">
        <v>3.4</v>
      </c>
      <c r="N370" s="58">
        <v>2.0699999999999998</v>
      </c>
      <c r="O370" s="58"/>
      <c r="P370" s="58"/>
      <c r="Q370" s="58">
        <v>3.6300000000000097</v>
      </c>
      <c r="R370" s="56"/>
      <c r="S370" s="58">
        <v>41</v>
      </c>
      <c r="T370" s="58">
        <v>1.9</v>
      </c>
      <c r="U370" s="58">
        <v>13.3</v>
      </c>
      <c r="V370" s="58">
        <v>14.2</v>
      </c>
      <c r="W370" s="58">
        <v>0.2</v>
      </c>
      <c r="X370" s="58">
        <v>10.91</v>
      </c>
      <c r="Y370" s="58">
        <v>11</v>
      </c>
      <c r="Z370" s="58">
        <v>1.9</v>
      </c>
      <c r="AA370" s="58">
        <v>0.92</v>
      </c>
      <c r="AB370" s="58"/>
      <c r="AC370" s="56"/>
      <c r="AD370" s="59"/>
      <c r="AE370" s="60"/>
      <c r="AF370" s="61"/>
      <c r="AG370" s="59"/>
      <c r="AH370" s="59"/>
      <c r="AI370" s="59"/>
      <c r="AJ370" s="60"/>
      <c r="AK370" s="62"/>
      <c r="AL370" s="62"/>
      <c r="AM370" s="62"/>
      <c r="AN370" s="62"/>
      <c r="AO370" s="62"/>
      <c r="AP370" s="62"/>
      <c r="AQ370" s="63"/>
      <c r="AR370" s="62"/>
      <c r="AS370" s="62"/>
      <c r="AT370" s="63"/>
      <c r="AU370" s="59"/>
      <c r="AV370" s="59"/>
      <c r="AW370" s="59"/>
      <c r="AX370" s="59"/>
      <c r="AY370" s="59"/>
      <c r="AZ370" s="59"/>
      <c r="BA370" s="60"/>
      <c r="BB370" s="64"/>
      <c r="BC370" s="64"/>
      <c r="BD370" s="59"/>
      <c r="BE370" s="59"/>
      <c r="BF370" s="59"/>
      <c r="BG370" s="59"/>
      <c r="BH370" s="59"/>
      <c r="BI370" s="59"/>
      <c r="BJ370" s="59"/>
      <c r="BK370" s="59"/>
      <c r="BY370" s="56"/>
      <c r="BZ370" s="56"/>
      <c r="CM370" s="56"/>
      <c r="CN370" s="56"/>
      <c r="CO370" s="56"/>
      <c r="CP370"/>
      <c r="CQ370"/>
      <c r="CR370"/>
      <c r="CS370"/>
      <c r="CT370"/>
      <c r="CU370"/>
      <c r="CV370"/>
      <c r="CW370"/>
      <c r="CX370"/>
      <c r="CY370"/>
      <c r="CZ370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65"/>
      <c r="FH370" s="65"/>
      <c r="FI370" s="56"/>
      <c r="FJ370" s="56"/>
      <c r="FK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GA370" s="66"/>
      <c r="GB370" s="66"/>
      <c r="GC370" s="56"/>
      <c r="GD370" s="56"/>
      <c r="GE370" s="66"/>
      <c r="GF370" s="56"/>
      <c r="GH370" s="56"/>
    </row>
    <row r="371" spans="1:190" s="57" customFormat="1" ht="18" customHeight="1">
      <c r="A371" s="56" t="s">
        <v>1082</v>
      </c>
      <c r="B371" s="56" t="s">
        <v>1034</v>
      </c>
      <c r="C371" s="57">
        <v>800</v>
      </c>
      <c r="D371" s="57">
        <v>10</v>
      </c>
      <c r="E371" s="56">
        <f t="shared" si="6"/>
        <v>1073.1500000000001</v>
      </c>
      <c r="F371" s="58">
        <v>67.900000000000006</v>
      </c>
      <c r="G371" s="58">
        <v>0.33</v>
      </c>
      <c r="H371" s="58">
        <v>17.649999999999999</v>
      </c>
      <c r="I371" s="58">
        <v>2.1</v>
      </c>
      <c r="J371" s="58">
        <v>0.12</v>
      </c>
      <c r="K371" s="58">
        <v>0.6</v>
      </c>
      <c r="L371" s="58">
        <v>1.99</v>
      </c>
      <c r="M371" s="58">
        <v>3.4</v>
      </c>
      <c r="N371" s="58">
        <v>1.99</v>
      </c>
      <c r="O371" s="58"/>
      <c r="P371" s="58"/>
      <c r="Q371" s="58">
        <v>3.9200000000000159</v>
      </c>
      <c r="R371" s="56"/>
      <c r="S371" s="58">
        <v>41.8</v>
      </c>
      <c r="T371" s="58">
        <v>1.47</v>
      </c>
      <c r="U371" s="58">
        <v>13.3</v>
      </c>
      <c r="V371" s="58">
        <v>14</v>
      </c>
      <c r="W371" s="58">
        <v>0.25</v>
      </c>
      <c r="X371" s="58">
        <v>10.199999999999999</v>
      </c>
      <c r="Y371" s="58">
        <v>11</v>
      </c>
      <c r="Z371" s="58">
        <v>1.7</v>
      </c>
      <c r="AA371" s="58">
        <v>1.1000000000000001</v>
      </c>
      <c r="AB371" s="58"/>
      <c r="AC371" s="56"/>
      <c r="AD371" s="59"/>
      <c r="AE371" s="60"/>
      <c r="AF371" s="61"/>
      <c r="AG371" s="59"/>
      <c r="AH371" s="59"/>
      <c r="AI371" s="59"/>
      <c r="AJ371" s="60"/>
      <c r="AK371" s="62"/>
      <c r="AL371" s="62"/>
      <c r="AM371" s="62"/>
      <c r="AN371" s="62"/>
      <c r="AO371" s="62"/>
      <c r="AP371" s="62"/>
      <c r="AQ371" s="63"/>
      <c r="AR371" s="62"/>
      <c r="AS371" s="62"/>
      <c r="AT371" s="63"/>
      <c r="AU371" s="59"/>
      <c r="AV371" s="59"/>
      <c r="AW371" s="59"/>
      <c r="AX371" s="59"/>
      <c r="AY371" s="59"/>
      <c r="AZ371" s="59"/>
      <c r="BA371" s="60"/>
      <c r="BB371" s="64"/>
      <c r="BC371" s="64"/>
      <c r="BD371" s="59"/>
      <c r="BE371" s="59"/>
      <c r="BF371" s="59"/>
      <c r="BG371" s="59"/>
      <c r="BH371" s="59"/>
      <c r="BI371" s="59"/>
      <c r="BJ371" s="59"/>
      <c r="BK371" s="59"/>
      <c r="BY371" s="56"/>
      <c r="BZ371" s="56"/>
      <c r="CM371" s="56"/>
      <c r="CN371" s="56"/>
      <c r="CO371" s="56"/>
      <c r="CP371"/>
      <c r="CQ371"/>
      <c r="CR371"/>
      <c r="CS371"/>
      <c r="CT371"/>
      <c r="CU371"/>
      <c r="CV371"/>
      <c r="CW371"/>
      <c r="CX371"/>
      <c r="CY371"/>
      <c r="CZ371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65"/>
      <c r="FH371" s="65"/>
      <c r="FI371" s="56"/>
      <c r="FJ371" s="56"/>
      <c r="FK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GA371" s="66"/>
      <c r="GB371" s="66"/>
      <c r="GC371" s="56"/>
      <c r="GD371" s="56"/>
      <c r="GE371" s="66"/>
      <c r="GF371" s="56"/>
      <c r="GH371" s="56"/>
    </row>
    <row r="372" spans="1:190" s="57" customFormat="1" ht="18" customHeight="1">
      <c r="A372" s="56" t="s">
        <v>1082</v>
      </c>
      <c r="B372" s="56" t="s">
        <v>1034</v>
      </c>
      <c r="C372" s="57">
        <v>800</v>
      </c>
      <c r="D372" s="57">
        <v>10</v>
      </c>
      <c r="E372" s="56">
        <f t="shared" si="6"/>
        <v>1073.1500000000001</v>
      </c>
      <c r="F372" s="58">
        <v>68.7</v>
      </c>
      <c r="G372" s="58">
        <v>0.25</v>
      </c>
      <c r="H372" s="58">
        <v>17.399999999999999</v>
      </c>
      <c r="I372" s="58">
        <v>1.95</v>
      </c>
      <c r="J372" s="58">
        <v>0.06</v>
      </c>
      <c r="K372" s="58">
        <v>0.35</v>
      </c>
      <c r="L372" s="58">
        <v>2.2599999999999998</v>
      </c>
      <c r="M372" s="58">
        <v>3.7</v>
      </c>
      <c r="N372" s="58">
        <v>2.2599999999999998</v>
      </c>
      <c r="O372" s="58"/>
      <c r="P372" s="58"/>
      <c r="Q372" s="58">
        <v>3.0699999999999932</v>
      </c>
      <c r="R372" s="56"/>
      <c r="S372" s="58">
        <v>42</v>
      </c>
      <c r="T372" s="58">
        <v>1.4</v>
      </c>
      <c r="U372" s="58">
        <v>13.2</v>
      </c>
      <c r="V372" s="58">
        <v>14.3</v>
      </c>
      <c r="W372" s="58">
        <v>0.25</v>
      </c>
      <c r="X372" s="58">
        <v>10.4</v>
      </c>
      <c r="Y372" s="58">
        <v>10.5</v>
      </c>
      <c r="Z372" s="58">
        <v>1.82</v>
      </c>
      <c r="AA372" s="58">
        <v>1.1299999999999999</v>
      </c>
      <c r="AB372" s="58"/>
      <c r="AC372" s="56"/>
      <c r="AD372" s="59"/>
      <c r="AE372" s="60"/>
      <c r="AF372" s="61"/>
      <c r="AG372" s="59"/>
      <c r="AH372" s="59"/>
      <c r="AI372" s="59"/>
      <c r="AJ372" s="60"/>
      <c r="AK372" s="62"/>
      <c r="AL372" s="62"/>
      <c r="AM372" s="62"/>
      <c r="AN372" s="62"/>
      <c r="AO372" s="62"/>
      <c r="AP372" s="62"/>
      <c r="AQ372" s="63"/>
      <c r="AR372" s="62"/>
      <c r="AS372" s="62"/>
      <c r="AT372" s="63"/>
      <c r="AU372" s="59"/>
      <c r="AV372" s="59"/>
      <c r="AW372" s="59"/>
      <c r="AX372" s="59"/>
      <c r="AY372" s="59"/>
      <c r="AZ372" s="59"/>
      <c r="BA372" s="60"/>
      <c r="BB372" s="64"/>
      <c r="BC372" s="64"/>
      <c r="BD372" s="59"/>
      <c r="BE372" s="59"/>
      <c r="BF372" s="59"/>
      <c r="BG372" s="59"/>
      <c r="BH372" s="59"/>
      <c r="BI372" s="59"/>
      <c r="BJ372" s="59"/>
      <c r="BK372" s="59"/>
      <c r="BY372" s="56"/>
      <c r="BZ372" s="56"/>
      <c r="CM372" s="56"/>
      <c r="CN372" s="56"/>
      <c r="CO372" s="56"/>
      <c r="CP372"/>
      <c r="CQ372"/>
      <c r="CR372"/>
      <c r="CS372"/>
      <c r="CT372"/>
      <c r="CU372"/>
      <c r="CV372"/>
      <c r="CW372"/>
      <c r="CX372"/>
      <c r="CY372"/>
      <c r="CZ372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65"/>
      <c r="FH372" s="65"/>
      <c r="FI372" s="56"/>
      <c r="FJ372" s="56"/>
      <c r="FK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GA372" s="66"/>
      <c r="GB372" s="66"/>
      <c r="GC372" s="56"/>
      <c r="GD372" s="56"/>
      <c r="GE372" s="66"/>
      <c r="GF372" s="56"/>
      <c r="GH372" s="56"/>
    </row>
    <row r="373" spans="1:190" s="57" customFormat="1" ht="18" customHeight="1">
      <c r="A373" s="56" t="s">
        <v>1082</v>
      </c>
      <c r="B373" s="56" t="s">
        <v>1034</v>
      </c>
      <c r="C373" s="57">
        <v>800</v>
      </c>
      <c r="D373" s="57">
        <v>10</v>
      </c>
      <c r="E373" s="56">
        <f t="shared" si="6"/>
        <v>1073.1500000000001</v>
      </c>
      <c r="F373" s="58">
        <v>68.400000000000006</v>
      </c>
      <c r="G373" s="58">
        <v>0.39</v>
      </c>
      <c r="H373" s="58">
        <v>17.2</v>
      </c>
      <c r="I373" s="58">
        <v>2.0699999999999998</v>
      </c>
      <c r="J373" s="58">
        <v>0.08</v>
      </c>
      <c r="K373" s="58">
        <v>0.54</v>
      </c>
      <c r="L373" s="58">
        <v>1.98</v>
      </c>
      <c r="M373" s="58">
        <v>3.84</v>
      </c>
      <c r="N373" s="58">
        <v>1.98</v>
      </c>
      <c r="O373" s="58"/>
      <c r="P373" s="58"/>
      <c r="Q373" s="58">
        <v>3.5199999999999818</v>
      </c>
      <c r="R373" s="56"/>
      <c r="S373" s="58">
        <v>42.2</v>
      </c>
      <c r="T373" s="58">
        <v>1.17</v>
      </c>
      <c r="U373" s="58">
        <v>13.7</v>
      </c>
      <c r="V373" s="58">
        <v>14.8</v>
      </c>
      <c r="W373" s="58">
        <v>0.24</v>
      </c>
      <c r="X373" s="58">
        <v>10.1</v>
      </c>
      <c r="Y373" s="58">
        <v>11.2</v>
      </c>
      <c r="Z373" s="58">
        <v>1.8</v>
      </c>
      <c r="AA373" s="58">
        <v>1.04</v>
      </c>
      <c r="AB373" s="58"/>
      <c r="AC373" s="56"/>
      <c r="AD373" s="59"/>
      <c r="AE373" s="60"/>
      <c r="AF373" s="61"/>
      <c r="AG373" s="59"/>
      <c r="AH373" s="59"/>
      <c r="AI373" s="59"/>
      <c r="AJ373" s="60"/>
      <c r="AK373" s="62"/>
      <c r="AL373" s="62"/>
      <c r="AM373" s="62"/>
      <c r="AN373" s="62"/>
      <c r="AO373" s="62"/>
      <c r="AP373" s="62"/>
      <c r="AQ373" s="63"/>
      <c r="AR373" s="62"/>
      <c r="AS373" s="62"/>
      <c r="AT373" s="63"/>
      <c r="AU373" s="59"/>
      <c r="AV373" s="59"/>
      <c r="AW373" s="59"/>
      <c r="AX373" s="59"/>
      <c r="AY373" s="59"/>
      <c r="AZ373" s="59"/>
      <c r="BA373" s="60"/>
      <c r="BB373" s="64"/>
      <c r="BC373" s="64"/>
      <c r="BD373" s="59"/>
      <c r="BE373" s="59"/>
      <c r="BF373" s="59"/>
      <c r="BG373" s="59"/>
      <c r="BH373" s="59"/>
      <c r="BI373" s="59"/>
      <c r="BJ373" s="59"/>
      <c r="BK373" s="59"/>
      <c r="BY373" s="56"/>
      <c r="BZ373" s="56"/>
      <c r="CM373" s="56"/>
      <c r="CN373" s="56"/>
      <c r="CO373" s="56"/>
      <c r="CP373"/>
      <c r="CQ373"/>
      <c r="CR373"/>
      <c r="CS373"/>
      <c r="CT373"/>
      <c r="CU373"/>
      <c r="CV373"/>
      <c r="CW373"/>
      <c r="CX373"/>
      <c r="CY373"/>
      <c r="CZ373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65"/>
      <c r="FH373" s="65"/>
      <c r="FI373" s="56"/>
      <c r="FJ373" s="56"/>
      <c r="FK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GA373" s="66"/>
      <c r="GB373" s="66"/>
      <c r="GC373" s="56"/>
      <c r="GD373" s="56"/>
      <c r="GE373" s="66"/>
      <c r="GF373" s="56"/>
      <c r="GH373" s="56"/>
    </row>
    <row r="374" spans="1:190" s="74" customFormat="1" ht="18" customHeight="1">
      <c r="A374" s="73" t="s">
        <v>1083</v>
      </c>
      <c r="B374" s="73" t="s">
        <v>1034</v>
      </c>
      <c r="C374" s="74">
        <v>775</v>
      </c>
      <c r="D374" s="74">
        <v>1.96</v>
      </c>
      <c r="E374" s="56">
        <f t="shared" si="6"/>
        <v>1048.1500000000001</v>
      </c>
      <c r="F374" s="74">
        <v>77.900000000000006</v>
      </c>
      <c r="G374" s="74">
        <v>0.12</v>
      </c>
      <c r="H374" s="74">
        <v>13.18</v>
      </c>
      <c r="I374" s="74">
        <v>1.29</v>
      </c>
      <c r="J374" s="74">
        <v>0.14000000000000001</v>
      </c>
      <c r="K374" s="74">
        <v>0.24</v>
      </c>
      <c r="L374" s="74">
        <v>1.49</v>
      </c>
      <c r="M374" s="74">
        <v>4.05</v>
      </c>
      <c r="N374" s="74">
        <v>1.52</v>
      </c>
      <c r="P374" s="74">
        <v>0.06</v>
      </c>
      <c r="Q374" s="74">
        <v>11.019999999999996</v>
      </c>
      <c r="R374" s="73"/>
      <c r="S374" s="74">
        <v>48.99</v>
      </c>
      <c r="T374" s="74">
        <v>0.82</v>
      </c>
      <c r="U374" s="74">
        <v>7.46</v>
      </c>
      <c r="V374" s="74">
        <v>21.24</v>
      </c>
      <c r="W374" s="74">
        <v>1.78</v>
      </c>
      <c r="X374" s="74">
        <v>13.83</v>
      </c>
      <c r="Y374" s="74">
        <v>4.59</v>
      </c>
      <c r="Z374" s="74">
        <v>1.1499999999999999</v>
      </c>
      <c r="AA374" s="74">
        <v>0.04</v>
      </c>
      <c r="AC374" s="73"/>
      <c r="AD374" s="75"/>
      <c r="AE374" s="75"/>
      <c r="AF374" s="76"/>
      <c r="AG374" s="75"/>
      <c r="AH374" s="75"/>
      <c r="AI374" s="75"/>
      <c r="AJ374" s="75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5"/>
      <c r="AV374" s="75"/>
      <c r="AW374" s="75"/>
      <c r="AX374" s="75"/>
      <c r="AY374" s="75"/>
      <c r="AZ374" s="75"/>
      <c r="BA374" s="75"/>
      <c r="BB374" s="76"/>
      <c r="BC374" s="76"/>
      <c r="BD374" s="75"/>
      <c r="BE374" s="75"/>
      <c r="BF374" s="75"/>
      <c r="BG374" s="75"/>
      <c r="BH374" s="75"/>
      <c r="BI374" s="75"/>
      <c r="BJ374" s="75"/>
      <c r="BK374" s="75"/>
      <c r="BY374" s="73"/>
      <c r="BZ374" s="73"/>
      <c r="CM374" s="73"/>
      <c r="CN374" s="73"/>
      <c r="CO374" s="73"/>
      <c r="CP374" s="78"/>
      <c r="CQ374" s="78"/>
      <c r="CR374" s="78"/>
      <c r="CS374" s="78"/>
      <c r="CT374" s="78"/>
      <c r="CU374" s="78"/>
      <c r="CV374" s="78"/>
      <c r="CW374" s="78"/>
      <c r="CX374" s="78"/>
      <c r="CY374" s="78"/>
      <c r="CZ374" s="78"/>
      <c r="DA374" s="73"/>
      <c r="DB374" s="73"/>
      <c r="DC374" s="73"/>
      <c r="DD374" s="73"/>
      <c r="DE374" s="73"/>
      <c r="DF374" s="73"/>
      <c r="DG374" s="73"/>
      <c r="DH374" s="73"/>
      <c r="DI374" s="73"/>
      <c r="DJ374" s="73"/>
      <c r="DK374" s="73"/>
      <c r="DL374" s="73"/>
      <c r="DM374" s="73"/>
      <c r="DN374" s="73"/>
      <c r="DO374" s="73"/>
      <c r="DP374" s="73"/>
      <c r="DQ374" s="73"/>
      <c r="DR374" s="73"/>
      <c r="DS374" s="73"/>
      <c r="DT374" s="73"/>
      <c r="DU374" s="73"/>
      <c r="DV374" s="73"/>
      <c r="DW374" s="73"/>
      <c r="DX374" s="73"/>
      <c r="DY374" s="73"/>
      <c r="DZ374" s="73"/>
      <c r="EA374" s="73"/>
      <c r="EB374" s="73"/>
      <c r="EC374" s="73"/>
      <c r="ED374" s="73"/>
      <c r="EE374" s="73"/>
      <c r="EF374" s="73"/>
      <c r="EG374" s="73"/>
      <c r="EH374" s="73"/>
      <c r="EI374" s="73"/>
      <c r="EJ374" s="73"/>
      <c r="EK374" s="73"/>
      <c r="EL374" s="73"/>
      <c r="EX374" s="73"/>
      <c r="EY374" s="73"/>
      <c r="EZ374" s="73"/>
      <c r="FA374" s="73"/>
      <c r="FB374" s="73"/>
      <c r="FC374" s="73"/>
      <c r="FD374" s="73"/>
      <c r="FE374" s="73"/>
      <c r="FF374" s="73"/>
      <c r="FG374" s="79"/>
      <c r="FH374" s="79"/>
      <c r="FI374" s="73"/>
      <c r="FJ374" s="73"/>
      <c r="FK374" s="73"/>
      <c r="FM374" s="73"/>
      <c r="FN374" s="73"/>
      <c r="FO374" s="73"/>
      <c r="FP374" s="73"/>
      <c r="FQ374" s="73"/>
      <c r="FR374" s="73"/>
      <c r="FS374" s="73"/>
      <c r="FT374" s="73"/>
      <c r="FU374" s="73"/>
      <c r="FV374" s="73"/>
      <c r="FW374" s="73"/>
      <c r="GA374" s="80"/>
      <c r="GB374" s="80"/>
      <c r="GC374" s="73"/>
      <c r="GD374" s="73"/>
      <c r="GE374" s="80"/>
      <c r="GF374" s="73"/>
      <c r="GH374" s="73"/>
    </row>
    <row r="375" spans="1:190" s="74" customFormat="1" ht="18" customHeight="1">
      <c r="A375" s="73" t="s">
        <v>1083</v>
      </c>
      <c r="B375" s="73" t="s">
        <v>1034</v>
      </c>
      <c r="C375" s="74">
        <v>775</v>
      </c>
      <c r="D375" s="74">
        <v>2.4500000000000002</v>
      </c>
      <c r="E375" s="56">
        <f t="shared" si="6"/>
        <v>1048.1500000000001</v>
      </c>
      <c r="F375" s="74">
        <v>77.819999999999993</v>
      </c>
      <c r="G375" s="74">
        <v>0.1</v>
      </c>
      <c r="H375" s="74">
        <v>13.25</v>
      </c>
      <c r="I375" s="74">
        <v>1.36</v>
      </c>
      <c r="J375" s="74">
        <v>0.13</v>
      </c>
      <c r="K375" s="74">
        <v>0.2</v>
      </c>
      <c r="L375" s="74">
        <v>1.4</v>
      </c>
      <c r="M375" s="74">
        <v>4</v>
      </c>
      <c r="N375" s="74">
        <v>1.68</v>
      </c>
      <c r="P375" s="74">
        <v>0.06</v>
      </c>
      <c r="Q375" s="74">
        <v>11.670000000000002</v>
      </c>
      <c r="R375" s="73"/>
      <c r="S375" s="74">
        <v>49.13</v>
      </c>
      <c r="T375" s="74">
        <v>0.77</v>
      </c>
      <c r="U375" s="74">
        <v>7.71</v>
      </c>
      <c r="V375" s="74">
        <v>21.62</v>
      </c>
      <c r="W375" s="74">
        <v>1.72</v>
      </c>
      <c r="X375" s="74">
        <v>12.86</v>
      </c>
      <c r="Y375" s="74">
        <v>4.91</v>
      </c>
      <c r="Z375" s="74">
        <v>1.08</v>
      </c>
      <c r="AA375" s="74">
        <v>0.06</v>
      </c>
      <c r="AC375" s="73"/>
      <c r="AD375" s="75"/>
      <c r="AE375" s="75"/>
      <c r="AF375" s="76"/>
      <c r="AG375" s="75"/>
      <c r="AH375" s="75"/>
      <c r="AI375" s="75"/>
      <c r="AJ375" s="75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5"/>
      <c r="AV375" s="75"/>
      <c r="AW375" s="75"/>
      <c r="AX375" s="75"/>
      <c r="AY375" s="75"/>
      <c r="AZ375" s="75"/>
      <c r="BA375" s="75"/>
      <c r="BB375" s="76"/>
      <c r="BC375" s="76"/>
      <c r="BD375" s="75"/>
      <c r="BE375" s="75"/>
      <c r="BF375" s="75"/>
      <c r="BG375" s="75"/>
      <c r="BH375" s="75"/>
      <c r="BI375" s="75"/>
      <c r="BJ375" s="75"/>
      <c r="BK375" s="75"/>
      <c r="BY375" s="73"/>
      <c r="BZ375" s="73"/>
      <c r="CM375" s="73"/>
      <c r="CN375" s="73"/>
      <c r="CO375" s="73"/>
      <c r="CP375" s="78"/>
      <c r="CQ375" s="78"/>
      <c r="CR375" s="78"/>
      <c r="CS375" s="78"/>
      <c r="CT375" s="78"/>
      <c r="CU375" s="78"/>
      <c r="CV375" s="78"/>
      <c r="CW375" s="78"/>
      <c r="CX375" s="78"/>
      <c r="CY375" s="78"/>
      <c r="CZ375" s="78"/>
      <c r="DA375" s="73"/>
      <c r="DB375" s="73"/>
      <c r="DC375" s="73"/>
      <c r="DD375" s="73"/>
      <c r="DE375" s="73"/>
      <c r="DF375" s="73"/>
      <c r="DG375" s="73"/>
      <c r="DH375" s="73"/>
      <c r="DI375" s="73"/>
      <c r="DJ375" s="73"/>
      <c r="DK375" s="73"/>
      <c r="DL375" s="73"/>
      <c r="DM375" s="73"/>
      <c r="DN375" s="73"/>
      <c r="DO375" s="73"/>
      <c r="DP375" s="73"/>
      <c r="DQ375" s="73"/>
      <c r="DR375" s="73"/>
      <c r="DS375" s="73"/>
      <c r="DT375" s="73"/>
      <c r="DU375" s="73"/>
      <c r="DV375" s="73"/>
      <c r="DW375" s="73"/>
      <c r="DX375" s="73"/>
      <c r="DY375" s="73"/>
      <c r="DZ375" s="73"/>
      <c r="EA375" s="73"/>
      <c r="EB375" s="73"/>
      <c r="EC375" s="73"/>
      <c r="ED375" s="73"/>
      <c r="EE375" s="73"/>
      <c r="EF375" s="73"/>
      <c r="EG375" s="73"/>
      <c r="EH375" s="73"/>
      <c r="EI375" s="73"/>
      <c r="EJ375" s="73"/>
      <c r="EK375" s="73"/>
      <c r="EL375" s="73"/>
      <c r="EX375" s="73"/>
      <c r="EY375" s="73"/>
      <c r="EZ375" s="73"/>
      <c r="FA375" s="73"/>
      <c r="FB375" s="73"/>
      <c r="FC375" s="73"/>
      <c r="FD375" s="73"/>
      <c r="FE375" s="73"/>
      <c r="FF375" s="73"/>
      <c r="FG375" s="79"/>
      <c r="FH375" s="79"/>
      <c r="FI375" s="73"/>
      <c r="FJ375" s="73"/>
      <c r="FK375" s="73"/>
      <c r="FM375" s="73"/>
      <c r="FN375" s="73"/>
      <c r="FO375" s="73"/>
      <c r="FP375" s="73"/>
      <c r="FQ375" s="73"/>
      <c r="FR375" s="73"/>
      <c r="FS375" s="73"/>
      <c r="FT375" s="73"/>
      <c r="FU375" s="73"/>
      <c r="FV375" s="73"/>
      <c r="FW375" s="73"/>
      <c r="GA375" s="80"/>
      <c r="GB375" s="80"/>
      <c r="GC375" s="73"/>
      <c r="GD375" s="73"/>
      <c r="GE375" s="80"/>
      <c r="GF375" s="73"/>
      <c r="GH375" s="73"/>
    </row>
    <row r="376" spans="1:190" s="74" customFormat="1" ht="18" customHeight="1">
      <c r="A376" s="73" t="s">
        <v>1083</v>
      </c>
      <c r="B376" s="73" t="s">
        <v>1034</v>
      </c>
      <c r="C376" s="74">
        <v>700</v>
      </c>
      <c r="D376" s="74">
        <v>3.92</v>
      </c>
      <c r="E376" s="56">
        <f t="shared" si="6"/>
        <v>973.15</v>
      </c>
      <c r="F376" s="74">
        <v>76.75</v>
      </c>
      <c r="G376" s="74">
        <v>0.08</v>
      </c>
      <c r="H376" s="74">
        <v>14.48</v>
      </c>
      <c r="I376" s="74">
        <v>0.79</v>
      </c>
      <c r="J376" s="74">
        <v>0.11</v>
      </c>
      <c r="K376" s="74">
        <v>0.2</v>
      </c>
      <c r="L376" s="74">
        <v>1.94</v>
      </c>
      <c r="M376" s="74">
        <v>4.3099999999999996</v>
      </c>
      <c r="N376" s="74">
        <v>1.3</v>
      </c>
      <c r="P376" s="74">
        <v>0.04</v>
      </c>
      <c r="Q376" s="74">
        <v>14.079999999999998</v>
      </c>
      <c r="R376" s="73"/>
      <c r="S376" s="74">
        <v>47.96</v>
      </c>
      <c r="T376" s="74">
        <v>0.4</v>
      </c>
      <c r="U376" s="74">
        <v>7.24</v>
      </c>
      <c r="V376" s="74">
        <v>28.22</v>
      </c>
      <c r="W376" s="74">
        <v>1.82</v>
      </c>
      <c r="X376" s="74">
        <v>9.34</v>
      </c>
      <c r="Y376" s="74">
        <v>3.83</v>
      </c>
      <c r="Z376" s="74">
        <v>1.1100000000000001</v>
      </c>
      <c r="AA376" s="74">
        <v>0.05</v>
      </c>
      <c r="AC376" s="73"/>
      <c r="AD376" s="75"/>
      <c r="AE376" s="75"/>
      <c r="AF376" s="76"/>
      <c r="AG376" s="75"/>
      <c r="AH376" s="75"/>
      <c r="AI376" s="75"/>
      <c r="AJ376" s="75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5"/>
      <c r="AV376" s="75"/>
      <c r="AW376" s="75"/>
      <c r="AX376" s="75"/>
      <c r="AY376" s="75"/>
      <c r="AZ376" s="75"/>
      <c r="BA376" s="75"/>
      <c r="BB376" s="76"/>
      <c r="BC376" s="76"/>
      <c r="BD376" s="75"/>
      <c r="BE376" s="75"/>
      <c r="BF376" s="75"/>
      <c r="BG376" s="75"/>
      <c r="BH376" s="75"/>
      <c r="BI376" s="75"/>
      <c r="BJ376" s="75"/>
      <c r="BK376" s="75"/>
      <c r="BY376" s="73"/>
      <c r="BZ376" s="73"/>
      <c r="CM376" s="73"/>
      <c r="CN376" s="73"/>
      <c r="CO376" s="73"/>
      <c r="CP376" s="78"/>
      <c r="CQ376" s="78"/>
      <c r="CR376" s="78"/>
      <c r="CS376" s="78"/>
      <c r="CT376" s="78"/>
      <c r="CU376" s="78"/>
      <c r="CV376" s="78"/>
      <c r="CW376" s="78"/>
      <c r="CX376" s="78"/>
      <c r="CY376" s="78"/>
      <c r="CZ376" s="78"/>
      <c r="DA376" s="73"/>
      <c r="DB376" s="73"/>
      <c r="DC376" s="73"/>
      <c r="DD376" s="73"/>
      <c r="DE376" s="73"/>
      <c r="DF376" s="73"/>
      <c r="DG376" s="73"/>
      <c r="DH376" s="73"/>
      <c r="DI376" s="73"/>
      <c r="DJ376" s="73"/>
      <c r="DK376" s="73"/>
      <c r="DL376" s="73"/>
      <c r="DM376" s="73"/>
      <c r="DN376" s="73"/>
      <c r="DO376" s="73"/>
      <c r="DP376" s="73"/>
      <c r="DQ376" s="73"/>
      <c r="DR376" s="73"/>
      <c r="DS376" s="73"/>
      <c r="DT376" s="73"/>
      <c r="DU376" s="73"/>
      <c r="DV376" s="73"/>
      <c r="DW376" s="73"/>
      <c r="DX376" s="73"/>
      <c r="DY376" s="73"/>
      <c r="DZ376" s="73"/>
      <c r="EA376" s="73"/>
      <c r="EB376" s="73"/>
      <c r="EC376" s="73"/>
      <c r="ED376" s="73"/>
      <c r="EE376" s="73"/>
      <c r="EF376" s="73"/>
      <c r="EG376" s="73"/>
      <c r="EH376" s="73"/>
      <c r="EI376" s="73"/>
      <c r="EJ376" s="73"/>
      <c r="EK376" s="73"/>
      <c r="EL376" s="73"/>
      <c r="EX376" s="73"/>
      <c r="EY376" s="73"/>
      <c r="EZ376" s="73"/>
      <c r="FA376" s="73"/>
      <c r="FB376" s="73"/>
      <c r="FC376" s="73"/>
      <c r="FD376" s="73"/>
      <c r="FE376" s="73"/>
      <c r="FF376" s="73"/>
      <c r="FG376" s="79"/>
      <c r="FH376" s="79"/>
      <c r="FI376" s="73"/>
      <c r="FJ376" s="73"/>
      <c r="FK376" s="73"/>
      <c r="FM376" s="73"/>
      <c r="FN376" s="73"/>
      <c r="FO376" s="73"/>
      <c r="FP376" s="73"/>
      <c r="FQ376" s="73"/>
      <c r="FR376" s="73"/>
      <c r="FS376" s="73"/>
      <c r="FT376" s="73"/>
      <c r="FU376" s="73"/>
      <c r="FV376" s="73"/>
      <c r="FW376" s="73"/>
      <c r="GA376" s="80"/>
      <c r="GB376" s="80"/>
      <c r="GC376" s="73"/>
      <c r="GD376" s="73"/>
      <c r="GE376" s="80"/>
      <c r="GF376" s="73"/>
      <c r="GH376" s="73"/>
    </row>
    <row r="377" spans="1:190" s="74" customFormat="1" ht="18" customHeight="1">
      <c r="A377" s="73" t="s">
        <v>1045</v>
      </c>
      <c r="B377" s="73" t="s">
        <v>1034</v>
      </c>
      <c r="C377" s="74">
        <v>940</v>
      </c>
      <c r="D377" s="74">
        <v>5</v>
      </c>
      <c r="E377" s="56">
        <f t="shared" si="6"/>
        <v>1213.1500000000001</v>
      </c>
      <c r="F377" s="74">
        <v>63.71</v>
      </c>
      <c r="G377" s="74">
        <v>0.27</v>
      </c>
      <c r="H377" s="74">
        <v>17.149999999999999</v>
      </c>
      <c r="I377" s="74">
        <v>1.73</v>
      </c>
      <c r="J377" s="74">
        <v>0.08</v>
      </c>
      <c r="K377" s="74">
        <v>0.28999999999999998</v>
      </c>
      <c r="L377" s="74">
        <v>5.19</v>
      </c>
      <c r="M377" s="74">
        <v>3.41</v>
      </c>
      <c r="N377" s="74">
        <v>0.27</v>
      </c>
      <c r="P377" s="74">
        <v>0.13</v>
      </c>
      <c r="Q377" s="74">
        <v>7.7700000000000102</v>
      </c>
      <c r="R377" s="73"/>
      <c r="S377" s="74">
        <v>45.32</v>
      </c>
      <c r="T377" s="74">
        <v>1.21</v>
      </c>
      <c r="U377" s="74">
        <v>12.88</v>
      </c>
      <c r="V377" s="74">
        <v>112.19</v>
      </c>
      <c r="W377" s="74">
        <v>0.21</v>
      </c>
      <c r="X377" s="74">
        <v>13.03</v>
      </c>
      <c r="Y377" s="74">
        <v>11.04</v>
      </c>
      <c r="Z377" s="74">
        <v>1.93</v>
      </c>
      <c r="AA377" s="74">
        <v>0.21</v>
      </c>
      <c r="AC377" s="73"/>
      <c r="AD377" s="75"/>
      <c r="AE377" s="75"/>
      <c r="AF377" s="76"/>
      <c r="AG377" s="75"/>
      <c r="AH377" s="75"/>
      <c r="AI377" s="75"/>
      <c r="AJ377" s="75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5"/>
      <c r="AV377" s="75"/>
      <c r="AW377" s="75"/>
      <c r="AX377" s="75"/>
      <c r="AY377" s="75"/>
      <c r="AZ377" s="75"/>
      <c r="BA377" s="75"/>
      <c r="BB377" s="76"/>
      <c r="BC377" s="76"/>
      <c r="BD377" s="75"/>
      <c r="BE377" s="75"/>
      <c r="BF377" s="75"/>
      <c r="BG377" s="75"/>
      <c r="BH377" s="75"/>
      <c r="BI377" s="75"/>
      <c r="BJ377" s="75"/>
      <c r="BK377" s="75"/>
      <c r="BY377" s="73"/>
      <c r="BZ377" s="73"/>
      <c r="CM377" s="73"/>
      <c r="CN377" s="73"/>
      <c r="CO377" s="73"/>
      <c r="CP377" s="78"/>
      <c r="CQ377" s="78"/>
      <c r="CR377" s="78"/>
      <c r="CS377" s="78"/>
      <c r="CT377" s="78"/>
      <c r="CU377" s="78"/>
      <c r="CV377" s="78"/>
      <c r="CW377" s="78"/>
      <c r="CX377" s="78"/>
      <c r="CY377" s="78"/>
      <c r="CZ377" s="78"/>
      <c r="DA377" s="73"/>
      <c r="DB377" s="73"/>
      <c r="DC377" s="73"/>
      <c r="DD377" s="73"/>
      <c r="DE377" s="73"/>
      <c r="DF377" s="73"/>
      <c r="DG377" s="73"/>
      <c r="DH377" s="73"/>
      <c r="DI377" s="73"/>
      <c r="DJ377" s="73"/>
      <c r="DK377" s="73"/>
      <c r="DL377" s="73"/>
      <c r="DM377" s="73"/>
      <c r="DN377" s="73"/>
      <c r="DO377" s="73"/>
      <c r="DP377" s="73"/>
      <c r="DQ377" s="73"/>
      <c r="DR377" s="73"/>
      <c r="DS377" s="73"/>
      <c r="DT377" s="73"/>
      <c r="DU377" s="73"/>
      <c r="DV377" s="73"/>
      <c r="DW377" s="73"/>
      <c r="DX377" s="73"/>
      <c r="DY377" s="73"/>
      <c r="DZ377" s="73"/>
      <c r="EA377" s="73"/>
      <c r="EB377" s="73"/>
      <c r="EC377" s="73"/>
      <c r="ED377" s="73"/>
      <c r="EE377" s="73"/>
      <c r="EF377" s="73"/>
      <c r="EG377" s="73"/>
      <c r="EH377" s="73"/>
      <c r="EI377" s="73"/>
      <c r="EJ377" s="73"/>
      <c r="EK377" s="73"/>
      <c r="EL377" s="73"/>
      <c r="EX377" s="73"/>
      <c r="EY377" s="73"/>
      <c r="EZ377" s="73"/>
      <c r="FA377" s="73"/>
      <c r="FB377" s="73"/>
      <c r="FC377" s="73"/>
      <c r="FD377" s="73"/>
      <c r="FE377" s="73"/>
      <c r="FF377" s="73"/>
      <c r="FG377" s="79"/>
      <c r="FH377" s="79"/>
      <c r="FI377" s="73"/>
      <c r="FJ377" s="73"/>
      <c r="FK377" s="73"/>
      <c r="FM377" s="73"/>
      <c r="FN377" s="73"/>
      <c r="FO377" s="73"/>
      <c r="FP377" s="73"/>
      <c r="FQ377" s="73"/>
      <c r="FR377" s="73"/>
      <c r="FS377" s="73"/>
      <c r="FT377" s="73"/>
      <c r="FU377" s="73"/>
      <c r="FV377" s="73"/>
      <c r="FW377" s="73"/>
      <c r="GA377" s="80"/>
      <c r="GB377" s="80"/>
      <c r="GC377" s="73"/>
      <c r="GD377" s="73"/>
      <c r="GE377" s="80"/>
      <c r="GF377" s="73"/>
      <c r="GH377" s="73"/>
    </row>
    <row r="378" spans="1:190" s="73" customFormat="1" ht="18" customHeight="1">
      <c r="A378" s="73" t="s">
        <v>1078</v>
      </c>
      <c r="B378" s="73" t="s">
        <v>1034</v>
      </c>
      <c r="C378" s="74">
        <v>1000</v>
      </c>
      <c r="D378" s="74">
        <v>10</v>
      </c>
      <c r="E378" s="56">
        <f t="shared" si="6"/>
        <v>1273.1500000000001</v>
      </c>
      <c r="F378" s="74">
        <v>42.68</v>
      </c>
      <c r="G378" s="74">
        <v>2.19</v>
      </c>
      <c r="H378" s="74">
        <v>14.15</v>
      </c>
      <c r="I378" s="74">
        <v>10.77</v>
      </c>
      <c r="J378" s="74"/>
      <c r="K378" s="74">
        <v>4.83</v>
      </c>
      <c r="L378" s="74">
        <v>9.49</v>
      </c>
      <c r="M378" s="74">
        <v>4</v>
      </c>
      <c r="N378" s="74">
        <v>1.95</v>
      </c>
      <c r="O378" s="74"/>
      <c r="P378" s="74"/>
      <c r="Q378" s="74">
        <v>8</v>
      </c>
      <c r="S378" s="74">
        <v>45.3</v>
      </c>
      <c r="T378" s="74">
        <v>2.25</v>
      </c>
      <c r="U378" s="74">
        <v>11.92</v>
      </c>
      <c r="V378" s="74">
        <v>9.2200000000000006</v>
      </c>
      <c r="W378" s="74"/>
      <c r="X378" s="74">
        <v>16.22</v>
      </c>
      <c r="Y378" s="74">
        <v>11.53</v>
      </c>
      <c r="Z378" s="74">
        <v>2.4900000000000002</v>
      </c>
      <c r="AA378" s="74">
        <v>1.2</v>
      </c>
      <c r="AB378" s="74">
        <v>0.4</v>
      </c>
      <c r="AD378" s="75"/>
      <c r="AE378" s="75"/>
      <c r="AF378" s="76"/>
      <c r="AG378" s="75"/>
      <c r="AH378" s="75"/>
      <c r="AI378" s="75"/>
      <c r="AJ378" s="75"/>
      <c r="AK378" s="77"/>
      <c r="AL378" s="77"/>
      <c r="AM378" s="77"/>
      <c r="AN378" s="77"/>
      <c r="AO378" s="77"/>
      <c r="AP378" s="77"/>
      <c r="AQ378" s="77"/>
      <c r="AR378" s="77"/>
      <c r="AS378" s="77"/>
      <c r="AT378" s="77"/>
      <c r="AU378" s="75"/>
      <c r="AV378" s="75"/>
      <c r="AW378" s="75"/>
      <c r="AX378" s="75"/>
      <c r="AY378" s="75"/>
      <c r="AZ378" s="75"/>
      <c r="BA378" s="75"/>
      <c r="BB378" s="76"/>
      <c r="BC378" s="76"/>
      <c r="BD378" s="75"/>
      <c r="BE378" s="75"/>
      <c r="BF378" s="75"/>
      <c r="BG378" s="75"/>
      <c r="BH378" s="75"/>
      <c r="BI378" s="75"/>
      <c r="BJ378" s="75"/>
      <c r="BK378" s="75"/>
      <c r="BL378" s="74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CA378" s="74"/>
      <c r="CB378" s="74"/>
      <c r="CC378" s="74"/>
      <c r="CD378" s="74"/>
      <c r="CE378" s="74"/>
      <c r="CF378" s="74"/>
      <c r="CG378" s="74"/>
      <c r="CH378" s="74"/>
      <c r="CI378" s="74"/>
      <c r="CJ378" s="74"/>
      <c r="CK378" s="74"/>
      <c r="CL378" s="74"/>
      <c r="CP378" s="78"/>
      <c r="CQ378" s="78"/>
      <c r="CR378" s="78"/>
      <c r="CS378" s="78"/>
      <c r="CT378" s="78"/>
      <c r="CU378" s="78"/>
      <c r="CV378" s="78"/>
      <c r="CW378" s="78"/>
      <c r="CX378" s="78"/>
      <c r="CY378" s="78"/>
      <c r="CZ378" s="78"/>
      <c r="EM378" s="74"/>
      <c r="EN378" s="74"/>
      <c r="EO378" s="74"/>
      <c r="EP378" s="74"/>
      <c r="EQ378" s="74"/>
      <c r="ER378" s="74"/>
      <c r="ES378" s="74"/>
      <c r="ET378" s="74"/>
      <c r="EU378" s="74"/>
      <c r="EV378" s="74"/>
      <c r="EW378" s="74"/>
      <c r="FG378" s="79"/>
      <c r="FH378" s="79"/>
      <c r="FL378" s="74"/>
      <c r="FX378" s="74"/>
      <c r="FY378" s="74"/>
      <c r="FZ378" s="74"/>
      <c r="GA378" s="80"/>
      <c r="GB378" s="80"/>
      <c r="GE378" s="80"/>
      <c r="GG378" s="74"/>
    </row>
    <row r="379" spans="1:190" s="73" customFormat="1" ht="18" customHeight="1">
      <c r="A379" s="73" t="s">
        <v>1078</v>
      </c>
      <c r="B379" s="73" t="s">
        <v>1034</v>
      </c>
      <c r="C379" s="74">
        <v>1025</v>
      </c>
      <c r="D379" s="74">
        <v>20</v>
      </c>
      <c r="E379" s="56">
        <f t="shared" si="6"/>
        <v>1298.1500000000001</v>
      </c>
      <c r="F379" s="74">
        <v>37.94</v>
      </c>
      <c r="G379" s="74">
        <v>2.0699999999999998</v>
      </c>
      <c r="H379" s="74">
        <v>13.11</v>
      </c>
      <c r="I379" s="74">
        <v>8.64</v>
      </c>
      <c r="J379" s="74"/>
      <c r="K379" s="74">
        <v>5.0199999999999996</v>
      </c>
      <c r="L379" s="74">
        <v>7.1</v>
      </c>
      <c r="M379" s="74">
        <v>5.2</v>
      </c>
      <c r="N379" s="74">
        <v>2.6</v>
      </c>
      <c r="O379" s="74"/>
      <c r="P379" s="74"/>
      <c r="Q379" s="74">
        <v>10</v>
      </c>
      <c r="S379" s="74">
        <v>42.37</v>
      </c>
      <c r="T379" s="74">
        <v>2.2400000000000002</v>
      </c>
      <c r="U379" s="74">
        <v>13.34</v>
      </c>
      <c r="V379" s="74">
        <v>7.76</v>
      </c>
      <c r="W379" s="74"/>
      <c r="X379" s="74">
        <v>14.79</v>
      </c>
      <c r="Y379" s="74">
        <v>11.03</v>
      </c>
      <c r="Z379" s="74">
        <v>2.2599999999999998</v>
      </c>
      <c r="AA379" s="74">
        <v>1.71</v>
      </c>
      <c r="AB379" s="74">
        <v>0.26</v>
      </c>
      <c r="AD379" s="75"/>
      <c r="AE379" s="75"/>
      <c r="AF379" s="76"/>
      <c r="AG379" s="75"/>
      <c r="AH379" s="75"/>
      <c r="AI379" s="75"/>
      <c r="AJ379" s="75"/>
      <c r="AK379" s="77"/>
      <c r="AL379" s="77"/>
      <c r="AM379" s="77"/>
      <c r="AN379" s="77"/>
      <c r="AO379" s="77"/>
      <c r="AP379" s="77"/>
      <c r="AQ379" s="77"/>
      <c r="AR379" s="77"/>
      <c r="AS379" s="77"/>
      <c r="AT379" s="77"/>
      <c r="AU379" s="75"/>
      <c r="AV379" s="75"/>
      <c r="AW379" s="75"/>
      <c r="AX379" s="75"/>
      <c r="AY379" s="75"/>
      <c r="AZ379" s="75"/>
      <c r="BA379" s="75"/>
      <c r="BB379" s="76"/>
      <c r="BC379" s="76"/>
      <c r="BD379" s="75"/>
      <c r="BE379" s="75"/>
      <c r="BF379" s="75"/>
      <c r="BG379" s="75"/>
      <c r="BH379" s="75"/>
      <c r="BI379" s="75"/>
      <c r="BJ379" s="75"/>
      <c r="BK379" s="75"/>
      <c r="BL379" s="74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CA379" s="74"/>
      <c r="CB379" s="74"/>
      <c r="CC379" s="74"/>
      <c r="CD379" s="74"/>
      <c r="CE379" s="74"/>
      <c r="CF379" s="74"/>
      <c r="CG379" s="74"/>
      <c r="CH379" s="74"/>
      <c r="CI379" s="74"/>
      <c r="CJ379" s="74"/>
      <c r="CK379" s="74"/>
      <c r="CL379" s="74"/>
      <c r="CP379" s="78"/>
      <c r="CQ379" s="78"/>
      <c r="CR379" s="78"/>
      <c r="CS379" s="78"/>
      <c r="CT379" s="78"/>
      <c r="CU379" s="78"/>
      <c r="CV379" s="78"/>
      <c r="CW379" s="78"/>
      <c r="CX379" s="78"/>
      <c r="CY379" s="78"/>
      <c r="CZ379" s="78"/>
      <c r="EM379" s="74"/>
      <c r="EN379" s="74"/>
      <c r="EO379" s="74"/>
      <c r="EP379" s="74"/>
      <c r="EQ379" s="74"/>
      <c r="ER379" s="74"/>
      <c r="ES379" s="74"/>
      <c r="ET379" s="74"/>
      <c r="EU379" s="74"/>
      <c r="EV379" s="74"/>
      <c r="EW379" s="74"/>
      <c r="FG379" s="79"/>
      <c r="FH379" s="79"/>
      <c r="FL379" s="74"/>
      <c r="FX379" s="74"/>
      <c r="FY379" s="74"/>
      <c r="FZ379" s="74"/>
      <c r="GA379" s="80"/>
      <c r="GB379" s="80"/>
      <c r="GE379" s="80"/>
      <c r="GG379" s="74"/>
    </row>
    <row r="380" spans="1:190" s="73" customFormat="1" ht="18" customHeight="1">
      <c r="A380" s="73" t="s">
        <v>1078</v>
      </c>
      <c r="B380" s="73" t="s">
        <v>1034</v>
      </c>
      <c r="C380" s="74">
        <v>1000</v>
      </c>
      <c r="D380" s="74">
        <v>20</v>
      </c>
      <c r="E380" s="56">
        <f t="shared" si="6"/>
        <v>1273.1500000000001</v>
      </c>
      <c r="F380" s="74">
        <v>38.97</v>
      </c>
      <c r="G380" s="74">
        <v>2.12</v>
      </c>
      <c r="H380" s="74">
        <v>13.08</v>
      </c>
      <c r="I380" s="74">
        <v>8.7200000000000006</v>
      </c>
      <c r="J380" s="74"/>
      <c r="K380" s="74">
        <v>4.93</v>
      </c>
      <c r="L380" s="74">
        <v>7.89</v>
      </c>
      <c r="M380" s="74">
        <v>3.9</v>
      </c>
      <c r="N380" s="74">
        <v>1.8</v>
      </c>
      <c r="O380" s="74"/>
      <c r="P380" s="74"/>
      <c r="Q380" s="74">
        <v>10</v>
      </c>
      <c r="S380" s="74">
        <v>42.95</v>
      </c>
      <c r="T380" s="74">
        <v>2.11</v>
      </c>
      <c r="U380" s="74">
        <v>13.17</v>
      </c>
      <c r="V380" s="74">
        <v>8.1300000000000008</v>
      </c>
      <c r="W380" s="74"/>
      <c r="X380" s="74">
        <v>15.07</v>
      </c>
      <c r="Y380" s="74">
        <v>10.73</v>
      </c>
      <c r="Z380" s="74">
        <v>2.15</v>
      </c>
      <c r="AA380" s="74">
        <v>1.76</v>
      </c>
      <c r="AB380" s="74">
        <v>0.46</v>
      </c>
      <c r="AD380" s="75"/>
      <c r="AE380" s="75"/>
      <c r="AF380" s="76"/>
      <c r="AG380" s="75"/>
      <c r="AH380" s="75"/>
      <c r="AI380" s="75"/>
      <c r="AJ380" s="75"/>
      <c r="AK380" s="77"/>
      <c r="AL380" s="77"/>
      <c r="AM380" s="77"/>
      <c r="AN380" s="77"/>
      <c r="AO380" s="77"/>
      <c r="AP380" s="77"/>
      <c r="AQ380" s="77"/>
      <c r="AR380" s="77"/>
      <c r="AS380" s="77"/>
      <c r="AT380" s="77"/>
      <c r="AU380" s="75"/>
      <c r="AV380" s="75"/>
      <c r="AW380" s="75"/>
      <c r="AX380" s="75"/>
      <c r="AY380" s="75"/>
      <c r="AZ380" s="75"/>
      <c r="BA380" s="75"/>
      <c r="BB380" s="76"/>
      <c r="BC380" s="76"/>
      <c r="BD380" s="75"/>
      <c r="BE380" s="75"/>
      <c r="BF380" s="75"/>
      <c r="BG380" s="75"/>
      <c r="BH380" s="75"/>
      <c r="BI380" s="75"/>
      <c r="BJ380" s="75"/>
      <c r="BK380" s="75"/>
      <c r="BL380" s="74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CA380" s="74"/>
      <c r="CB380" s="74"/>
      <c r="CC380" s="74"/>
      <c r="CD380" s="74"/>
      <c r="CE380" s="74"/>
      <c r="CF380" s="74"/>
      <c r="CG380" s="74"/>
      <c r="CH380" s="74"/>
      <c r="CI380" s="74"/>
      <c r="CJ380" s="74"/>
      <c r="CK380" s="74"/>
      <c r="CL380" s="74"/>
      <c r="CP380" s="78"/>
      <c r="CQ380" s="78"/>
      <c r="CR380" s="78"/>
      <c r="CS380" s="78"/>
      <c r="CT380" s="78"/>
      <c r="CU380" s="78"/>
      <c r="CV380" s="78"/>
      <c r="CW380" s="78"/>
      <c r="CX380" s="78"/>
      <c r="CY380" s="78"/>
      <c r="CZ380" s="78"/>
      <c r="EM380" s="74"/>
      <c r="EN380" s="74"/>
      <c r="EO380" s="74"/>
      <c r="EP380" s="74"/>
      <c r="EQ380" s="74"/>
      <c r="ER380" s="74"/>
      <c r="ES380" s="74"/>
      <c r="ET380" s="74"/>
      <c r="EU380" s="74"/>
      <c r="EV380" s="74"/>
      <c r="EW380" s="74"/>
      <c r="FG380" s="79"/>
      <c r="FH380" s="79"/>
      <c r="FL380" s="74"/>
      <c r="FX380" s="74"/>
      <c r="FY380" s="74"/>
      <c r="FZ380" s="74"/>
      <c r="GA380" s="80"/>
      <c r="GB380" s="80"/>
      <c r="GE380" s="80"/>
      <c r="GG380" s="74"/>
    </row>
    <row r="381" spans="1:190" s="81" customFormat="1" ht="18" customHeight="1">
      <c r="A381" s="81" t="s">
        <v>1084</v>
      </c>
      <c r="B381" s="81" t="s">
        <v>1034</v>
      </c>
      <c r="C381" s="82">
        <v>680</v>
      </c>
      <c r="D381" s="82">
        <v>1.5</v>
      </c>
      <c r="E381" s="56">
        <f t="shared" si="6"/>
        <v>953.15</v>
      </c>
      <c r="F381" s="82">
        <v>74.722999999999999</v>
      </c>
      <c r="G381" s="82">
        <v>0.26</v>
      </c>
      <c r="H381" s="82">
        <v>10.58</v>
      </c>
      <c r="I381" s="82">
        <v>5.26</v>
      </c>
      <c r="J381" s="82">
        <v>0.14000000000000001</v>
      </c>
      <c r="K381" s="82">
        <v>0.02</v>
      </c>
      <c r="L381" s="82">
        <v>0.09</v>
      </c>
      <c r="M381" s="82">
        <v>4.8499999999999996</v>
      </c>
      <c r="N381" s="82">
        <v>4.08</v>
      </c>
      <c r="O381" s="82"/>
      <c r="P381" s="82"/>
      <c r="Q381" s="82">
        <v>5.09</v>
      </c>
      <c r="S381" s="82">
        <v>47.45</v>
      </c>
      <c r="T381" s="82">
        <v>1.85</v>
      </c>
      <c r="U381" s="82">
        <v>1.8</v>
      </c>
      <c r="V381" s="82">
        <v>30.2</v>
      </c>
      <c r="W381" s="82">
        <v>1.2</v>
      </c>
      <c r="X381" s="82">
        <v>1.53</v>
      </c>
      <c r="Y381" s="82">
        <v>3.75</v>
      </c>
      <c r="Z381" s="82">
        <v>5.78</v>
      </c>
      <c r="AA381" s="82">
        <v>1.17</v>
      </c>
      <c r="AB381" s="82"/>
      <c r="AD381" s="83"/>
      <c r="AE381" s="83"/>
      <c r="AF381" s="84"/>
      <c r="AG381" s="83"/>
      <c r="AH381" s="83"/>
      <c r="AI381" s="83"/>
      <c r="AJ381" s="83"/>
      <c r="AK381" s="85"/>
      <c r="AL381" s="85"/>
      <c r="AM381" s="85"/>
      <c r="AN381" s="85"/>
      <c r="AO381" s="85"/>
      <c r="AP381" s="85"/>
      <c r="AQ381" s="85"/>
      <c r="AR381" s="85"/>
      <c r="AS381" s="85"/>
      <c r="AT381" s="85"/>
      <c r="AU381" s="83"/>
      <c r="AV381" s="83"/>
      <c r="AW381" s="83"/>
      <c r="AX381" s="83"/>
      <c r="AY381" s="83"/>
      <c r="AZ381" s="83"/>
      <c r="BA381" s="83"/>
      <c r="BB381" s="84"/>
      <c r="BC381" s="84"/>
      <c r="BD381" s="83"/>
      <c r="BE381" s="83"/>
      <c r="BF381" s="83"/>
      <c r="BG381" s="83"/>
      <c r="BH381" s="83"/>
      <c r="BI381" s="83"/>
      <c r="BJ381" s="83"/>
      <c r="BK381" s="83"/>
      <c r="BL381" s="82"/>
      <c r="BM381" s="82"/>
      <c r="BN381" s="82"/>
      <c r="BO381" s="82"/>
      <c r="BP381" s="82"/>
      <c r="BQ381" s="82"/>
      <c r="BR381" s="82"/>
      <c r="BS381" s="82"/>
      <c r="BT381" s="82"/>
      <c r="BU381" s="82"/>
      <c r="BV381" s="82"/>
      <c r="BW381" s="82"/>
      <c r="BX381" s="82"/>
      <c r="CA381" s="82"/>
      <c r="CB381" s="82"/>
      <c r="CC381" s="82"/>
      <c r="CD381" s="82"/>
      <c r="CE381" s="82"/>
      <c r="CF381" s="82"/>
      <c r="CG381" s="82"/>
      <c r="CH381" s="82"/>
      <c r="CI381" s="82"/>
      <c r="CJ381" s="82"/>
      <c r="CK381" s="82"/>
      <c r="CL381" s="82"/>
      <c r="CP381" s="86"/>
      <c r="CQ381" s="86"/>
      <c r="CR381" s="86"/>
      <c r="CS381" s="86"/>
      <c r="CT381" s="86"/>
      <c r="CU381" s="86"/>
      <c r="CV381" s="86"/>
      <c r="CW381" s="86"/>
      <c r="CX381" s="86"/>
      <c r="CY381" s="86"/>
      <c r="CZ381" s="86"/>
      <c r="EM381" s="82"/>
      <c r="EN381" s="82"/>
      <c r="EO381" s="82"/>
      <c r="EP381" s="82"/>
      <c r="EQ381" s="82"/>
      <c r="ER381" s="82"/>
      <c r="ES381" s="82"/>
      <c r="ET381" s="82"/>
      <c r="EU381" s="82"/>
      <c r="EV381" s="82"/>
      <c r="EW381" s="82"/>
      <c r="FG381" s="87"/>
      <c r="FH381" s="87"/>
      <c r="FL381" s="82"/>
      <c r="FX381" s="82"/>
      <c r="FY381" s="82"/>
      <c r="FZ381" s="82"/>
      <c r="GA381" s="88"/>
      <c r="GB381" s="88"/>
      <c r="GE381" s="88"/>
      <c r="GG381" s="82"/>
    </row>
    <row r="382" spans="1:190" s="81" customFormat="1" ht="18" customHeight="1">
      <c r="A382" s="81" t="s">
        <v>1084</v>
      </c>
      <c r="B382" s="81" t="s">
        <v>1034</v>
      </c>
      <c r="C382" s="82">
        <v>680</v>
      </c>
      <c r="D382" s="82">
        <v>1.5</v>
      </c>
      <c r="E382" s="56">
        <f t="shared" si="6"/>
        <v>953.15</v>
      </c>
      <c r="F382" s="82">
        <v>75.56</v>
      </c>
      <c r="G382" s="82">
        <v>0.28000000000000003</v>
      </c>
      <c r="H382" s="82">
        <v>9.51</v>
      </c>
      <c r="I382" s="82">
        <v>5.86</v>
      </c>
      <c r="J382" s="82">
        <v>0.21</v>
      </c>
      <c r="K382" s="82">
        <v>0.02</v>
      </c>
      <c r="L382" s="82">
        <v>0.13</v>
      </c>
      <c r="M382" s="82">
        <v>4.37</v>
      </c>
      <c r="N382" s="82">
        <v>4.07</v>
      </c>
      <c r="O382" s="82"/>
      <c r="P382" s="82"/>
      <c r="Q382" s="82">
        <v>4.6100000000000003</v>
      </c>
      <c r="S382" s="82">
        <v>48.59</v>
      </c>
      <c r="T382" s="82">
        <v>1.43</v>
      </c>
      <c r="U382" s="82">
        <v>1.44</v>
      </c>
      <c r="V382" s="82">
        <v>30.55</v>
      </c>
      <c r="W382" s="82">
        <v>1.32</v>
      </c>
      <c r="X382" s="82">
        <v>1.49</v>
      </c>
      <c r="Y382" s="82">
        <v>2.3199999999999998</v>
      </c>
      <c r="Z382" s="82">
        <v>6.18</v>
      </c>
      <c r="AA382" s="82">
        <v>1.1599999999999999</v>
      </c>
      <c r="AB382" s="82"/>
      <c r="AD382" s="83"/>
      <c r="AE382" s="83"/>
      <c r="AF382" s="84"/>
      <c r="AG382" s="83"/>
      <c r="AH382" s="83"/>
      <c r="AI382" s="83"/>
      <c r="AJ382" s="83"/>
      <c r="AK382" s="85"/>
      <c r="AL382" s="85"/>
      <c r="AM382" s="85"/>
      <c r="AN382" s="85"/>
      <c r="AO382" s="85"/>
      <c r="AP382" s="85"/>
      <c r="AQ382" s="85"/>
      <c r="AR382" s="85"/>
      <c r="AS382" s="85"/>
      <c r="AT382" s="85"/>
      <c r="AU382" s="83"/>
      <c r="AV382" s="83"/>
      <c r="AW382" s="83"/>
      <c r="AX382" s="83"/>
      <c r="AY382" s="83"/>
      <c r="AZ382" s="83"/>
      <c r="BA382" s="83"/>
      <c r="BB382" s="84"/>
      <c r="BC382" s="84"/>
      <c r="BD382" s="83"/>
      <c r="BE382" s="83"/>
      <c r="BF382" s="83"/>
      <c r="BG382" s="83"/>
      <c r="BH382" s="83"/>
      <c r="BI382" s="83"/>
      <c r="BJ382" s="83"/>
      <c r="BK382" s="83"/>
      <c r="BL382" s="82"/>
      <c r="BM382" s="82"/>
      <c r="BN382" s="82"/>
      <c r="BO382" s="82"/>
      <c r="BP382" s="82"/>
      <c r="BQ382" s="82"/>
      <c r="BR382" s="82"/>
      <c r="BS382" s="82"/>
      <c r="BT382" s="82"/>
      <c r="BU382" s="82"/>
      <c r="BV382" s="82"/>
      <c r="BW382" s="82"/>
      <c r="BX382" s="82"/>
      <c r="CA382" s="82"/>
      <c r="CB382" s="82"/>
      <c r="CC382" s="82"/>
      <c r="CD382" s="82"/>
      <c r="CE382" s="82"/>
      <c r="CF382" s="82"/>
      <c r="CG382" s="82"/>
      <c r="CH382" s="82"/>
      <c r="CI382" s="82"/>
      <c r="CJ382" s="82"/>
      <c r="CK382" s="82"/>
      <c r="CL382" s="82"/>
      <c r="CP382" s="86"/>
      <c r="CQ382" s="86"/>
      <c r="CR382" s="86"/>
      <c r="CS382" s="86"/>
      <c r="CT382" s="86"/>
      <c r="CU382" s="86"/>
      <c r="CV382" s="86"/>
      <c r="CW382" s="86"/>
      <c r="CX382" s="86"/>
      <c r="CY382" s="86"/>
      <c r="CZ382" s="86"/>
      <c r="EM382" s="82"/>
      <c r="EN382" s="82"/>
      <c r="EO382" s="82"/>
      <c r="EP382" s="82"/>
      <c r="EQ382" s="82"/>
      <c r="ER382" s="82"/>
      <c r="ES382" s="82"/>
      <c r="ET382" s="82"/>
      <c r="EU382" s="82"/>
      <c r="EV382" s="82"/>
      <c r="EW382" s="82"/>
      <c r="FG382" s="87"/>
      <c r="FH382" s="87"/>
      <c r="FL382" s="82"/>
      <c r="FX382" s="82"/>
      <c r="FY382" s="82"/>
      <c r="FZ382" s="82"/>
      <c r="GA382" s="88"/>
      <c r="GB382" s="88"/>
      <c r="GE382" s="88"/>
      <c r="GG382" s="82"/>
    </row>
    <row r="383" spans="1:190" s="81" customFormat="1" ht="18" customHeight="1">
      <c r="A383" s="81" t="s">
        <v>1084</v>
      </c>
      <c r="B383" s="81" t="s">
        <v>1034</v>
      </c>
      <c r="C383" s="82">
        <v>680</v>
      </c>
      <c r="D383" s="82">
        <v>1.5</v>
      </c>
      <c r="E383" s="56">
        <f t="shared" si="6"/>
        <v>953.15</v>
      </c>
      <c r="F383" s="82">
        <v>76.05</v>
      </c>
      <c r="G383" s="82">
        <v>0.34</v>
      </c>
      <c r="H383" s="82">
        <v>8.35</v>
      </c>
      <c r="I383" s="82">
        <v>6.27</v>
      </c>
      <c r="J383" s="82">
        <v>0.21</v>
      </c>
      <c r="K383" s="82">
        <v>0.01</v>
      </c>
      <c r="L383" s="82">
        <v>0.18</v>
      </c>
      <c r="M383" s="82">
        <v>4.51</v>
      </c>
      <c r="N383" s="82">
        <v>4.0999999999999996</v>
      </c>
      <c r="O383" s="82"/>
      <c r="P383" s="82"/>
      <c r="Q383" s="82">
        <v>3.68</v>
      </c>
      <c r="S383" s="82">
        <v>47.74</v>
      </c>
      <c r="T383" s="82">
        <v>1.89</v>
      </c>
      <c r="U383" s="82">
        <v>0.84</v>
      </c>
      <c r="V383" s="82">
        <v>31.22</v>
      </c>
      <c r="W383" s="82">
        <v>1.35</v>
      </c>
      <c r="X383" s="82">
        <v>1.48</v>
      </c>
      <c r="Y383" s="82">
        <v>2.72</v>
      </c>
      <c r="Z383" s="82">
        <v>6.23</v>
      </c>
      <c r="AA383" s="82">
        <v>1</v>
      </c>
      <c r="AB383" s="82"/>
      <c r="AD383" s="83"/>
      <c r="AE383" s="83"/>
      <c r="AF383" s="84"/>
      <c r="AG383" s="83"/>
      <c r="AH383" s="83"/>
      <c r="AI383" s="83"/>
      <c r="AJ383" s="83"/>
      <c r="AK383" s="85"/>
      <c r="AL383" s="85"/>
      <c r="AM383" s="85"/>
      <c r="AN383" s="85"/>
      <c r="AO383" s="85"/>
      <c r="AP383" s="85"/>
      <c r="AQ383" s="85"/>
      <c r="AR383" s="85"/>
      <c r="AS383" s="85"/>
      <c r="AT383" s="85"/>
      <c r="AU383" s="83"/>
      <c r="AV383" s="83"/>
      <c r="AW383" s="83"/>
      <c r="AX383" s="83"/>
      <c r="AY383" s="83"/>
      <c r="AZ383" s="83"/>
      <c r="BA383" s="83"/>
      <c r="BB383" s="84"/>
      <c r="BC383" s="84"/>
      <c r="BD383" s="83"/>
      <c r="BE383" s="83"/>
      <c r="BF383" s="83"/>
      <c r="BG383" s="83"/>
      <c r="BH383" s="83"/>
      <c r="BI383" s="83"/>
      <c r="BJ383" s="83"/>
      <c r="BK383" s="83"/>
      <c r="BL383" s="82"/>
      <c r="BM383" s="82"/>
      <c r="BN383" s="82"/>
      <c r="BO383" s="82"/>
      <c r="BP383" s="82"/>
      <c r="BQ383" s="82"/>
      <c r="BR383" s="82"/>
      <c r="BS383" s="82"/>
      <c r="BT383" s="82"/>
      <c r="BU383" s="82"/>
      <c r="BV383" s="82"/>
      <c r="BW383" s="82"/>
      <c r="BX383" s="82"/>
      <c r="CA383" s="82"/>
      <c r="CB383" s="82"/>
      <c r="CC383" s="82"/>
      <c r="CD383" s="82"/>
      <c r="CE383" s="82"/>
      <c r="CF383" s="82"/>
      <c r="CG383" s="82"/>
      <c r="CH383" s="82"/>
      <c r="CI383" s="82"/>
      <c r="CJ383" s="82"/>
      <c r="CK383" s="82"/>
      <c r="CL383" s="82"/>
      <c r="CP383" s="86"/>
      <c r="CQ383" s="86"/>
      <c r="CR383" s="86"/>
      <c r="CS383" s="86"/>
      <c r="CT383" s="86"/>
      <c r="CU383" s="86"/>
      <c r="CV383" s="86"/>
      <c r="CW383" s="86"/>
      <c r="CX383" s="86"/>
      <c r="CY383" s="86"/>
      <c r="CZ383" s="86"/>
      <c r="EM383" s="82"/>
      <c r="EN383" s="82"/>
      <c r="EO383" s="82"/>
      <c r="EP383" s="82"/>
      <c r="EQ383" s="82"/>
      <c r="ER383" s="82"/>
      <c r="ES383" s="82"/>
      <c r="ET383" s="82"/>
      <c r="EU383" s="82"/>
      <c r="EV383" s="82"/>
      <c r="EW383" s="82"/>
      <c r="FG383" s="87"/>
      <c r="FH383" s="87"/>
      <c r="FL383" s="82"/>
      <c r="FX383" s="82"/>
      <c r="FY383" s="82"/>
      <c r="FZ383" s="82"/>
      <c r="GA383" s="88"/>
      <c r="GB383" s="88"/>
      <c r="GE383" s="88"/>
      <c r="GG383" s="82"/>
    </row>
    <row r="384" spans="1:190" s="81" customFormat="1" ht="18" customHeight="1">
      <c r="A384" s="81" t="s">
        <v>1084</v>
      </c>
      <c r="B384" s="81" t="s">
        <v>1034</v>
      </c>
      <c r="C384" s="82">
        <v>680</v>
      </c>
      <c r="D384" s="82">
        <v>1.5</v>
      </c>
      <c r="E384" s="56">
        <f t="shared" si="6"/>
        <v>953.15</v>
      </c>
      <c r="F384" s="82">
        <v>73.61</v>
      </c>
      <c r="G384" s="82">
        <v>0.32</v>
      </c>
      <c r="H384" s="82">
        <v>8.82</v>
      </c>
      <c r="I384" s="82">
        <v>6.54</v>
      </c>
      <c r="J384" s="82">
        <v>0.51</v>
      </c>
      <c r="K384" s="82">
        <v>0</v>
      </c>
      <c r="L384" s="82">
        <v>0.15</v>
      </c>
      <c r="M384" s="82">
        <v>5.27</v>
      </c>
      <c r="N384" s="82">
        <v>4.7699999999999996</v>
      </c>
      <c r="O384" s="82"/>
      <c r="P384" s="82"/>
      <c r="Q384" s="82">
        <v>3.61</v>
      </c>
      <c r="S384" s="82">
        <v>47.87</v>
      </c>
      <c r="T384" s="82">
        <v>2.21</v>
      </c>
      <c r="U384" s="82">
        <v>0.67</v>
      </c>
      <c r="V384" s="82">
        <v>31.25</v>
      </c>
      <c r="W384" s="82">
        <v>1.4</v>
      </c>
      <c r="X384" s="82">
        <v>1.1399999999999999</v>
      </c>
      <c r="Y384" s="82">
        <v>2.2999999999999998</v>
      </c>
      <c r="Z384" s="82">
        <v>6.94</v>
      </c>
      <c r="AA384" s="82">
        <v>1.21</v>
      </c>
      <c r="AB384" s="82"/>
      <c r="AD384" s="83"/>
      <c r="AE384" s="83"/>
      <c r="AF384" s="84"/>
      <c r="AG384" s="83"/>
      <c r="AH384" s="83"/>
      <c r="AI384" s="83"/>
      <c r="AJ384" s="83"/>
      <c r="AK384" s="85"/>
      <c r="AL384" s="85"/>
      <c r="AM384" s="85"/>
      <c r="AN384" s="85"/>
      <c r="AO384" s="85"/>
      <c r="AP384" s="85"/>
      <c r="AQ384" s="85"/>
      <c r="AR384" s="85"/>
      <c r="AS384" s="85"/>
      <c r="AT384" s="85"/>
      <c r="AU384" s="83"/>
      <c r="AV384" s="83"/>
      <c r="AW384" s="83"/>
      <c r="AX384" s="83"/>
      <c r="AY384" s="83"/>
      <c r="AZ384" s="83"/>
      <c r="BA384" s="83"/>
      <c r="BB384" s="84"/>
      <c r="BC384" s="84"/>
      <c r="BD384" s="83"/>
      <c r="BE384" s="83"/>
      <c r="BF384" s="83"/>
      <c r="BG384" s="83"/>
      <c r="BH384" s="83"/>
      <c r="BI384" s="83"/>
      <c r="BJ384" s="83"/>
      <c r="BK384" s="83"/>
      <c r="BL384" s="82"/>
      <c r="BM384" s="82"/>
      <c r="BN384" s="82"/>
      <c r="BO384" s="82"/>
      <c r="BP384" s="82"/>
      <c r="BQ384" s="82"/>
      <c r="BR384" s="82"/>
      <c r="BS384" s="82"/>
      <c r="BT384" s="82"/>
      <c r="BU384" s="82"/>
      <c r="BV384" s="82"/>
      <c r="BW384" s="82"/>
      <c r="BX384" s="82"/>
      <c r="CA384" s="82"/>
      <c r="CB384" s="82"/>
      <c r="CC384" s="82"/>
      <c r="CD384" s="82"/>
      <c r="CE384" s="82"/>
      <c r="CF384" s="82"/>
      <c r="CG384" s="82"/>
      <c r="CH384" s="82"/>
      <c r="CI384" s="82"/>
      <c r="CJ384" s="82"/>
      <c r="CK384" s="82"/>
      <c r="CL384" s="82"/>
      <c r="CP384" s="86"/>
      <c r="CQ384" s="86"/>
      <c r="CR384" s="86"/>
      <c r="CS384" s="86"/>
      <c r="CT384" s="86"/>
      <c r="CU384" s="86"/>
      <c r="CV384" s="86"/>
      <c r="CW384" s="86"/>
      <c r="CX384" s="86"/>
      <c r="CY384" s="86"/>
      <c r="CZ384" s="86"/>
      <c r="EM384" s="82"/>
      <c r="EN384" s="82"/>
      <c r="EO384" s="82"/>
      <c r="EP384" s="82"/>
      <c r="EQ384" s="82"/>
      <c r="ER384" s="82"/>
      <c r="ES384" s="82"/>
      <c r="ET384" s="82"/>
      <c r="EU384" s="82"/>
      <c r="EV384" s="82"/>
      <c r="EW384" s="82"/>
      <c r="FG384" s="87"/>
      <c r="FH384" s="87"/>
      <c r="FL384" s="82"/>
      <c r="FX384" s="82"/>
      <c r="FY384" s="82"/>
      <c r="FZ384" s="82"/>
      <c r="GA384" s="88"/>
      <c r="GB384" s="88"/>
      <c r="GE384" s="88"/>
      <c r="GG384" s="82"/>
    </row>
    <row r="385" spans="1:189" s="81" customFormat="1" ht="18" customHeight="1">
      <c r="A385" s="81" t="s">
        <v>1084</v>
      </c>
      <c r="B385" s="81" t="s">
        <v>1034</v>
      </c>
      <c r="C385" s="82">
        <v>680</v>
      </c>
      <c r="D385" s="82">
        <v>1.5</v>
      </c>
      <c r="E385" s="56">
        <f t="shared" si="6"/>
        <v>953.15</v>
      </c>
      <c r="F385" s="82">
        <v>72.739999999999995</v>
      </c>
      <c r="G385" s="82">
        <v>0.51</v>
      </c>
      <c r="H385" s="82">
        <v>7.07</v>
      </c>
      <c r="I385" s="82">
        <v>8.2899999999999991</v>
      </c>
      <c r="J385" s="82">
        <v>0.49</v>
      </c>
      <c r="K385" s="82">
        <v>0.05</v>
      </c>
      <c r="L385" s="82">
        <v>0.2</v>
      </c>
      <c r="M385" s="82">
        <v>6.54</v>
      </c>
      <c r="N385" s="82">
        <v>4.12</v>
      </c>
      <c r="O385" s="82"/>
      <c r="P385" s="82"/>
      <c r="Q385" s="82">
        <v>3.01</v>
      </c>
      <c r="S385" s="82">
        <v>48.79</v>
      </c>
      <c r="T385" s="82">
        <v>2.35</v>
      </c>
      <c r="U385" s="82">
        <v>1.53</v>
      </c>
      <c r="V385" s="82">
        <v>28.1</v>
      </c>
      <c r="W385" s="82">
        <v>1.31</v>
      </c>
      <c r="X385" s="82">
        <v>1.1100000000000001</v>
      </c>
      <c r="Y385" s="82">
        <v>1.89</v>
      </c>
      <c r="Z385" s="82">
        <v>7.03</v>
      </c>
      <c r="AA385" s="82">
        <v>1.61</v>
      </c>
      <c r="AB385" s="82"/>
      <c r="AD385" s="83"/>
      <c r="AE385" s="83"/>
      <c r="AF385" s="84"/>
      <c r="AG385" s="83"/>
      <c r="AH385" s="83"/>
      <c r="AI385" s="83"/>
      <c r="AJ385" s="83"/>
      <c r="AK385" s="85"/>
      <c r="AL385" s="85"/>
      <c r="AM385" s="85"/>
      <c r="AN385" s="85"/>
      <c r="AO385" s="85"/>
      <c r="AP385" s="85"/>
      <c r="AQ385" s="85"/>
      <c r="AR385" s="85"/>
      <c r="AS385" s="85"/>
      <c r="AT385" s="85"/>
      <c r="AU385" s="83"/>
      <c r="AV385" s="83"/>
      <c r="AW385" s="83"/>
      <c r="AX385" s="83"/>
      <c r="AY385" s="83"/>
      <c r="AZ385" s="83"/>
      <c r="BA385" s="83"/>
      <c r="BB385" s="84"/>
      <c r="BC385" s="84"/>
      <c r="BD385" s="83"/>
      <c r="BE385" s="83"/>
      <c r="BF385" s="83"/>
      <c r="BG385" s="83"/>
      <c r="BH385" s="83"/>
      <c r="BI385" s="83"/>
      <c r="BJ385" s="83"/>
      <c r="BK385" s="83"/>
      <c r="BL385" s="82"/>
      <c r="BM385" s="82"/>
      <c r="BN385" s="82"/>
      <c r="BO385" s="82"/>
      <c r="BP385" s="82"/>
      <c r="BQ385" s="82"/>
      <c r="BR385" s="82"/>
      <c r="BS385" s="82"/>
      <c r="BT385" s="82"/>
      <c r="BU385" s="82"/>
      <c r="BV385" s="82"/>
      <c r="BW385" s="82"/>
      <c r="BX385" s="82"/>
      <c r="CA385" s="82"/>
      <c r="CB385" s="82"/>
      <c r="CC385" s="82"/>
      <c r="CD385" s="82"/>
      <c r="CE385" s="82"/>
      <c r="CF385" s="82"/>
      <c r="CG385" s="82"/>
      <c r="CH385" s="82"/>
      <c r="CI385" s="82"/>
      <c r="CJ385" s="82"/>
      <c r="CK385" s="82"/>
      <c r="CL385" s="82"/>
      <c r="CP385" s="86"/>
      <c r="CQ385" s="86"/>
      <c r="CR385" s="86"/>
      <c r="CS385" s="86"/>
      <c r="CT385" s="86"/>
      <c r="CU385" s="86"/>
      <c r="CV385" s="86"/>
      <c r="CW385" s="86"/>
      <c r="CX385" s="86"/>
      <c r="CY385" s="86"/>
      <c r="CZ385" s="86"/>
      <c r="EM385" s="82"/>
      <c r="EN385" s="82"/>
      <c r="EO385" s="82"/>
      <c r="EP385" s="82"/>
      <c r="EQ385" s="82"/>
      <c r="ER385" s="82"/>
      <c r="ES385" s="82"/>
      <c r="ET385" s="82"/>
      <c r="EU385" s="82"/>
      <c r="EV385" s="82"/>
      <c r="EW385" s="82"/>
      <c r="FG385" s="87"/>
      <c r="FH385" s="87"/>
      <c r="FL385" s="82"/>
      <c r="FX385" s="82"/>
      <c r="FY385" s="82"/>
      <c r="FZ385" s="82"/>
      <c r="GA385" s="88"/>
      <c r="GB385" s="88"/>
      <c r="GE385" s="88"/>
      <c r="GG385" s="82"/>
    </row>
    <row r="386" spans="1:189" s="81" customFormat="1" ht="18" customHeight="1">
      <c r="A386" s="81" t="s">
        <v>1084</v>
      </c>
      <c r="B386" s="81" t="s">
        <v>1034</v>
      </c>
      <c r="C386" s="82">
        <v>680</v>
      </c>
      <c r="D386" s="82">
        <v>1.5</v>
      </c>
      <c r="E386" s="56">
        <f t="shared" si="6"/>
        <v>953.15</v>
      </c>
      <c r="F386" s="82">
        <v>71.209999999999994</v>
      </c>
      <c r="G386" s="82">
        <v>0.21</v>
      </c>
      <c r="H386" s="82">
        <v>10.96</v>
      </c>
      <c r="I386" s="82">
        <v>5.96</v>
      </c>
      <c r="J386" s="82">
        <v>0.47</v>
      </c>
      <c r="K386" s="82">
        <v>0.02</v>
      </c>
      <c r="L386" s="82">
        <v>0.22</v>
      </c>
      <c r="M386" s="82">
        <v>6.01</v>
      </c>
      <c r="N386" s="82">
        <v>4.95</v>
      </c>
      <c r="O386" s="82"/>
      <c r="P386" s="82"/>
      <c r="Q386" s="82">
        <v>2.21</v>
      </c>
      <c r="S386" s="82">
        <v>47.73</v>
      </c>
      <c r="T386" s="82">
        <v>2.61</v>
      </c>
      <c r="U386" s="82">
        <v>0.74</v>
      </c>
      <c r="V386" s="82">
        <v>29.93</v>
      </c>
      <c r="W386" s="82">
        <v>1.64</v>
      </c>
      <c r="X386" s="82">
        <v>0.94</v>
      </c>
      <c r="Y386" s="82">
        <v>1.82</v>
      </c>
      <c r="Z386" s="82">
        <v>7.12</v>
      </c>
      <c r="AA386" s="82">
        <v>1.38</v>
      </c>
      <c r="AB386" s="82"/>
      <c r="AD386" s="83"/>
      <c r="AE386" s="83"/>
      <c r="AF386" s="84"/>
      <c r="AG386" s="83"/>
      <c r="AH386" s="83"/>
      <c r="AI386" s="83"/>
      <c r="AJ386" s="83"/>
      <c r="AK386" s="85"/>
      <c r="AL386" s="85"/>
      <c r="AM386" s="85"/>
      <c r="AN386" s="85"/>
      <c r="AO386" s="85"/>
      <c r="AP386" s="85"/>
      <c r="AQ386" s="85"/>
      <c r="AR386" s="85"/>
      <c r="AS386" s="85"/>
      <c r="AT386" s="85"/>
      <c r="AU386" s="83"/>
      <c r="AV386" s="83"/>
      <c r="AW386" s="83"/>
      <c r="AX386" s="83"/>
      <c r="AY386" s="83"/>
      <c r="AZ386" s="83"/>
      <c r="BA386" s="83"/>
      <c r="BB386" s="84"/>
      <c r="BC386" s="84"/>
      <c r="BD386" s="83"/>
      <c r="BE386" s="83"/>
      <c r="BF386" s="83"/>
      <c r="BG386" s="83"/>
      <c r="BH386" s="83"/>
      <c r="BI386" s="83"/>
      <c r="BJ386" s="83"/>
      <c r="BK386" s="83"/>
      <c r="BL386" s="82"/>
      <c r="BM386" s="82"/>
      <c r="BN386" s="82"/>
      <c r="BO386" s="82"/>
      <c r="BP386" s="82"/>
      <c r="BQ386" s="82"/>
      <c r="BR386" s="82"/>
      <c r="BS386" s="82"/>
      <c r="BT386" s="82"/>
      <c r="BU386" s="82"/>
      <c r="BV386" s="82"/>
      <c r="BW386" s="82"/>
      <c r="BX386" s="82"/>
      <c r="CA386" s="82"/>
      <c r="CB386" s="82"/>
      <c r="CC386" s="82"/>
      <c r="CD386" s="82"/>
      <c r="CE386" s="82"/>
      <c r="CF386" s="82"/>
      <c r="CG386" s="82"/>
      <c r="CH386" s="82"/>
      <c r="CI386" s="82"/>
      <c r="CJ386" s="82"/>
      <c r="CK386" s="82"/>
      <c r="CL386" s="82"/>
      <c r="CP386" s="86"/>
      <c r="CQ386" s="86"/>
      <c r="CR386" s="86"/>
      <c r="CS386" s="86"/>
      <c r="CT386" s="86"/>
      <c r="CU386" s="86"/>
      <c r="CV386" s="86"/>
      <c r="CW386" s="86"/>
      <c r="CX386" s="86"/>
      <c r="CY386" s="86"/>
      <c r="CZ386" s="86"/>
      <c r="EM386" s="82"/>
      <c r="EN386" s="82"/>
      <c r="EO386" s="82"/>
      <c r="EP386" s="82"/>
      <c r="EQ386" s="82"/>
      <c r="ER386" s="82"/>
      <c r="ES386" s="82"/>
      <c r="ET386" s="82"/>
      <c r="EU386" s="82"/>
      <c r="EV386" s="82"/>
      <c r="EW386" s="82"/>
      <c r="FG386" s="87"/>
      <c r="FH386" s="87"/>
      <c r="FL386" s="82"/>
      <c r="FX386" s="82"/>
      <c r="FY386" s="82"/>
      <c r="FZ386" s="82"/>
      <c r="GA386" s="88"/>
      <c r="GB386" s="88"/>
      <c r="GE386" s="88"/>
      <c r="GG386" s="82"/>
    </row>
    <row r="387" spans="1:189" s="81" customFormat="1" ht="18" customHeight="1">
      <c r="A387" s="81" t="s">
        <v>1084</v>
      </c>
      <c r="B387" s="81" t="s">
        <v>1034</v>
      </c>
      <c r="C387" s="82">
        <v>680</v>
      </c>
      <c r="D387" s="82">
        <v>1.5</v>
      </c>
      <c r="E387" s="56">
        <f t="shared" ref="E387:E402" si="7">C387+273.15</f>
        <v>953.15</v>
      </c>
      <c r="F387" s="82">
        <v>73.180000000000007</v>
      </c>
      <c r="G387" s="82">
        <v>0.25</v>
      </c>
      <c r="H387" s="82">
        <v>7.93</v>
      </c>
      <c r="I387" s="82">
        <v>6.46</v>
      </c>
      <c r="J387" s="82">
        <v>0.32</v>
      </c>
      <c r="K387" s="82">
        <v>0.02</v>
      </c>
      <c r="L387" s="82">
        <v>0.2</v>
      </c>
      <c r="M387" s="82">
        <v>7.04</v>
      </c>
      <c r="N387" s="82">
        <v>4.5999999999999996</v>
      </c>
      <c r="O387" s="82"/>
      <c r="P387" s="82"/>
      <c r="Q387" s="82">
        <v>2</v>
      </c>
      <c r="S387" s="82">
        <v>50.6</v>
      </c>
      <c r="T387" s="82">
        <v>1.92</v>
      </c>
      <c r="U387" s="82">
        <v>2.6</v>
      </c>
      <c r="V387" s="82">
        <v>26.14</v>
      </c>
      <c r="W387" s="82">
        <v>1.18</v>
      </c>
      <c r="X387" s="82">
        <v>0.59</v>
      </c>
      <c r="Y387" s="82">
        <v>1.77</v>
      </c>
      <c r="Z387" s="82">
        <v>7.75</v>
      </c>
      <c r="AA387" s="82">
        <v>2.04</v>
      </c>
      <c r="AB387" s="82"/>
      <c r="AD387" s="83"/>
      <c r="AE387" s="83"/>
      <c r="AF387" s="84"/>
      <c r="AG387" s="83"/>
      <c r="AH387" s="83"/>
      <c r="AI387" s="83"/>
      <c r="AJ387" s="83"/>
      <c r="AK387" s="85"/>
      <c r="AL387" s="85"/>
      <c r="AM387" s="85"/>
      <c r="AN387" s="85"/>
      <c r="AO387" s="85"/>
      <c r="AP387" s="85"/>
      <c r="AQ387" s="85"/>
      <c r="AR387" s="85"/>
      <c r="AS387" s="85"/>
      <c r="AT387" s="85"/>
      <c r="AU387" s="83"/>
      <c r="AV387" s="83"/>
      <c r="AW387" s="83"/>
      <c r="AX387" s="83"/>
      <c r="AY387" s="83"/>
      <c r="AZ387" s="83"/>
      <c r="BA387" s="83"/>
      <c r="BB387" s="84"/>
      <c r="BC387" s="84"/>
      <c r="BD387" s="83"/>
      <c r="BE387" s="83"/>
      <c r="BF387" s="83"/>
      <c r="BG387" s="83"/>
      <c r="BH387" s="83"/>
      <c r="BI387" s="83"/>
      <c r="BJ387" s="83"/>
      <c r="BK387" s="83"/>
      <c r="BL387" s="82"/>
      <c r="BM387" s="82"/>
      <c r="BN387" s="82"/>
      <c r="BO387" s="82"/>
      <c r="BP387" s="82"/>
      <c r="BQ387" s="82"/>
      <c r="BR387" s="82"/>
      <c r="BS387" s="82"/>
      <c r="BT387" s="82"/>
      <c r="BU387" s="82"/>
      <c r="BV387" s="82"/>
      <c r="BW387" s="82"/>
      <c r="BX387" s="82"/>
      <c r="CA387" s="82"/>
      <c r="CB387" s="82"/>
      <c r="CC387" s="82"/>
      <c r="CD387" s="82"/>
      <c r="CE387" s="82"/>
      <c r="CF387" s="82"/>
      <c r="CG387" s="82"/>
      <c r="CH387" s="82"/>
      <c r="CI387" s="82"/>
      <c r="CJ387" s="82"/>
      <c r="CK387" s="82"/>
      <c r="CL387" s="82"/>
      <c r="CP387" s="86"/>
      <c r="CQ387" s="86"/>
      <c r="CR387" s="86"/>
      <c r="CS387" s="86"/>
      <c r="CT387" s="86"/>
      <c r="CU387" s="86"/>
      <c r="CV387" s="86"/>
      <c r="CW387" s="86"/>
      <c r="CX387" s="86"/>
      <c r="CY387" s="86"/>
      <c r="CZ387" s="86"/>
      <c r="EM387" s="82"/>
      <c r="EN387" s="82"/>
      <c r="EO387" s="82"/>
      <c r="EP387" s="82"/>
      <c r="EQ387" s="82"/>
      <c r="ER387" s="82"/>
      <c r="ES387" s="82"/>
      <c r="ET387" s="82"/>
      <c r="EU387" s="82"/>
      <c r="EV387" s="82"/>
      <c r="EW387" s="82"/>
      <c r="FG387" s="87"/>
      <c r="FH387" s="87"/>
      <c r="FL387" s="82"/>
      <c r="FX387" s="82"/>
      <c r="FY387" s="82"/>
      <c r="FZ387" s="82"/>
      <c r="GA387" s="88"/>
      <c r="GB387" s="88"/>
      <c r="GE387" s="88"/>
      <c r="GG387" s="82"/>
    </row>
    <row r="388" spans="1:189" s="81" customFormat="1" ht="18" customHeight="1">
      <c r="A388" s="81" t="s">
        <v>1084</v>
      </c>
      <c r="B388" s="81" t="s">
        <v>1034</v>
      </c>
      <c r="C388" s="82">
        <v>680</v>
      </c>
      <c r="D388" s="82">
        <v>1</v>
      </c>
      <c r="E388" s="56">
        <f t="shared" si="7"/>
        <v>953.15</v>
      </c>
      <c r="F388" s="82">
        <v>76.17</v>
      </c>
      <c r="G388" s="82">
        <v>0.39</v>
      </c>
      <c r="H388" s="82">
        <v>7.48</v>
      </c>
      <c r="I388" s="82">
        <v>7.11</v>
      </c>
      <c r="J388" s="82">
        <v>0.39</v>
      </c>
      <c r="K388" s="82">
        <v>0.02</v>
      </c>
      <c r="L388" s="82">
        <v>0.12</v>
      </c>
      <c r="M388" s="82">
        <v>4.37</v>
      </c>
      <c r="N388" s="82">
        <v>3.94</v>
      </c>
      <c r="O388" s="82"/>
      <c r="P388" s="82"/>
      <c r="Q388" s="82">
        <v>3.21</v>
      </c>
      <c r="S388" s="82">
        <v>52.94</v>
      </c>
      <c r="T388" s="82">
        <v>2.25</v>
      </c>
      <c r="U388" s="82">
        <v>1.08</v>
      </c>
      <c r="V388" s="82">
        <v>29.89</v>
      </c>
      <c r="W388" s="82">
        <v>1.21</v>
      </c>
      <c r="X388" s="82">
        <v>0.6</v>
      </c>
      <c r="Y388" s="82">
        <v>0.78</v>
      </c>
      <c r="Z388" s="82">
        <v>9.35</v>
      </c>
      <c r="AA388" s="82">
        <v>1.68</v>
      </c>
      <c r="AB388" s="82"/>
      <c r="AD388" s="83"/>
      <c r="AE388" s="83"/>
      <c r="AF388" s="84"/>
      <c r="AG388" s="83"/>
      <c r="AH388" s="83"/>
      <c r="AI388" s="83"/>
      <c r="AJ388" s="83"/>
      <c r="AK388" s="85"/>
      <c r="AL388" s="85"/>
      <c r="AM388" s="85"/>
      <c r="AN388" s="85"/>
      <c r="AO388" s="85"/>
      <c r="AP388" s="85"/>
      <c r="AQ388" s="85"/>
      <c r="AR388" s="85"/>
      <c r="AS388" s="85"/>
      <c r="AT388" s="85"/>
      <c r="AU388" s="83"/>
      <c r="AV388" s="83"/>
      <c r="AW388" s="83"/>
      <c r="AX388" s="83"/>
      <c r="AY388" s="83"/>
      <c r="AZ388" s="83"/>
      <c r="BA388" s="83"/>
      <c r="BB388" s="84"/>
      <c r="BC388" s="84"/>
      <c r="BD388" s="83"/>
      <c r="BE388" s="83"/>
      <c r="BF388" s="83"/>
      <c r="BG388" s="83"/>
      <c r="BH388" s="83"/>
      <c r="BI388" s="83"/>
      <c r="BJ388" s="83"/>
      <c r="BK388" s="83"/>
      <c r="BL388" s="82"/>
      <c r="BM388" s="82"/>
      <c r="BN388" s="82"/>
      <c r="BO388" s="82"/>
      <c r="BP388" s="82"/>
      <c r="BQ388" s="82"/>
      <c r="BR388" s="82"/>
      <c r="BS388" s="82"/>
      <c r="BT388" s="82"/>
      <c r="BU388" s="82"/>
      <c r="BV388" s="82"/>
      <c r="BW388" s="82"/>
      <c r="BX388" s="82"/>
      <c r="CA388" s="82"/>
      <c r="CB388" s="82"/>
      <c r="CC388" s="82"/>
      <c r="CD388" s="82"/>
      <c r="CE388" s="82"/>
      <c r="CF388" s="82"/>
      <c r="CG388" s="82"/>
      <c r="CH388" s="82"/>
      <c r="CI388" s="82"/>
      <c r="CJ388" s="82"/>
      <c r="CK388" s="82"/>
      <c r="CL388" s="82"/>
      <c r="CP388" s="86"/>
      <c r="CQ388" s="86"/>
      <c r="CR388" s="86"/>
      <c r="CS388" s="86"/>
      <c r="CT388" s="86"/>
      <c r="CU388" s="86"/>
      <c r="CV388" s="86"/>
      <c r="CW388" s="86"/>
      <c r="CX388" s="86"/>
      <c r="CY388" s="86"/>
      <c r="CZ388" s="86"/>
      <c r="EM388" s="82"/>
      <c r="EN388" s="82"/>
      <c r="EO388" s="82"/>
      <c r="EP388" s="82"/>
      <c r="EQ388" s="82"/>
      <c r="ER388" s="82"/>
      <c r="ES388" s="82"/>
      <c r="ET388" s="82"/>
      <c r="EU388" s="82"/>
      <c r="EV388" s="82"/>
      <c r="EW388" s="82"/>
      <c r="FG388" s="87"/>
      <c r="FH388" s="87"/>
      <c r="FL388" s="82"/>
      <c r="FX388" s="82"/>
      <c r="FY388" s="82"/>
      <c r="FZ388" s="82"/>
      <c r="GA388" s="88"/>
      <c r="GB388" s="88"/>
      <c r="GE388" s="88"/>
      <c r="GG388" s="82"/>
    </row>
    <row r="389" spans="1:189" s="81" customFormat="1" ht="18" customHeight="1">
      <c r="A389" s="81" t="s">
        <v>1084</v>
      </c>
      <c r="B389" s="81" t="s">
        <v>1034</v>
      </c>
      <c r="C389" s="82">
        <v>680</v>
      </c>
      <c r="D389" s="82">
        <v>1</v>
      </c>
      <c r="E389" s="56">
        <f t="shared" si="7"/>
        <v>953.15</v>
      </c>
      <c r="F389" s="82">
        <v>70.739999999999995</v>
      </c>
      <c r="G389" s="82">
        <v>0.28999999999999998</v>
      </c>
      <c r="H389" s="82">
        <v>11.17</v>
      </c>
      <c r="I389" s="82">
        <v>5.51</v>
      </c>
      <c r="J389" s="82">
        <v>0.34</v>
      </c>
      <c r="K389" s="82">
        <v>0.05</v>
      </c>
      <c r="L389" s="82">
        <v>0.06</v>
      </c>
      <c r="M389" s="82">
        <v>6.52</v>
      </c>
      <c r="N389" s="82">
        <v>5.33</v>
      </c>
      <c r="O389" s="82"/>
      <c r="P389" s="82"/>
      <c r="Q389" s="82">
        <v>2.4300000000000002</v>
      </c>
      <c r="S389" s="82">
        <v>46.49</v>
      </c>
      <c r="T389" s="82">
        <v>2.0099999999999998</v>
      </c>
      <c r="U389" s="82">
        <v>0.94</v>
      </c>
      <c r="V389" s="82">
        <v>28.32</v>
      </c>
      <c r="W389" s="82">
        <v>1.38</v>
      </c>
      <c r="X389" s="82">
        <v>0.93</v>
      </c>
      <c r="Y389" s="82">
        <v>1.56</v>
      </c>
      <c r="Z389" s="82">
        <v>8.41</v>
      </c>
      <c r="AA389" s="82">
        <v>1.33</v>
      </c>
      <c r="AB389" s="82"/>
      <c r="AD389" s="83"/>
      <c r="AE389" s="83"/>
      <c r="AF389" s="84"/>
      <c r="AG389" s="83"/>
      <c r="AH389" s="83"/>
      <c r="AI389" s="83"/>
      <c r="AJ389" s="83"/>
      <c r="AK389" s="85"/>
      <c r="AL389" s="85"/>
      <c r="AM389" s="85"/>
      <c r="AN389" s="85"/>
      <c r="AO389" s="85"/>
      <c r="AP389" s="85"/>
      <c r="AQ389" s="85"/>
      <c r="AR389" s="85"/>
      <c r="AS389" s="85"/>
      <c r="AT389" s="85"/>
      <c r="AU389" s="83"/>
      <c r="AV389" s="83"/>
      <c r="AW389" s="83"/>
      <c r="AX389" s="83"/>
      <c r="AY389" s="83"/>
      <c r="AZ389" s="83"/>
      <c r="BA389" s="83"/>
      <c r="BB389" s="84"/>
      <c r="BC389" s="84"/>
      <c r="BD389" s="83"/>
      <c r="BE389" s="83"/>
      <c r="BF389" s="83"/>
      <c r="BG389" s="83"/>
      <c r="BH389" s="83"/>
      <c r="BI389" s="83"/>
      <c r="BJ389" s="83"/>
      <c r="BK389" s="83"/>
      <c r="BL389" s="82"/>
      <c r="BM389" s="82"/>
      <c r="BN389" s="82"/>
      <c r="BO389" s="82"/>
      <c r="BP389" s="82"/>
      <c r="BQ389" s="82"/>
      <c r="BR389" s="82"/>
      <c r="BS389" s="82"/>
      <c r="BT389" s="82"/>
      <c r="BU389" s="82"/>
      <c r="BV389" s="82"/>
      <c r="BW389" s="82"/>
      <c r="BX389" s="82"/>
      <c r="CA389" s="82"/>
      <c r="CB389" s="82"/>
      <c r="CC389" s="82"/>
      <c r="CD389" s="82"/>
      <c r="CE389" s="82"/>
      <c r="CF389" s="82"/>
      <c r="CG389" s="82"/>
      <c r="CH389" s="82"/>
      <c r="CI389" s="82"/>
      <c r="CJ389" s="82"/>
      <c r="CK389" s="82"/>
      <c r="CL389" s="82"/>
      <c r="CP389" s="86"/>
      <c r="CQ389" s="86"/>
      <c r="CR389" s="86"/>
      <c r="CS389" s="86"/>
      <c r="CT389" s="86"/>
      <c r="CU389" s="86"/>
      <c r="CV389" s="86"/>
      <c r="CW389" s="86"/>
      <c r="CX389" s="86"/>
      <c r="CY389" s="86"/>
      <c r="CZ389" s="86"/>
      <c r="EM389" s="82"/>
      <c r="EN389" s="82"/>
      <c r="EO389" s="82"/>
      <c r="EP389" s="82"/>
      <c r="EQ389" s="82"/>
      <c r="ER389" s="82"/>
      <c r="ES389" s="82"/>
      <c r="ET389" s="82"/>
      <c r="EU389" s="82"/>
      <c r="EV389" s="82"/>
      <c r="EW389" s="82"/>
      <c r="FG389" s="87"/>
      <c r="FH389" s="87"/>
      <c r="FL389" s="82"/>
      <c r="FX389" s="82"/>
      <c r="FY389" s="82"/>
      <c r="FZ389" s="82"/>
      <c r="GA389" s="88"/>
      <c r="GB389" s="88"/>
      <c r="GE389" s="88"/>
      <c r="GG389" s="82"/>
    </row>
    <row r="390" spans="1:189" s="81" customFormat="1" ht="18" customHeight="1">
      <c r="A390" s="81" t="s">
        <v>1081</v>
      </c>
      <c r="B390" s="81" t="s">
        <v>1034</v>
      </c>
      <c r="C390" s="82">
        <v>731</v>
      </c>
      <c r="D390" s="82">
        <v>1.5</v>
      </c>
      <c r="E390" s="56">
        <f t="shared" si="7"/>
        <v>1004.15</v>
      </c>
      <c r="F390" s="82">
        <v>63.97</v>
      </c>
      <c r="G390" s="82">
        <v>0.7</v>
      </c>
      <c r="H390" s="82">
        <v>8.57</v>
      </c>
      <c r="I390" s="82">
        <v>7.37</v>
      </c>
      <c r="J390" s="82">
        <v>0.2</v>
      </c>
      <c r="K390" s="82">
        <v>0.02</v>
      </c>
      <c r="L390" s="82">
        <v>0.05</v>
      </c>
      <c r="M390" s="82">
        <v>8.94</v>
      </c>
      <c r="N390" s="82">
        <v>4.8899999999999997</v>
      </c>
      <c r="O390" s="82"/>
      <c r="P390" s="82"/>
      <c r="Q390" s="82">
        <v>5.289999999999992</v>
      </c>
      <c r="S390" s="82">
        <v>51.27</v>
      </c>
      <c r="T390" s="82">
        <v>0.83</v>
      </c>
      <c r="U390" s="82">
        <v>1.74</v>
      </c>
      <c r="V390" s="82">
        <v>30.43</v>
      </c>
      <c r="W390" s="82">
        <v>0.62</v>
      </c>
      <c r="X390" s="82">
        <v>0.31</v>
      </c>
      <c r="Y390" s="82">
        <v>0.2</v>
      </c>
      <c r="Z390" s="82">
        <v>8.66</v>
      </c>
      <c r="AA390" s="82">
        <v>1.54</v>
      </c>
      <c r="AB390" s="82"/>
      <c r="AD390" s="83"/>
      <c r="AE390" s="83"/>
      <c r="AF390" s="84"/>
      <c r="AG390" s="83"/>
      <c r="AH390" s="83"/>
      <c r="AI390" s="83"/>
      <c r="AJ390" s="83"/>
      <c r="AK390" s="85"/>
      <c r="AL390" s="85"/>
      <c r="AM390" s="85"/>
      <c r="AN390" s="85"/>
      <c r="AO390" s="85"/>
      <c r="AP390" s="85"/>
      <c r="AQ390" s="85"/>
      <c r="AR390" s="85"/>
      <c r="AS390" s="85"/>
      <c r="AT390" s="85"/>
      <c r="AU390" s="83"/>
      <c r="AV390" s="83"/>
      <c r="AW390" s="83"/>
      <c r="AX390" s="83"/>
      <c r="AY390" s="83"/>
      <c r="AZ390" s="83"/>
      <c r="BA390" s="83"/>
      <c r="BB390" s="84"/>
      <c r="BC390" s="84"/>
      <c r="BD390" s="83"/>
      <c r="BE390" s="83"/>
      <c r="BF390" s="83"/>
      <c r="BG390" s="83"/>
      <c r="BH390" s="83"/>
      <c r="BI390" s="83"/>
      <c r="BJ390" s="83"/>
      <c r="BK390" s="83"/>
      <c r="BL390" s="82"/>
      <c r="BM390" s="82"/>
      <c r="BN390" s="82"/>
      <c r="BO390" s="82"/>
      <c r="BP390" s="82"/>
      <c r="BQ390" s="82"/>
      <c r="BR390" s="82"/>
      <c r="BS390" s="82"/>
      <c r="BT390" s="82"/>
      <c r="BU390" s="82"/>
      <c r="BV390" s="82"/>
      <c r="BW390" s="82"/>
      <c r="BX390" s="82"/>
      <c r="CA390" s="82"/>
      <c r="CB390" s="82"/>
      <c r="CC390" s="82"/>
      <c r="CD390" s="82"/>
      <c r="CE390" s="82"/>
      <c r="CF390" s="82"/>
      <c r="CG390" s="82"/>
      <c r="CH390" s="82"/>
      <c r="CI390" s="82"/>
      <c r="CJ390" s="82"/>
      <c r="CK390" s="82"/>
      <c r="CL390" s="82"/>
      <c r="CP390" s="86"/>
      <c r="CQ390" s="86"/>
      <c r="CR390" s="86"/>
      <c r="CS390" s="86"/>
      <c r="CT390" s="86"/>
      <c r="CU390" s="86"/>
      <c r="CV390" s="86"/>
      <c r="CW390" s="86"/>
      <c r="CX390" s="86"/>
      <c r="CY390" s="86"/>
      <c r="CZ390" s="86"/>
      <c r="EM390" s="82"/>
      <c r="EN390" s="82"/>
      <c r="EO390" s="82"/>
      <c r="EP390" s="82"/>
      <c r="EQ390" s="82"/>
      <c r="ER390" s="82"/>
      <c r="ES390" s="82"/>
      <c r="ET390" s="82"/>
      <c r="EU390" s="82"/>
      <c r="EV390" s="82"/>
      <c r="EW390" s="82"/>
      <c r="FG390" s="87"/>
      <c r="FH390" s="87"/>
      <c r="FL390" s="82"/>
      <c r="FX390" s="82"/>
      <c r="FY390" s="82"/>
      <c r="FZ390" s="82"/>
      <c r="GA390" s="88"/>
      <c r="GB390" s="88"/>
      <c r="GE390" s="88"/>
      <c r="GG390" s="82"/>
    </row>
    <row r="391" spans="1:189" s="81" customFormat="1" ht="18" customHeight="1">
      <c r="A391" s="81" t="s">
        <v>1081</v>
      </c>
      <c r="B391" s="81" t="s">
        <v>1034</v>
      </c>
      <c r="C391" s="82">
        <v>661</v>
      </c>
      <c r="D391" s="82">
        <v>1.51</v>
      </c>
      <c r="E391" s="56">
        <f t="shared" si="7"/>
        <v>934.15</v>
      </c>
      <c r="F391" s="82">
        <v>75.150000000000006</v>
      </c>
      <c r="G391" s="82">
        <v>0.04</v>
      </c>
      <c r="H391" s="82">
        <v>10.59</v>
      </c>
      <c r="I391" s="82">
        <v>3.01</v>
      </c>
      <c r="J391" s="82">
        <v>0.03</v>
      </c>
      <c r="K391" s="82">
        <v>0.01</v>
      </c>
      <c r="L391" s="82">
        <v>0.04</v>
      </c>
      <c r="M391" s="82">
        <v>6</v>
      </c>
      <c r="N391" s="82">
        <v>4.21</v>
      </c>
      <c r="O391" s="82"/>
      <c r="P391" s="82"/>
      <c r="Q391" s="82">
        <v>0.91999999999997328</v>
      </c>
      <c r="S391" s="82">
        <v>48.29</v>
      </c>
      <c r="T391" s="82">
        <v>0.79</v>
      </c>
      <c r="U391" s="82">
        <v>1.4</v>
      </c>
      <c r="V391" s="82">
        <v>33.07</v>
      </c>
      <c r="W391" s="82">
        <v>0.66</v>
      </c>
      <c r="X391" s="82">
        <v>0.77</v>
      </c>
      <c r="Y391" s="82">
        <v>2.48</v>
      </c>
      <c r="Z391" s="82">
        <v>5.9</v>
      </c>
      <c r="AA391" s="82">
        <v>0.9</v>
      </c>
      <c r="AB391" s="82"/>
      <c r="AD391" s="83"/>
      <c r="AE391" s="83"/>
      <c r="AF391" s="84"/>
      <c r="AG391" s="83"/>
      <c r="AH391" s="83"/>
      <c r="AI391" s="83"/>
      <c r="AJ391" s="83"/>
      <c r="AK391" s="85"/>
      <c r="AL391" s="85"/>
      <c r="AM391" s="85"/>
      <c r="AN391" s="85"/>
      <c r="AO391" s="85"/>
      <c r="AP391" s="85"/>
      <c r="AQ391" s="85"/>
      <c r="AR391" s="85"/>
      <c r="AS391" s="85"/>
      <c r="AT391" s="85"/>
      <c r="AU391" s="83"/>
      <c r="AV391" s="83"/>
      <c r="AW391" s="83"/>
      <c r="AX391" s="83"/>
      <c r="AY391" s="83"/>
      <c r="AZ391" s="83"/>
      <c r="BA391" s="83"/>
      <c r="BB391" s="84"/>
      <c r="BC391" s="84"/>
      <c r="BD391" s="83"/>
      <c r="BE391" s="83"/>
      <c r="BF391" s="83"/>
      <c r="BG391" s="83"/>
      <c r="BH391" s="83"/>
      <c r="BI391" s="83"/>
      <c r="BJ391" s="83"/>
      <c r="BK391" s="83"/>
      <c r="BL391" s="82"/>
      <c r="BM391" s="82"/>
      <c r="BN391" s="82"/>
      <c r="BO391" s="82"/>
      <c r="BP391" s="82"/>
      <c r="BQ391" s="82"/>
      <c r="BR391" s="82"/>
      <c r="BS391" s="82"/>
      <c r="BT391" s="82"/>
      <c r="BU391" s="82"/>
      <c r="BV391" s="82"/>
      <c r="BW391" s="82"/>
      <c r="BX391" s="82"/>
      <c r="CA391" s="82"/>
      <c r="CB391" s="82"/>
      <c r="CC391" s="82"/>
      <c r="CD391" s="82"/>
      <c r="CE391" s="82"/>
      <c r="CF391" s="82"/>
      <c r="CG391" s="82"/>
      <c r="CH391" s="82"/>
      <c r="CI391" s="82"/>
      <c r="CJ391" s="82"/>
      <c r="CK391" s="82"/>
      <c r="CL391" s="82"/>
      <c r="CP391" s="86"/>
      <c r="CQ391" s="86"/>
      <c r="CR391" s="86"/>
      <c r="CS391" s="86"/>
      <c r="CT391" s="86"/>
      <c r="CU391" s="86"/>
      <c r="CV391" s="86"/>
      <c r="CW391" s="86"/>
      <c r="CX391" s="86"/>
      <c r="CY391" s="86"/>
      <c r="CZ391" s="86"/>
      <c r="EM391" s="82"/>
      <c r="EN391" s="82"/>
      <c r="EO391" s="82"/>
      <c r="EP391" s="82"/>
      <c r="EQ391" s="82"/>
      <c r="ER391" s="82"/>
      <c r="ES391" s="82"/>
      <c r="ET391" s="82"/>
      <c r="EU391" s="82"/>
      <c r="EV391" s="82"/>
      <c r="EW391" s="82"/>
      <c r="FG391" s="87"/>
      <c r="FH391" s="87"/>
      <c r="FL391" s="82"/>
      <c r="FX391" s="82"/>
      <c r="FY391" s="82"/>
      <c r="FZ391" s="82"/>
      <c r="GA391" s="88"/>
      <c r="GB391" s="88"/>
      <c r="GE391" s="88"/>
      <c r="GG391" s="82"/>
    </row>
    <row r="392" spans="1:189" s="81" customFormat="1" ht="18" customHeight="1">
      <c r="A392" s="81" t="s">
        <v>1081</v>
      </c>
      <c r="B392" s="81" t="s">
        <v>1034</v>
      </c>
      <c r="C392" s="82">
        <v>678</v>
      </c>
      <c r="D392" s="82">
        <v>1.56</v>
      </c>
      <c r="E392" s="56">
        <f t="shared" si="7"/>
        <v>951.15</v>
      </c>
      <c r="F392" s="82">
        <v>70.959999999999994</v>
      </c>
      <c r="G392" s="82">
        <v>0.31</v>
      </c>
      <c r="H392" s="82">
        <v>10.5</v>
      </c>
      <c r="I392" s="82">
        <v>4.9800000000000004</v>
      </c>
      <c r="J392" s="82">
        <v>0.04</v>
      </c>
      <c r="K392" s="82">
        <v>0.02</v>
      </c>
      <c r="L392" s="82">
        <v>0.02</v>
      </c>
      <c r="M392" s="82">
        <v>6.3</v>
      </c>
      <c r="N392" s="82">
        <v>3.98</v>
      </c>
      <c r="O392" s="82"/>
      <c r="P392" s="82"/>
      <c r="Q392" s="82">
        <v>2.8900000000000006</v>
      </c>
      <c r="S392" s="82">
        <v>48.36</v>
      </c>
      <c r="T392" s="82">
        <v>0.87</v>
      </c>
      <c r="U392" s="82">
        <v>0.92</v>
      </c>
      <c r="V392" s="82">
        <v>37.409999999999997</v>
      </c>
      <c r="W392" s="82">
        <v>0.79</v>
      </c>
      <c r="X392" s="82">
        <v>0.66</v>
      </c>
      <c r="Y392" s="82">
        <v>1.44</v>
      </c>
      <c r="Z392" s="82">
        <v>6.7</v>
      </c>
      <c r="AA392" s="82">
        <v>0.84</v>
      </c>
      <c r="AB392" s="82"/>
      <c r="AD392" s="83"/>
      <c r="AE392" s="83"/>
      <c r="AF392" s="84"/>
      <c r="AG392" s="83"/>
      <c r="AH392" s="83"/>
      <c r="AI392" s="83"/>
      <c r="AJ392" s="83"/>
      <c r="AK392" s="85"/>
      <c r="AL392" s="85"/>
      <c r="AM392" s="85"/>
      <c r="AN392" s="85"/>
      <c r="AO392" s="85"/>
      <c r="AP392" s="85"/>
      <c r="AQ392" s="85"/>
      <c r="AR392" s="85"/>
      <c r="AS392" s="85"/>
      <c r="AT392" s="85"/>
      <c r="AU392" s="83"/>
      <c r="AV392" s="83"/>
      <c r="AW392" s="83"/>
      <c r="AX392" s="83"/>
      <c r="AY392" s="83"/>
      <c r="AZ392" s="83"/>
      <c r="BA392" s="83"/>
      <c r="BB392" s="84"/>
      <c r="BC392" s="84"/>
      <c r="BD392" s="83"/>
      <c r="BE392" s="83"/>
      <c r="BF392" s="83"/>
      <c r="BG392" s="83"/>
      <c r="BH392" s="83"/>
      <c r="BI392" s="83"/>
      <c r="BJ392" s="83"/>
      <c r="BK392" s="83"/>
      <c r="BL392" s="82"/>
      <c r="BM392" s="82"/>
      <c r="BN392" s="82"/>
      <c r="BO392" s="82"/>
      <c r="BP392" s="82"/>
      <c r="BQ392" s="82"/>
      <c r="BR392" s="82"/>
      <c r="BS392" s="82"/>
      <c r="BT392" s="82"/>
      <c r="BU392" s="82"/>
      <c r="BV392" s="82"/>
      <c r="BW392" s="82"/>
      <c r="BX392" s="82"/>
      <c r="CA392" s="82"/>
      <c r="CB392" s="82"/>
      <c r="CC392" s="82"/>
      <c r="CD392" s="82"/>
      <c r="CE392" s="82"/>
      <c r="CF392" s="82"/>
      <c r="CG392" s="82"/>
      <c r="CH392" s="82"/>
      <c r="CI392" s="82"/>
      <c r="CJ392" s="82"/>
      <c r="CK392" s="82"/>
      <c r="CL392" s="82"/>
      <c r="CP392" s="86"/>
      <c r="CQ392" s="86"/>
      <c r="CR392" s="86"/>
      <c r="CS392" s="86"/>
      <c r="CT392" s="86"/>
      <c r="CU392" s="86"/>
      <c r="CV392" s="86"/>
      <c r="CW392" s="86"/>
      <c r="CX392" s="86"/>
      <c r="CY392" s="86"/>
      <c r="CZ392" s="86"/>
      <c r="EM392" s="82"/>
      <c r="EN392" s="82"/>
      <c r="EO392" s="82"/>
      <c r="EP392" s="82"/>
      <c r="EQ392" s="82"/>
      <c r="ER392" s="82"/>
      <c r="ES392" s="82"/>
      <c r="ET392" s="82"/>
      <c r="EU392" s="82"/>
      <c r="EV392" s="82"/>
      <c r="EW392" s="82"/>
      <c r="FG392" s="87"/>
      <c r="FH392" s="87"/>
      <c r="FL392" s="82"/>
      <c r="FX392" s="82"/>
      <c r="FY392" s="82"/>
      <c r="FZ392" s="82"/>
      <c r="GA392" s="88"/>
      <c r="GB392" s="88"/>
      <c r="GE392" s="88"/>
      <c r="GG392" s="82"/>
    </row>
    <row r="393" spans="1:189" s="81" customFormat="1" ht="18" customHeight="1">
      <c r="A393" s="81" t="s">
        <v>1081</v>
      </c>
      <c r="B393" s="81" t="s">
        <v>1034</v>
      </c>
      <c r="C393" s="82">
        <v>678</v>
      </c>
      <c r="D393" s="82">
        <v>1.56</v>
      </c>
      <c r="E393" s="56">
        <f t="shared" si="7"/>
        <v>951.15</v>
      </c>
      <c r="F393" s="82">
        <v>69.87</v>
      </c>
      <c r="G393" s="82">
        <v>0.28999999999999998</v>
      </c>
      <c r="H393" s="82">
        <v>10.11</v>
      </c>
      <c r="I393" s="82">
        <v>5.32</v>
      </c>
      <c r="J393" s="82">
        <v>0.1</v>
      </c>
      <c r="K393" s="82">
        <v>0.03</v>
      </c>
      <c r="L393" s="82">
        <v>0.05</v>
      </c>
      <c r="M393" s="82">
        <v>6.97</v>
      </c>
      <c r="N393" s="82">
        <v>3.88</v>
      </c>
      <c r="O393" s="82"/>
      <c r="P393" s="82"/>
      <c r="Q393" s="82">
        <v>3.3800000000000097</v>
      </c>
      <c r="S393" s="82">
        <v>49.63</v>
      </c>
      <c r="T393" s="82">
        <v>0.96</v>
      </c>
      <c r="U393" s="82">
        <v>0.99</v>
      </c>
      <c r="V393" s="82">
        <v>35.72</v>
      </c>
      <c r="W393" s="82">
        <v>0.68</v>
      </c>
      <c r="X393" s="82">
        <v>0.37</v>
      </c>
      <c r="Y393" s="82">
        <v>0.79</v>
      </c>
      <c r="Z393" s="82">
        <v>7.79</v>
      </c>
      <c r="AA393" s="82">
        <v>1.07</v>
      </c>
      <c r="AB393" s="82"/>
      <c r="AD393" s="83"/>
      <c r="AE393" s="83"/>
      <c r="AF393" s="84"/>
      <c r="AG393" s="83"/>
      <c r="AH393" s="83"/>
      <c r="AI393" s="83"/>
      <c r="AJ393" s="83"/>
      <c r="AK393" s="85"/>
      <c r="AL393" s="85"/>
      <c r="AM393" s="85"/>
      <c r="AN393" s="85"/>
      <c r="AO393" s="85"/>
      <c r="AP393" s="85"/>
      <c r="AQ393" s="85"/>
      <c r="AR393" s="85"/>
      <c r="AS393" s="85"/>
      <c r="AT393" s="85"/>
      <c r="AU393" s="83"/>
      <c r="AV393" s="83"/>
      <c r="AW393" s="83"/>
      <c r="AX393" s="83"/>
      <c r="AY393" s="83"/>
      <c r="AZ393" s="83"/>
      <c r="BA393" s="83"/>
      <c r="BB393" s="84"/>
      <c r="BC393" s="84"/>
      <c r="BD393" s="83"/>
      <c r="BE393" s="83"/>
      <c r="BF393" s="83"/>
      <c r="BG393" s="83"/>
      <c r="BH393" s="83"/>
      <c r="BI393" s="83"/>
      <c r="BJ393" s="83"/>
      <c r="BK393" s="83"/>
      <c r="BL393" s="82"/>
      <c r="BM393" s="82"/>
      <c r="BN393" s="82"/>
      <c r="BO393" s="82"/>
      <c r="BP393" s="82"/>
      <c r="BQ393" s="82"/>
      <c r="BR393" s="82"/>
      <c r="BS393" s="82"/>
      <c r="BT393" s="82"/>
      <c r="BU393" s="82"/>
      <c r="BV393" s="82"/>
      <c r="BW393" s="82"/>
      <c r="BX393" s="82"/>
      <c r="CA393" s="82"/>
      <c r="CB393" s="82"/>
      <c r="CC393" s="82"/>
      <c r="CD393" s="82"/>
      <c r="CE393" s="82"/>
      <c r="CF393" s="82"/>
      <c r="CG393" s="82"/>
      <c r="CH393" s="82"/>
      <c r="CI393" s="82"/>
      <c r="CJ393" s="82"/>
      <c r="CK393" s="82"/>
      <c r="CL393" s="82"/>
      <c r="CP393" s="86"/>
      <c r="CQ393" s="86"/>
      <c r="CR393" s="86"/>
      <c r="CS393" s="86"/>
      <c r="CT393" s="86"/>
      <c r="CU393" s="86"/>
      <c r="CV393" s="86"/>
      <c r="CW393" s="86"/>
      <c r="CX393" s="86"/>
      <c r="CY393" s="86"/>
      <c r="CZ393" s="86"/>
      <c r="EM393" s="82"/>
      <c r="EN393" s="82"/>
      <c r="EO393" s="82"/>
      <c r="EP393" s="82"/>
      <c r="EQ393" s="82"/>
      <c r="ER393" s="82"/>
      <c r="ES393" s="82"/>
      <c r="ET393" s="82"/>
      <c r="EU393" s="82"/>
      <c r="EV393" s="82"/>
      <c r="EW393" s="82"/>
      <c r="FG393" s="87"/>
      <c r="FH393" s="87"/>
      <c r="FL393" s="82"/>
      <c r="FX393" s="82"/>
      <c r="FY393" s="82"/>
      <c r="FZ393" s="82"/>
      <c r="GA393" s="88"/>
      <c r="GB393" s="88"/>
      <c r="GE393" s="88"/>
      <c r="GG393" s="82"/>
    </row>
    <row r="394" spans="1:189" s="81" customFormat="1" ht="18" customHeight="1">
      <c r="A394" s="81" t="s">
        <v>1081</v>
      </c>
      <c r="B394" s="81" t="s">
        <v>1034</v>
      </c>
      <c r="C394" s="82">
        <v>729</v>
      </c>
      <c r="D394" s="82">
        <v>1.52</v>
      </c>
      <c r="E394" s="56">
        <f t="shared" si="7"/>
        <v>1002.15</v>
      </c>
      <c r="F394" s="82">
        <v>63.74</v>
      </c>
      <c r="G394" s="82">
        <v>0.56000000000000005</v>
      </c>
      <c r="H394" s="82">
        <v>8.44</v>
      </c>
      <c r="I394" s="82">
        <v>8.83</v>
      </c>
      <c r="J394" s="82">
        <v>0.26</v>
      </c>
      <c r="K394" s="82">
        <v>0.01</v>
      </c>
      <c r="L394" s="82">
        <v>0.09</v>
      </c>
      <c r="M394" s="82">
        <v>8.1300000000000008</v>
      </c>
      <c r="N394" s="82">
        <v>4.57</v>
      </c>
      <c r="O394" s="82"/>
      <c r="P394" s="82"/>
      <c r="Q394" s="82">
        <v>5.3700000000000045</v>
      </c>
      <c r="S394" s="82">
        <v>49.79</v>
      </c>
      <c r="T394" s="82">
        <v>0.94</v>
      </c>
      <c r="U394" s="82">
        <v>1.42</v>
      </c>
      <c r="V394" s="82">
        <v>33.64</v>
      </c>
      <c r="W394" s="82">
        <v>0.51</v>
      </c>
      <c r="X394" s="82">
        <v>0.53</v>
      </c>
      <c r="Y394" s="82">
        <v>0.43</v>
      </c>
      <c r="Z394" s="82">
        <v>7.92</v>
      </c>
      <c r="AA394" s="82">
        <v>1.37</v>
      </c>
      <c r="AB394" s="82"/>
      <c r="AD394" s="83"/>
      <c r="AE394" s="83"/>
      <c r="AF394" s="84"/>
      <c r="AG394" s="83"/>
      <c r="AH394" s="83"/>
      <c r="AI394" s="83"/>
      <c r="AJ394" s="83"/>
      <c r="AK394" s="85"/>
      <c r="AL394" s="85"/>
      <c r="AM394" s="85"/>
      <c r="AN394" s="85"/>
      <c r="AO394" s="85"/>
      <c r="AP394" s="85"/>
      <c r="AQ394" s="85"/>
      <c r="AR394" s="85"/>
      <c r="AS394" s="85"/>
      <c r="AT394" s="85"/>
      <c r="AU394" s="83"/>
      <c r="AV394" s="83"/>
      <c r="AW394" s="83"/>
      <c r="AX394" s="83"/>
      <c r="AY394" s="83"/>
      <c r="AZ394" s="83"/>
      <c r="BA394" s="83"/>
      <c r="BB394" s="84"/>
      <c r="BC394" s="84"/>
      <c r="BD394" s="83"/>
      <c r="BE394" s="83"/>
      <c r="BF394" s="83"/>
      <c r="BG394" s="83"/>
      <c r="BH394" s="83"/>
      <c r="BI394" s="83"/>
      <c r="BJ394" s="83"/>
      <c r="BK394" s="83"/>
      <c r="BL394" s="82"/>
      <c r="BM394" s="82"/>
      <c r="BN394" s="82"/>
      <c r="BO394" s="82"/>
      <c r="BP394" s="82"/>
      <c r="BQ394" s="82"/>
      <c r="BR394" s="82"/>
      <c r="BS394" s="82"/>
      <c r="BT394" s="82"/>
      <c r="BU394" s="82"/>
      <c r="BV394" s="82"/>
      <c r="BW394" s="82"/>
      <c r="BX394" s="82"/>
      <c r="CA394" s="82"/>
      <c r="CB394" s="82"/>
      <c r="CC394" s="82"/>
      <c r="CD394" s="82"/>
      <c r="CE394" s="82"/>
      <c r="CF394" s="82"/>
      <c r="CG394" s="82"/>
      <c r="CH394" s="82"/>
      <c r="CI394" s="82"/>
      <c r="CJ394" s="82"/>
      <c r="CK394" s="82"/>
      <c r="CL394" s="82"/>
      <c r="CP394" s="86"/>
      <c r="CQ394" s="86"/>
      <c r="CR394" s="86"/>
      <c r="CS394" s="86"/>
      <c r="CT394" s="86"/>
      <c r="CU394" s="86"/>
      <c r="CV394" s="86"/>
      <c r="CW394" s="86"/>
      <c r="CX394" s="86"/>
      <c r="CY394" s="86"/>
      <c r="CZ394" s="86"/>
      <c r="EM394" s="82"/>
      <c r="EN394" s="82"/>
      <c r="EO394" s="82"/>
      <c r="EP394" s="82"/>
      <c r="EQ394" s="82"/>
      <c r="ER394" s="82"/>
      <c r="ES394" s="82"/>
      <c r="ET394" s="82"/>
      <c r="EU394" s="82"/>
      <c r="EV394" s="82"/>
      <c r="EW394" s="82"/>
      <c r="FG394" s="87"/>
      <c r="FH394" s="87"/>
      <c r="FL394" s="82"/>
      <c r="FX394" s="82"/>
      <c r="FY394" s="82"/>
      <c r="FZ394" s="82"/>
      <c r="GA394" s="88"/>
      <c r="GB394" s="88"/>
      <c r="GE394" s="88"/>
      <c r="GG394" s="82"/>
    </row>
    <row r="395" spans="1:189" s="89" customFormat="1" ht="18" customHeight="1">
      <c r="A395" s="89" t="s">
        <v>1074</v>
      </c>
      <c r="B395" s="89" t="s">
        <v>1034</v>
      </c>
      <c r="C395" s="90">
        <v>1000</v>
      </c>
      <c r="D395" s="90">
        <v>18</v>
      </c>
      <c r="E395" s="56">
        <f t="shared" si="7"/>
        <v>1273.1500000000001</v>
      </c>
      <c r="F395" s="90">
        <v>67.88</v>
      </c>
      <c r="G395" s="90">
        <v>0.49</v>
      </c>
      <c r="H395" s="90">
        <v>18.010000000000002</v>
      </c>
      <c r="I395" s="90">
        <v>2.27</v>
      </c>
      <c r="J395" s="90">
        <v>0.24</v>
      </c>
      <c r="K395" s="90">
        <v>0.49</v>
      </c>
      <c r="L395" s="90">
        <v>1.25</v>
      </c>
      <c r="M395" s="90">
        <v>6.47</v>
      </c>
      <c r="N395" s="90">
        <v>2.62</v>
      </c>
      <c r="O395" s="90"/>
      <c r="P395" s="90"/>
      <c r="Q395" s="90">
        <v>0.28000000000001535</v>
      </c>
      <c r="S395" s="90">
        <v>43.86</v>
      </c>
      <c r="T395" s="90">
        <v>2.48</v>
      </c>
      <c r="U395" s="90">
        <v>13.61</v>
      </c>
      <c r="V395" s="90">
        <v>13.56</v>
      </c>
      <c r="W395" s="90">
        <v>0.17</v>
      </c>
      <c r="X395" s="90">
        <v>10.27</v>
      </c>
      <c r="Y395" s="90">
        <v>7.8</v>
      </c>
      <c r="Z395" s="90">
        <v>4.16</v>
      </c>
      <c r="AA395" s="90">
        <v>0.67</v>
      </c>
      <c r="AB395" s="90"/>
      <c r="AD395" s="91"/>
      <c r="AE395" s="91"/>
      <c r="AF395" s="64"/>
      <c r="AG395" s="91"/>
      <c r="AH395" s="91"/>
      <c r="AI395" s="91"/>
      <c r="AJ395" s="91"/>
      <c r="AK395" s="92"/>
      <c r="AL395" s="92"/>
      <c r="AM395" s="92"/>
      <c r="AN395" s="92"/>
      <c r="AO395" s="92"/>
      <c r="AP395" s="92"/>
      <c r="AQ395" s="92"/>
      <c r="AR395" s="92"/>
      <c r="AS395" s="92"/>
      <c r="AT395" s="92"/>
      <c r="AU395" s="91"/>
      <c r="AV395" s="91"/>
      <c r="AW395" s="91"/>
      <c r="AX395" s="91"/>
      <c r="AY395" s="91"/>
      <c r="AZ395" s="91"/>
      <c r="BA395" s="91"/>
      <c r="BB395" s="64"/>
      <c r="BC395" s="64"/>
      <c r="BD395" s="91"/>
      <c r="BE395" s="91"/>
      <c r="BF395" s="91"/>
      <c r="BG395" s="91"/>
      <c r="BH395" s="91"/>
      <c r="BI395" s="91"/>
      <c r="BJ395" s="91"/>
      <c r="BK395" s="91"/>
      <c r="BL395" s="90"/>
      <c r="BM395" s="90"/>
      <c r="BN395" s="90"/>
      <c r="BO395" s="90"/>
      <c r="BP395" s="90"/>
      <c r="BQ395" s="90"/>
      <c r="BR395" s="90"/>
      <c r="BS395" s="90"/>
      <c r="BT395" s="90"/>
      <c r="BU395" s="90"/>
      <c r="BV395" s="90"/>
      <c r="BW395" s="90"/>
      <c r="BX395" s="90"/>
      <c r="CA395" s="90"/>
      <c r="CB395" s="90"/>
      <c r="CC395" s="90"/>
      <c r="CD395" s="90"/>
      <c r="CE395" s="90"/>
      <c r="CF395" s="90"/>
      <c r="CG395" s="90"/>
      <c r="CH395" s="90"/>
      <c r="CI395" s="90"/>
      <c r="CJ395" s="90"/>
      <c r="CK395" s="90"/>
      <c r="CL395" s="90"/>
      <c r="CP395" s="93"/>
      <c r="CQ395" s="93"/>
      <c r="CR395" s="93"/>
      <c r="CS395" s="93"/>
      <c r="CT395" s="93"/>
      <c r="CU395" s="93"/>
      <c r="CV395" s="93"/>
      <c r="CW395" s="93"/>
      <c r="CX395" s="93"/>
      <c r="CY395" s="93"/>
      <c r="CZ395" s="93"/>
      <c r="EM395" s="90"/>
      <c r="EN395" s="90"/>
      <c r="EO395" s="90"/>
      <c r="EP395" s="90"/>
      <c r="EQ395" s="90"/>
      <c r="ER395" s="90"/>
      <c r="ES395" s="90"/>
      <c r="ET395" s="90"/>
      <c r="EU395" s="90"/>
      <c r="EV395" s="90"/>
      <c r="EW395" s="90"/>
      <c r="FG395" s="94"/>
      <c r="FH395" s="94"/>
      <c r="FL395" s="90"/>
      <c r="FX395" s="90"/>
      <c r="FY395" s="90"/>
      <c r="FZ395" s="90"/>
      <c r="GA395" s="95"/>
      <c r="GB395" s="95"/>
      <c r="GE395" s="95"/>
      <c r="GG395" s="90"/>
    </row>
    <row r="396" spans="1:189" s="89" customFormat="1" ht="18" customHeight="1">
      <c r="A396" s="89" t="s">
        <v>1080</v>
      </c>
      <c r="B396" s="89" t="s">
        <v>1034</v>
      </c>
      <c r="C396" s="90">
        <v>1025</v>
      </c>
      <c r="D396" s="90">
        <v>22</v>
      </c>
      <c r="E396" s="56">
        <f t="shared" si="7"/>
        <v>1298.1500000000001</v>
      </c>
      <c r="F396" s="90">
        <v>63.36</v>
      </c>
      <c r="G396" s="90">
        <v>1</v>
      </c>
      <c r="H396" s="90">
        <v>18.46</v>
      </c>
      <c r="I396" s="90">
        <v>3.39</v>
      </c>
      <c r="J396" s="90">
        <v>0.1</v>
      </c>
      <c r="K396" s="90">
        <v>0.7</v>
      </c>
      <c r="L396" s="90">
        <v>1.36</v>
      </c>
      <c r="M396" s="90">
        <v>8.9</v>
      </c>
      <c r="N396" s="90">
        <v>2.58</v>
      </c>
      <c r="O396" s="90"/>
      <c r="P396" s="90"/>
      <c r="Q396" s="90">
        <v>7.3900000000000006</v>
      </c>
      <c r="S396" s="90">
        <v>43.03</v>
      </c>
      <c r="T396" s="90">
        <v>4.4400000000000004</v>
      </c>
      <c r="U396" s="90">
        <v>13.41</v>
      </c>
      <c r="V396" s="90">
        <v>13.35</v>
      </c>
      <c r="W396" s="90"/>
      <c r="X396" s="90">
        <v>11.68</v>
      </c>
      <c r="Y396" s="90">
        <v>7.25</v>
      </c>
      <c r="Z396" s="90">
        <v>4.51</v>
      </c>
      <c r="AA396" s="90">
        <v>0.52</v>
      </c>
      <c r="AB396" s="90"/>
      <c r="AD396" s="91"/>
      <c r="AE396" s="91"/>
      <c r="AF396" s="64"/>
      <c r="AG396" s="91"/>
      <c r="AH396" s="91"/>
      <c r="AI396" s="91"/>
      <c r="AJ396" s="91"/>
      <c r="AK396" s="92"/>
      <c r="AL396" s="92"/>
      <c r="AM396" s="92"/>
      <c r="AN396" s="92"/>
      <c r="AO396" s="92"/>
      <c r="AP396" s="92"/>
      <c r="AQ396" s="92"/>
      <c r="AR396" s="92"/>
      <c r="AS396" s="92"/>
      <c r="AT396" s="92"/>
      <c r="AU396" s="91"/>
      <c r="AV396" s="91"/>
      <c r="AW396" s="91"/>
      <c r="AX396" s="91"/>
      <c r="AY396" s="91"/>
      <c r="AZ396" s="91"/>
      <c r="BA396" s="91"/>
      <c r="BB396" s="64"/>
      <c r="BC396" s="64"/>
      <c r="BD396" s="91"/>
      <c r="BE396" s="91"/>
      <c r="BF396" s="91"/>
      <c r="BG396" s="91"/>
      <c r="BH396" s="91"/>
      <c r="BI396" s="91"/>
      <c r="BJ396" s="91"/>
      <c r="BK396" s="91"/>
      <c r="BL396" s="90"/>
      <c r="BM396" s="90"/>
      <c r="BN396" s="90"/>
      <c r="BO396" s="90"/>
      <c r="BP396" s="90"/>
      <c r="BQ396" s="90"/>
      <c r="BR396" s="90"/>
      <c r="BS396" s="90"/>
      <c r="BT396" s="90"/>
      <c r="BU396" s="90"/>
      <c r="BV396" s="90"/>
      <c r="BW396" s="90"/>
      <c r="BX396" s="90"/>
      <c r="CA396" s="90"/>
      <c r="CB396" s="90"/>
      <c r="CC396" s="90"/>
      <c r="CD396" s="90"/>
      <c r="CE396" s="90"/>
      <c r="CF396" s="90"/>
      <c r="CG396" s="90"/>
      <c r="CH396" s="90"/>
      <c r="CI396" s="90"/>
      <c r="CJ396" s="90"/>
      <c r="CK396" s="90"/>
      <c r="CL396" s="90"/>
      <c r="CP396" s="93"/>
      <c r="CQ396" s="93"/>
      <c r="CR396" s="93"/>
      <c r="CS396" s="93"/>
      <c r="CT396" s="93"/>
      <c r="CU396" s="93"/>
      <c r="CV396" s="93"/>
      <c r="CW396" s="93"/>
      <c r="CX396" s="93"/>
      <c r="CY396" s="93"/>
      <c r="CZ396" s="93"/>
      <c r="EM396" s="90"/>
      <c r="EN396" s="90"/>
      <c r="EO396" s="90"/>
      <c r="EP396" s="90"/>
      <c r="EQ396" s="90"/>
      <c r="ER396" s="90"/>
      <c r="ES396" s="90"/>
      <c r="ET396" s="90"/>
      <c r="EU396" s="90"/>
      <c r="EV396" s="90"/>
      <c r="EW396" s="90"/>
      <c r="FG396" s="94"/>
      <c r="FH396" s="94"/>
      <c r="FL396" s="90"/>
      <c r="FX396" s="90"/>
      <c r="FY396" s="90"/>
      <c r="FZ396" s="90"/>
      <c r="GA396" s="95"/>
      <c r="GB396" s="95"/>
      <c r="GE396" s="95"/>
      <c r="GG396" s="90"/>
    </row>
    <row r="397" spans="1:189" s="56" customFormat="1" ht="18" customHeight="1">
      <c r="A397" s="56" t="s">
        <v>1075</v>
      </c>
      <c r="B397" s="56" t="s">
        <v>1034</v>
      </c>
      <c r="C397" s="57">
        <v>920</v>
      </c>
      <c r="D397" s="57">
        <v>17</v>
      </c>
      <c r="E397" s="56">
        <f t="shared" si="7"/>
        <v>1193.1500000000001</v>
      </c>
      <c r="F397" s="58">
        <v>68.2</v>
      </c>
      <c r="G397" s="58">
        <v>0.1</v>
      </c>
      <c r="H397" s="58">
        <v>22.1</v>
      </c>
      <c r="I397" s="58">
        <v>1.53</v>
      </c>
      <c r="J397" s="58"/>
      <c r="K397" s="58">
        <v>0.9</v>
      </c>
      <c r="L397" s="58">
        <v>5.8</v>
      </c>
      <c r="M397" s="58">
        <v>0.8</v>
      </c>
      <c r="N397" s="58">
        <v>0.6</v>
      </c>
      <c r="O397" s="58"/>
      <c r="P397" s="58"/>
      <c r="Q397" s="58">
        <f t="shared" ref="Q397:Q402" si="8">IF(100-SUM(F397:P397)&lt;0,0,100-SUM(F397:P397))</f>
        <v>0</v>
      </c>
      <c r="S397" s="58">
        <v>45.26</v>
      </c>
      <c r="T397" s="58">
        <v>0.81</v>
      </c>
      <c r="U397" s="58">
        <v>11.71</v>
      </c>
      <c r="V397" s="58">
        <v>7.29</v>
      </c>
      <c r="W397" s="58">
        <v>0.26</v>
      </c>
      <c r="X397" s="58">
        <v>13.62</v>
      </c>
      <c r="Y397" s="58">
        <v>10.67</v>
      </c>
      <c r="Z397" s="58">
        <v>1.66</v>
      </c>
      <c r="AA397" s="58">
        <v>0.41</v>
      </c>
      <c r="AB397" s="58"/>
      <c r="AD397" s="59"/>
      <c r="AE397" s="60"/>
      <c r="AF397" s="61"/>
      <c r="AG397" s="59"/>
      <c r="AH397" s="59"/>
      <c r="AI397" s="59"/>
      <c r="AJ397" s="60"/>
      <c r="AK397" s="62"/>
      <c r="AL397" s="62"/>
      <c r="AM397" s="62"/>
      <c r="AN397" s="62"/>
      <c r="AO397" s="62"/>
      <c r="AP397" s="62"/>
      <c r="AQ397" s="63"/>
      <c r="AR397" s="62"/>
      <c r="AS397" s="62"/>
      <c r="AT397" s="63"/>
      <c r="AU397" s="59"/>
      <c r="AV397" s="59"/>
      <c r="AW397" s="59"/>
      <c r="AX397" s="59"/>
      <c r="AY397" s="59"/>
      <c r="AZ397" s="59"/>
      <c r="BA397" s="60"/>
      <c r="BB397" s="64"/>
      <c r="BC397" s="64"/>
      <c r="BD397" s="59"/>
      <c r="BE397" s="59"/>
      <c r="BF397" s="59"/>
      <c r="BG397" s="59"/>
      <c r="BH397" s="59"/>
      <c r="BI397" s="59"/>
      <c r="BJ397" s="59"/>
      <c r="BK397" s="59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P397"/>
      <c r="CQ397"/>
      <c r="CR397"/>
      <c r="CS397"/>
      <c r="CT397"/>
      <c r="CU397"/>
      <c r="CV397"/>
      <c r="CW397"/>
      <c r="CX397"/>
      <c r="CY397"/>
      <c r="CZ39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FG397" s="65"/>
      <c r="FH397" s="65"/>
      <c r="FL397" s="57"/>
      <c r="FX397" s="57"/>
      <c r="FY397" s="57"/>
      <c r="FZ397" s="57"/>
      <c r="GA397" s="66"/>
      <c r="GB397" s="66"/>
      <c r="GE397" s="66"/>
      <c r="GG397" s="57"/>
    </row>
    <row r="398" spans="1:189" s="56" customFormat="1" ht="18" customHeight="1">
      <c r="A398" s="56" t="s">
        <v>1075</v>
      </c>
      <c r="B398" s="56" t="s">
        <v>1034</v>
      </c>
      <c r="C398" s="57">
        <v>920</v>
      </c>
      <c r="D398" s="57">
        <v>17</v>
      </c>
      <c r="E398" s="56">
        <f t="shared" si="7"/>
        <v>1193.1500000000001</v>
      </c>
      <c r="F398" s="58">
        <v>69.3</v>
      </c>
      <c r="G398" s="58">
        <v>0.1</v>
      </c>
      <c r="H398" s="58">
        <v>20.8</v>
      </c>
      <c r="I398" s="58">
        <v>1.53</v>
      </c>
      <c r="J398" s="58">
        <v>0</v>
      </c>
      <c r="K398" s="58">
        <v>0.9</v>
      </c>
      <c r="L398" s="58">
        <v>6</v>
      </c>
      <c r="M398" s="58">
        <v>0.7</v>
      </c>
      <c r="N398" s="58">
        <v>0.6</v>
      </c>
      <c r="O398" s="58"/>
      <c r="P398" s="58"/>
      <c r="Q398" s="58">
        <f t="shared" si="8"/>
        <v>7.000000000000739E-2</v>
      </c>
      <c r="S398" s="58">
        <v>44.3</v>
      </c>
      <c r="T398" s="58">
        <v>0.46</v>
      </c>
      <c r="U398" s="58">
        <v>14.07</v>
      </c>
      <c r="V398" s="58">
        <v>5.66</v>
      </c>
      <c r="W398" s="58">
        <v>0.12</v>
      </c>
      <c r="X398" s="58">
        <v>15.24</v>
      </c>
      <c r="Y398" s="58">
        <v>11.9</v>
      </c>
      <c r="Z398" s="58">
        <v>2.2400000000000002</v>
      </c>
      <c r="AA398" s="58">
        <v>0.48</v>
      </c>
      <c r="AB398" s="58"/>
      <c r="AD398" s="59"/>
      <c r="AE398" s="60"/>
      <c r="AF398" s="61"/>
      <c r="AG398" s="59"/>
      <c r="AH398" s="59"/>
      <c r="AI398" s="59"/>
      <c r="AJ398" s="60"/>
      <c r="AK398" s="62"/>
      <c r="AL398" s="62"/>
      <c r="AM398" s="62"/>
      <c r="AN398" s="62"/>
      <c r="AO398" s="62"/>
      <c r="AP398" s="62"/>
      <c r="AQ398" s="63"/>
      <c r="AR398" s="62"/>
      <c r="AS398" s="62"/>
      <c r="AT398" s="63"/>
      <c r="AU398" s="59"/>
      <c r="AV398" s="59"/>
      <c r="AW398" s="59"/>
      <c r="AX398" s="59"/>
      <c r="AY398" s="59"/>
      <c r="AZ398" s="59"/>
      <c r="BA398" s="60"/>
      <c r="BB398" s="64"/>
      <c r="BC398" s="64"/>
      <c r="BD398" s="59"/>
      <c r="BE398" s="59"/>
      <c r="BF398" s="59"/>
      <c r="BG398" s="59"/>
      <c r="BH398" s="59"/>
      <c r="BI398" s="59"/>
      <c r="BJ398" s="59"/>
      <c r="BK398" s="59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P398"/>
      <c r="CQ398"/>
      <c r="CR398"/>
      <c r="CS398"/>
      <c r="CT398"/>
      <c r="CU398"/>
      <c r="CV398"/>
      <c r="CW398"/>
      <c r="CX398"/>
      <c r="CY398"/>
      <c r="CZ398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FG398" s="65"/>
      <c r="FH398" s="65"/>
      <c r="FL398" s="57"/>
      <c r="FX398" s="57"/>
      <c r="FY398" s="57"/>
      <c r="FZ398" s="57"/>
      <c r="GA398" s="66"/>
      <c r="GB398" s="66"/>
      <c r="GE398" s="66"/>
      <c r="GG398" s="57"/>
    </row>
    <row r="399" spans="1:189" s="56" customFormat="1" ht="18" customHeight="1">
      <c r="A399" s="56" t="s">
        <v>1075</v>
      </c>
      <c r="B399" s="56" t="s">
        <v>1034</v>
      </c>
      <c r="C399" s="57">
        <v>920</v>
      </c>
      <c r="D399" s="57">
        <v>17</v>
      </c>
      <c r="E399" s="56">
        <f t="shared" si="7"/>
        <v>1193.1500000000001</v>
      </c>
      <c r="F399" s="58">
        <v>68.2</v>
      </c>
      <c r="G399" s="58">
        <v>0.1</v>
      </c>
      <c r="H399" s="58">
        <v>21.5</v>
      </c>
      <c r="I399" s="58">
        <v>1.9100000000000001</v>
      </c>
      <c r="J399" s="58"/>
      <c r="K399" s="58">
        <v>1.6</v>
      </c>
      <c r="L399" s="58">
        <v>5.4</v>
      </c>
      <c r="M399" s="58">
        <v>0.7</v>
      </c>
      <c r="N399" s="58">
        <v>0.6</v>
      </c>
      <c r="O399" s="58"/>
      <c r="P399" s="58"/>
      <c r="Q399" s="58">
        <f t="shared" si="8"/>
        <v>0</v>
      </c>
      <c r="S399" s="58">
        <v>44.41</v>
      </c>
      <c r="T399" s="58">
        <v>0.16</v>
      </c>
      <c r="U399" s="58">
        <v>14.33</v>
      </c>
      <c r="V399" s="58">
        <v>6.27</v>
      </c>
      <c r="W399" s="58">
        <v>0.12</v>
      </c>
      <c r="X399" s="58">
        <v>15.63</v>
      </c>
      <c r="Y399" s="58">
        <v>11.27</v>
      </c>
      <c r="Z399" s="58">
        <v>2.31</v>
      </c>
      <c r="AA399" s="58">
        <v>0.44</v>
      </c>
      <c r="AB399" s="58"/>
      <c r="AD399" s="59"/>
      <c r="AE399" s="60"/>
      <c r="AF399" s="61"/>
      <c r="AG399" s="59"/>
      <c r="AH399" s="59"/>
      <c r="AI399" s="59"/>
      <c r="AJ399" s="60"/>
      <c r="AK399" s="62"/>
      <c r="AL399" s="62"/>
      <c r="AM399" s="62"/>
      <c r="AN399" s="62"/>
      <c r="AO399" s="62"/>
      <c r="AP399" s="62"/>
      <c r="AQ399" s="63"/>
      <c r="AR399" s="62"/>
      <c r="AS399" s="62"/>
      <c r="AT399" s="63"/>
      <c r="AU399" s="59"/>
      <c r="AV399" s="59"/>
      <c r="AW399" s="59"/>
      <c r="AX399" s="59"/>
      <c r="AY399" s="59"/>
      <c r="AZ399" s="59"/>
      <c r="BA399" s="60"/>
      <c r="BB399" s="64"/>
      <c r="BC399" s="64"/>
      <c r="BD399" s="59"/>
      <c r="BE399" s="59"/>
      <c r="BF399" s="59"/>
      <c r="BG399" s="59"/>
      <c r="BH399" s="59"/>
      <c r="BI399" s="59"/>
      <c r="BJ399" s="59"/>
      <c r="BK399" s="59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P399"/>
      <c r="CQ399"/>
      <c r="CR399"/>
      <c r="CS399"/>
      <c r="CT399"/>
      <c r="CU399"/>
      <c r="CV399"/>
      <c r="CW399"/>
      <c r="CX399"/>
      <c r="CY399"/>
      <c r="CZ399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FG399" s="65"/>
      <c r="FH399" s="65"/>
      <c r="FL399" s="57"/>
      <c r="FX399" s="57"/>
      <c r="FY399" s="57"/>
      <c r="FZ399" s="57"/>
      <c r="GA399" s="66"/>
      <c r="GB399" s="66"/>
      <c r="GE399" s="66"/>
      <c r="GG399" s="57"/>
    </row>
    <row r="400" spans="1:189" s="56" customFormat="1" ht="18" customHeight="1">
      <c r="A400" s="56" t="s">
        <v>1075</v>
      </c>
      <c r="B400" s="56" t="s">
        <v>1034</v>
      </c>
      <c r="C400" s="57">
        <v>920</v>
      </c>
      <c r="D400" s="57">
        <v>17</v>
      </c>
      <c r="E400" s="56">
        <f t="shared" si="7"/>
        <v>1193.1500000000001</v>
      </c>
      <c r="F400" s="58">
        <v>68.400000000000006</v>
      </c>
      <c r="G400" s="58">
        <v>0.1</v>
      </c>
      <c r="H400" s="58">
        <v>21.3</v>
      </c>
      <c r="I400" s="58">
        <v>1.9100000000000001</v>
      </c>
      <c r="J400" s="58"/>
      <c r="K400" s="58">
        <v>1.7</v>
      </c>
      <c r="L400" s="58">
        <v>5.3</v>
      </c>
      <c r="M400" s="58">
        <v>0.6</v>
      </c>
      <c r="N400" s="58">
        <v>0.5</v>
      </c>
      <c r="O400" s="58"/>
      <c r="P400" s="58"/>
      <c r="Q400" s="58">
        <f t="shared" si="8"/>
        <v>0.19000000000001194</v>
      </c>
      <c r="S400" s="58">
        <v>43.18</v>
      </c>
      <c r="T400" s="58">
        <v>0.36</v>
      </c>
      <c r="U400" s="58">
        <v>16.75</v>
      </c>
      <c r="V400" s="58">
        <v>6.79</v>
      </c>
      <c r="W400" s="58">
        <v>0.16</v>
      </c>
      <c r="X400" s="58">
        <v>12.86</v>
      </c>
      <c r="Y400" s="58">
        <v>11.39</v>
      </c>
      <c r="Z400" s="58">
        <v>2.08</v>
      </c>
      <c r="AA400" s="58">
        <v>0.46</v>
      </c>
      <c r="AB400" s="58"/>
      <c r="AD400" s="59"/>
      <c r="AE400" s="60"/>
      <c r="AF400" s="61"/>
      <c r="AG400" s="59"/>
      <c r="AH400" s="59"/>
      <c r="AI400" s="59"/>
      <c r="AJ400" s="60"/>
      <c r="AK400" s="62"/>
      <c r="AL400" s="62"/>
      <c r="AM400" s="62"/>
      <c r="AN400" s="62"/>
      <c r="AO400" s="62"/>
      <c r="AP400" s="62"/>
      <c r="AQ400" s="63"/>
      <c r="AR400" s="62"/>
      <c r="AS400" s="62"/>
      <c r="AT400" s="63"/>
      <c r="AU400" s="59"/>
      <c r="AV400" s="59"/>
      <c r="AW400" s="59"/>
      <c r="AX400" s="59"/>
      <c r="AY400" s="59"/>
      <c r="AZ400" s="59"/>
      <c r="BA400" s="60"/>
      <c r="BB400" s="64"/>
      <c r="BC400" s="64"/>
      <c r="BD400" s="59"/>
      <c r="BE400" s="59"/>
      <c r="BF400" s="59"/>
      <c r="BG400" s="59"/>
      <c r="BH400" s="59"/>
      <c r="BI400" s="59"/>
      <c r="BJ400" s="59"/>
      <c r="BK400" s="59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P400"/>
      <c r="CQ400"/>
      <c r="CR400"/>
      <c r="CS400"/>
      <c r="CT400"/>
      <c r="CU400"/>
      <c r="CV400"/>
      <c r="CW400"/>
      <c r="CX400"/>
      <c r="CY400"/>
      <c r="CZ400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FG400" s="65"/>
      <c r="FH400" s="65"/>
      <c r="FL400" s="57"/>
      <c r="FX400" s="57"/>
      <c r="FY400" s="57"/>
      <c r="FZ400" s="57"/>
      <c r="GA400" s="66"/>
      <c r="GB400" s="66"/>
      <c r="GE400" s="66"/>
      <c r="GG400" s="57"/>
    </row>
    <row r="401" spans="1:189" s="56" customFormat="1" ht="18" customHeight="1">
      <c r="A401" s="56" t="s">
        <v>1075</v>
      </c>
      <c r="B401" s="56" t="s">
        <v>1034</v>
      </c>
      <c r="C401" s="57">
        <v>920</v>
      </c>
      <c r="D401" s="57">
        <v>17</v>
      </c>
      <c r="E401" s="56">
        <f t="shared" si="7"/>
        <v>1193.1500000000001</v>
      </c>
      <c r="F401" s="58">
        <v>67.400000000000006</v>
      </c>
      <c r="G401" s="58">
        <v>0.4</v>
      </c>
      <c r="H401" s="58">
        <v>20</v>
      </c>
      <c r="I401" s="58">
        <v>3.06</v>
      </c>
      <c r="J401" s="58"/>
      <c r="K401" s="58">
        <v>1.7</v>
      </c>
      <c r="L401" s="58">
        <v>5.7</v>
      </c>
      <c r="M401" s="58">
        <v>0.7</v>
      </c>
      <c r="N401" s="58">
        <v>0.9</v>
      </c>
      <c r="O401" s="58"/>
      <c r="P401" s="58"/>
      <c r="Q401" s="58">
        <f t="shared" si="8"/>
        <v>0.13999999999997215</v>
      </c>
      <c r="S401" s="58">
        <v>42.66</v>
      </c>
      <c r="T401" s="58">
        <v>0.47</v>
      </c>
      <c r="U401" s="58">
        <v>17.41</v>
      </c>
      <c r="V401" s="58">
        <v>6.6</v>
      </c>
      <c r="W401" s="58">
        <v>0.19</v>
      </c>
      <c r="X401" s="58">
        <v>13.25</v>
      </c>
      <c r="Y401" s="58">
        <v>11.23</v>
      </c>
      <c r="Z401" s="58">
        <v>2.27</v>
      </c>
      <c r="AA401" s="58">
        <v>0.44</v>
      </c>
      <c r="AB401" s="58"/>
      <c r="AD401" s="59"/>
      <c r="AE401" s="60"/>
      <c r="AF401" s="61"/>
      <c r="AG401" s="59"/>
      <c r="AH401" s="59"/>
      <c r="AI401" s="59"/>
      <c r="AJ401" s="60"/>
      <c r="AK401" s="62"/>
      <c r="AL401" s="62"/>
      <c r="AM401" s="62"/>
      <c r="AN401" s="62"/>
      <c r="AO401" s="62"/>
      <c r="AP401" s="62"/>
      <c r="AQ401" s="63"/>
      <c r="AR401" s="62"/>
      <c r="AS401" s="62"/>
      <c r="AT401" s="63"/>
      <c r="AU401" s="59"/>
      <c r="AV401" s="59"/>
      <c r="AW401" s="59"/>
      <c r="AX401" s="59"/>
      <c r="AY401" s="59"/>
      <c r="AZ401" s="59"/>
      <c r="BA401" s="60"/>
      <c r="BB401" s="64"/>
      <c r="BC401" s="64"/>
      <c r="BD401" s="59"/>
      <c r="BE401" s="59"/>
      <c r="BF401" s="59"/>
      <c r="BG401" s="59"/>
      <c r="BH401" s="59"/>
      <c r="BI401" s="59"/>
      <c r="BJ401" s="59"/>
      <c r="BK401" s="59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P401"/>
      <c r="CQ401"/>
      <c r="CR401"/>
      <c r="CS401"/>
      <c r="CT401"/>
      <c r="CU401"/>
      <c r="CV401"/>
      <c r="CW401"/>
      <c r="CX401"/>
      <c r="CY401"/>
      <c r="CZ401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FG401" s="65"/>
      <c r="FH401" s="65"/>
      <c r="FL401" s="57"/>
      <c r="FX401" s="57"/>
      <c r="FY401" s="57"/>
      <c r="FZ401" s="57"/>
      <c r="GA401" s="66"/>
      <c r="GB401" s="66"/>
      <c r="GE401" s="66"/>
      <c r="GG401" s="57"/>
    </row>
    <row r="402" spans="1:189" s="56" customFormat="1" ht="18" customHeight="1">
      <c r="A402" s="56" t="s">
        <v>1075</v>
      </c>
      <c r="B402" s="56" t="s">
        <v>1034</v>
      </c>
      <c r="C402" s="57">
        <v>920</v>
      </c>
      <c r="D402" s="57">
        <v>17</v>
      </c>
      <c r="E402" s="56">
        <f t="shared" si="7"/>
        <v>1193.1500000000001</v>
      </c>
      <c r="F402" s="58">
        <v>68.7</v>
      </c>
      <c r="G402" s="58">
        <v>0.7</v>
      </c>
      <c r="H402" s="58">
        <v>19.899999999999999</v>
      </c>
      <c r="I402" s="58">
        <v>2.87</v>
      </c>
      <c r="J402" s="58"/>
      <c r="K402" s="58">
        <v>1.7</v>
      </c>
      <c r="L402" s="58">
        <v>4.0999999999999996</v>
      </c>
      <c r="M402" s="58">
        <v>0.7</v>
      </c>
      <c r="N402" s="58">
        <v>1.3</v>
      </c>
      <c r="O402" s="58"/>
      <c r="P402" s="58"/>
      <c r="Q402" s="58">
        <f t="shared" si="8"/>
        <v>2.9999999999986926E-2</v>
      </c>
      <c r="S402" s="58">
        <v>44.49</v>
      </c>
      <c r="T402" s="58">
        <v>0.33</v>
      </c>
      <c r="U402" s="58">
        <v>14.27</v>
      </c>
      <c r="V402" s="58">
        <v>6.08</v>
      </c>
      <c r="W402" s="58">
        <v>0.26</v>
      </c>
      <c r="X402" s="58">
        <v>14.74</v>
      </c>
      <c r="Y402" s="58">
        <v>11.81</v>
      </c>
      <c r="Z402" s="58">
        <v>2.41</v>
      </c>
      <c r="AA402" s="58">
        <v>0.47</v>
      </c>
      <c r="AB402" s="58"/>
      <c r="AD402" s="59"/>
      <c r="AE402" s="60"/>
      <c r="AF402" s="61"/>
      <c r="AG402" s="59"/>
      <c r="AH402" s="59"/>
      <c r="AI402" s="59"/>
      <c r="AJ402" s="60"/>
      <c r="AK402" s="62"/>
      <c r="AL402" s="62"/>
      <c r="AM402" s="62"/>
      <c r="AN402" s="62"/>
      <c r="AO402" s="62"/>
      <c r="AP402" s="62"/>
      <c r="AQ402" s="63"/>
      <c r="AR402" s="62"/>
      <c r="AS402" s="62"/>
      <c r="AT402" s="63"/>
      <c r="AU402" s="59"/>
      <c r="AV402" s="59"/>
      <c r="AW402" s="59"/>
      <c r="AX402" s="59"/>
      <c r="AY402" s="59"/>
      <c r="AZ402" s="59"/>
      <c r="BA402" s="60"/>
      <c r="BB402" s="64"/>
      <c r="BC402" s="64"/>
      <c r="BD402" s="59"/>
      <c r="BE402" s="59"/>
      <c r="BF402" s="59"/>
      <c r="BG402" s="59"/>
      <c r="BH402" s="59"/>
      <c r="BI402" s="59"/>
      <c r="BJ402" s="59"/>
      <c r="BK402" s="59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P402"/>
      <c r="CQ402"/>
      <c r="CR402"/>
      <c r="CS402"/>
      <c r="CT402"/>
      <c r="CU402"/>
      <c r="CV402"/>
      <c r="CW402"/>
      <c r="CX402"/>
      <c r="CY402"/>
      <c r="CZ402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FG402" s="65"/>
      <c r="FH402" s="65"/>
      <c r="FL402" s="57"/>
      <c r="FX402" s="57"/>
      <c r="FY402" s="57"/>
      <c r="FZ402" s="57"/>
      <c r="GA402" s="66"/>
      <c r="GB402" s="66"/>
      <c r="GE402" s="66"/>
      <c r="GG402" s="5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5782-EC7E-4B0B-9C1E-43ACAABB6EC9}">
  <dimension ref="A1:S215"/>
  <sheetViews>
    <sheetView tabSelected="1" workbookViewId="0">
      <selection activeCell="E5" sqref="E5"/>
    </sheetView>
  </sheetViews>
  <sheetFormatPr defaultRowHeight="14.4"/>
  <sheetData>
    <row r="1" spans="1:19" ht="25.2">
      <c r="A1" s="96" t="s">
        <v>1102</v>
      </c>
      <c r="B1" s="97" t="s">
        <v>1103</v>
      </c>
      <c r="C1" s="97" t="s">
        <v>1104</v>
      </c>
      <c r="D1" s="98" t="s">
        <v>1105</v>
      </c>
      <c r="E1" s="98" t="s">
        <v>1106</v>
      </c>
      <c r="F1" s="99" t="s">
        <v>1107</v>
      </c>
      <c r="G1" s="100" t="s">
        <v>1338</v>
      </c>
      <c r="H1" s="99" t="s">
        <v>1339</v>
      </c>
      <c r="I1" s="100" t="s">
        <v>1340</v>
      </c>
      <c r="J1" s="98" t="s">
        <v>91</v>
      </c>
      <c r="K1" s="99" t="s">
        <v>93</v>
      </c>
      <c r="L1" s="99" t="s">
        <v>94</v>
      </c>
      <c r="M1" s="99" t="s">
        <v>1341</v>
      </c>
      <c r="N1" s="99" t="s">
        <v>1342</v>
      </c>
      <c r="O1" s="99" t="s">
        <v>1343</v>
      </c>
      <c r="P1" s="101" t="s">
        <v>1108</v>
      </c>
      <c r="Q1" s="96" t="s">
        <v>1109</v>
      </c>
      <c r="R1" s="99" t="s">
        <v>111</v>
      </c>
      <c r="S1" s="99" t="s">
        <v>1337</v>
      </c>
    </row>
    <row r="2" spans="1:19">
      <c r="A2" s="102" t="s">
        <v>1110</v>
      </c>
      <c r="B2" s="103">
        <v>0.877</v>
      </c>
      <c r="C2" s="103">
        <v>0.123</v>
      </c>
      <c r="D2" s="104">
        <v>1050</v>
      </c>
      <c r="E2" s="104">
        <v>2020</v>
      </c>
      <c r="F2" s="105">
        <v>1.2479645318298771</v>
      </c>
      <c r="G2" s="106">
        <v>51.13</v>
      </c>
      <c r="H2" s="105">
        <v>0.98</v>
      </c>
      <c r="I2" s="106">
        <v>18.170000000000002</v>
      </c>
      <c r="J2" s="104">
        <v>8.6199999999999992</v>
      </c>
      <c r="K2" s="105">
        <v>6.03</v>
      </c>
      <c r="L2" s="106">
        <v>12.19</v>
      </c>
      <c r="M2" s="105">
        <v>2.4300000000000002</v>
      </c>
      <c r="N2" s="105">
        <v>7.0000000000000007E-2</v>
      </c>
      <c r="O2" s="105">
        <v>4.7835921262369387</v>
      </c>
      <c r="P2" s="106">
        <v>94.1</v>
      </c>
      <c r="Q2" s="104" t="s">
        <v>1111</v>
      </c>
      <c r="R2">
        <f>D2+273.15</f>
        <v>1323.15</v>
      </c>
      <c r="S2">
        <f>E2/1000</f>
        <v>2.02</v>
      </c>
    </row>
    <row r="3" spans="1:19">
      <c r="A3" s="107" t="s">
        <v>1112</v>
      </c>
      <c r="B3" s="103">
        <v>0.85399999999999998</v>
      </c>
      <c r="C3" s="103">
        <v>0.14599999999999999</v>
      </c>
      <c r="D3" s="104">
        <v>980</v>
      </c>
      <c r="E3" s="104">
        <v>2000</v>
      </c>
      <c r="F3" s="105">
        <v>1.802203290487268</v>
      </c>
      <c r="G3" s="106">
        <v>48.44</v>
      </c>
      <c r="H3" s="105">
        <v>2.15</v>
      </c>
      <c r="I3" s="106">
        <v>17.05</v>
      </c>
      <c r="J3" s="104">
        <v>11.2</v>
      </c>
      <c r="K3" s="105">
        <v>3.58</v>
      </c>
      <c r="L3" s="105">
        <v>8.61</v>
      </c>
      <c r="M3" s="105">
        <v>3.1</v>
      </c>
      <c r="N3" s="105">
        <v>0.43</v>
      </c>
      <c r="O3" s="105">
        <v>4.9386810818845097</v>
      </c>
      <c r="P3" s="106">
        <v>95.8</v>
      </c>
      <c r="Q3" s="104" t="s">
        <v>1113</v>
      </c>
      <c r="R3">
        <f t="shared" ref="R3:R66" si="0">D3+273.15</f>
        <v>1253.1500000000001</v>
      </c>
      <c r="S3">
        <f t="shared" ref="S3:S66" si="1">E3/1000</f>
        <v>2</v>
      </c>
    </row>
    <row r="4" spans="1:19">
      <c r="A4" s="102" t="s">
        <v>1114</v>
      </c>
      <c r="B4" s="108">
        <v>0.35637797922504871</v>
      </c>
      <c r="C4" s="108">
        <v>0.62037179123430741</v>
      </c>
      <c r="D4" s="104">
        <v>925</v>
      </c>
      <c r="E4" s="104">
        <v>500</v>
      </c>
      <c r="F4" s="105">
        <v>4.161183527552307</v>
      </c>
      <c r="G4" s="106">
        <v>70.5</v>
      </c>
      <c r="H4" s="105">
        <v>0.62</v>
      </c>
      <c r="I4" s="106">
        <v>14.4</v>
      </c>
      <c r="J4" s="104">
        <v>3.23</v>
      </c>
      <c r="K4" s="105">
        <v>0.52</v>
      </c>
      <c r="L4" s="105">
        <v>1.88</v>
      </c>
      <c r="M4" s="105">
        <v>5.69</v>
      </c>
      <c r="N4" s="105">
        <v>2.86</v>
      </c>
      <c r="O4" s="105">
        <v>2.531911991904829</v>
      </c>
      <c r="P4" s="106">
        <v>98.8</v>
      </c>
      <c r="Q4" s="104" t="s">
        <v>1115</v>
      </c>
      <c r="R4">
        <f t="shared" si="0"/>
        <v>1198.1500000000001</v>
      </c>
      <c r="S4">
        <f t="shared" si="1"/>
        <v>0.5</v>
      </c>
    </row>
    <row r="5" spans="1:19">
      <c r="A5" s="102" t="s">
        <v>1116</v>
      </c>
      <c r="B5" s="108">
        <v>0.37193152351512543</v>
      </c>
      <c r="C5" s="108">
        <v>0.60557952647056246</v>
      </c>
      <c r="D5" s="104">
        <v>875</v>
      </c>
      <c r="E5" s="104">
        <v>750</v>
      </c>
      <c r="F5" s="105">
        <v>4.442125596756572</v>
      </c>
      <c r="G5" s="106">
        <v>72.400000000000006</v>
      </c>
      <c r="H5" s="105">
        <v>0.47</v>
      </c>
      <c r="I5" s="106">
        <v>14.4</v>
      </c>
      <c r="J5" s="104">
        <v>2.36</v>
      </c>
      <c r="K5" s="105">
        <v>0.33</v>
      </c>
      <c r="L5" s="105">
        <v>1.41</v>
      </c>
      <c r="M5" s="105">
        <v>5.29</v>
      </c>
      <c r="N5" s="105">
        <v>3.04</v>
      </c>
      <c r="O5" s="105">
        <v>3.294989003242291</v>
      </c>
      <c r="P5" s="106">
        <v>98</v>
      </c>
      <c r="Q5" s="104" t="s">
        <v>1115</v>
      </c>
      <c r="R5">
        <f t="shared" si="0"/>
        <v>1148.1500000000001</v>
      </c>
      <c r="S5">
        <f t="shared" si="1"/>
        <v>0.75</v>
      </c>
    </row>
    <row r="6" spans="1:19">
      <c r="A6" s="102" t="s">
        <v>1117</v>
      </c>
      <c r="B6" s="108">
        <v>0.36809311994102878</v>
      </c>
      <c r="C6" s="108">
        <v>0.610985570179017</v>
      </c>
      <c r="D6" s="104">
        <v>825</v>
      </c>
      <c r="E6" s="104">
        <v>1500</v>
      </c>
      <c r="F6" s="105">
        <v>4.3542343281969762</v>
      </c>
      <c r="G6" s="106">
        <v>72.8</v>
      </c>
      <c r="H6" s="105">
        <v>0.28999999999999998</v>
      </c>
      <c r="I6" s="106">
        <v>14.8</v>
      </c>
      <c r="J6" s="104">
        <v>1.75</v>
      </c>
      <c r="K6" s="105">
        <v>0.26</v>
      </c>
      <c r="L6" s="105">
        <v>1.49</v>
      </c>
      <c r="M6" s="105">
        <v>5.42</v>
      </c>
      <c r="N6" s="105">
        <v>2.96</v>
      </c>
      <c r="O6" s="105">
        <v>4.9944181768610552</v>
      </c>
      <c r="P6" s="106">
        <v>93.8</v>
      </c>
      <c r="Q6" s="104" t="s">
        <v>1115</v>
      </c>
      <c r="R6">
        <f t="shared" si="0"/>
        <v>1098.1500000000001</v>
      </c>
      <c r="S6">
        <f t="shared" si="1"/>
        <v>1.5</v>
      </c>
    </row>
    <row r="7" spans="1:19">
      <c r="A7" s="102" t="s">
        <v>1118</v>
      </c>
      <c r="B7" s="108">
        <v>0.35871585140278789</v>
      </c>
      <c r="C7" s="108">
        <v>0.60924105346187285</v>
      </c>
      <c r="D7" s="104">
        <v>850</v>
      </c>
      <c r="E7" s="104">
        <v>1000</v>
      </c>
      <c r="F7" s="105">
        <v>4.4829855469933095</v>
      </c>
      <c r="G7" s="106">
        <v>73</v>
      </c>
      <c r="H7" s="105">
        <v>0.32</v>
      </c>
      <c r="I7" s="106">
        <v>14.5</v>
      </c>
      <c r="J7" s="104">
        <v>2.02</v>
      </c>
      <c r="K7" s="105">
        <v>0.28000000000000003</v>
      </c>
      <c r="L7" s="105">
        <v>1.45</v>
      </c>
      <c r="M7" s="105">
        <v>5.01</v>
      </c>
      <c r="N7" s="105">
        <v>3</v>
      </c>
      <c r="O7" s="105">
        <v>3.9174360310124223</v>
      </c>
      <c r="P7" s="106">
        <v>94.1</v>
      </c>
      <c r="Q7" s="104" t="s">
        <v>1115</v>
      </c>
      <c r="R7">
        <f t="shared" si="0"/>
        <v>1123.1500000000001</v>
      </c>
      <c r="S7">
        <f t="shared" si="1"/>
        <v>1</v>
      </c>
    </row>
    <row r="8" spans="1:19">
      <c r="A8" s="102" t="s">
        <v>1119</v>
      </c>
      <c r="B8" s="108">
        <v>0.40078560565592697</v>
      </c>
      <c r="C8" s="108">
        <v>0.58110826037619734</v>
      </c>
      <c r="D8" s="104">
        <v>900</v>
      </c>
      <c r="E8" s="104">
        <v>500</v>
      </c>
      <c r="F8" s="105">
        <v>4.182096864734433</v>
      </c>
      <c r="G8" s="106">
        <v>72.400000000000006</v>
      </c>
      <c r="H8" s="105">
        <v>0.46</v>
      </c>
      <c r="I8" s="106">
        <v>13.8</v>
      </c>
      <c r="J8" s="105">
        <v>2.6</v>
      </c>
      <c r="K8" s="105">
        <v>0.34</v>
      </c>
      <c r="L8" s="105">
        <v>1.36</v>
      </c>
      <c r="M8" s="105">
        <v>5.53</v>
      </c>
      <c r="N8" s="105">
        <v>3.08</v>
      </c>
      <c r="O8" s="105">
        <v>2.5938440809776111</v>
      </c>
      <c r="P8" s="106">
        <v>98.7</v>
      </c>
      <c r="Q8" s="104" t="s">
        <v>1115</v>
      </c>
      <c r="R8">
        <f t="shared" si="0"/>
        <v>1173.1500000000001</v>
      </c>
      <c r="S8">
        <f t="shared" si="1"/>
        <v>0.5</v>
      </c>
    </row>
    <row r="9" spans="1:19">
      <c r="A9" s="102" t="s">
        <v>1120</v>
      </c>
      <c r="B9" s="103">
        <v>0.626</v>
      </c>
      <c r="C9" s="103">
        <f t="shared" ref="C9:C16" si="2">1-B9-0.01</f>
        <v>0.36399999999999999</v>
      </c>
      <c r="D9" s="104">
        <v>995</v>
      </c>
      <c r="E9" s="104">
        <v>500</v>
      </c>
      <c r="F9" s="105">
        <v>3.998238591770213</v>
      </c>
      <c r="G9" s="106">
        <v>70.626599999999996</v>
      </c>
      <c r="H9" s="105">
        <v>0.28709999999999997</v>
      </c>
      <c r="I9" s="106">
        <v>13.302300000000001</v>
      </c>
      <c r="J9" s="105">
        <v>2.0097</v>
      </c>
      <c r="K9" s="105">
        <v>0.86129999999999995</v>
      </c>
      <c r="L9" s="105">
        <v>3.4451999999999998</v>
      </c>
      <c r="M9" s="105">
        <v>3.5409000000000002</v>
      </c>
      <c r="N9" s="105">
        <v>1.7243999999999999</v>
      </c>
      <c r="O9" s="105">
        <v>2.3351454678457211</v>
      </c>
      <c r="P9" s="106">
        <v>95.7</v>
      </c>
      <c r="Q9" s="104" t="s">
        <v>1121</v>
      </c>
      <c r="R9">
        <f t="shared" si="0"/>
        <v>1268.1500000000001</v>
      </c>
      <c r="S9">
        <f t="shared" si="1"/>
        <v>0.5</v>
      </c>
    </row>
    <row r="10" spans="1:19">
      <c r="A10" s="102" t="s">
        <v>1122</v>
      </c>
      <c r="B10" s="103">
        <v>0.63200000000000001</v>
      </c>
      <c r="C10" s="103">
        <f t="shared" si="2"/>
        <v>0.35799999999999998</v>
      </c>
      <c r="D10" s="104">
        <v>950</v>
      </c>
      <c r="E10" s="104">
        <v>850</v>
      </c>
      <c r="F10" s="105">
        <v>3.9187069558437959</v>
      </c>
      <c r="G10" s="106">
        <v>69.793899999999994</v>
      </c>
      <c r="H10" s="105">
        <v>0.47349999999999998</v>
      </c>
      <c r="I10" s="106">
        <v>13.447399999999998</v>
      </c>
      <c r="J10" s="105">
        <v>1.7992999999999999</v>
      </c>
      <c r="K10" s="105">
        <v>0.85229999999999995</v>
      </c>
      <c r="L10" s="105">
        <v>3.4091999999999998</v>
      </c>
      <c r="M10" s="105">
        <v>3.4091999999999998</v>
      </c>
      <c r="N10" s="105">
        <v>1.6098999999999999</v>
      </c>
      <c r="O10" s="105">
        <v>3.257096415396707</v>
      </c>
      <c r="P10" s="106">
        <v>94.7</v>
      </c>
      <c r="Q10" s="104" t="s">
        <v>1121</v>
      </c>
      <c r="R10">
        <f t="shared" si="0"/>
        <v>1223.1500000000001</v>
      </c>
      <c r="S10">
        <f t="shared" si="1"/>
        <v>0.85</v>
      </c>
    </row>
    <row r="11" spans="1:19">
      <c r="A11" s="102" t="s">
        <v>1123</v>
      </c>
      <c r="B11" s="103">
        <v>0.53</v>
      </c>
      <c r="C11" s="103">
        <f t="shared" si="2"/>
        <v>0.45999999999999996</v>
      </c>
      <c r="D11" s="104">
        <v>875</v>
      </c>
      <c r="E11" s="104">
        <v>1000</v>
      </c>
      <c r="F11" s="105">
        <v>4.5313218244055653</v>
      </c>
      <c r="G11" s="106">
        <v>73.820800000000006</v>
      </c>
      <c r="H11" s="105">
        <v>0.1888</v>
      </c>
      <c r="I11" s="106">
        <v>11.516799999999998</v>
      </c>
      <c r="J11" s="105">
        <v>1.2272000000000001</v>
      </c>
      <c r="K11" s="105">
        <v>0.47199999999999998</v>
      </c>
      <c r="L11" s="105">
        <v>1.8879999999999999</v>
      </c>
      <c r="M11" s="105">
        <v>3.3039999999999998</v>
      </c>
      <c r="N11" s="105">
        <v>2.0768</v>
      </c>
      <c r="O11" s="105">
        <v>3.8243172726343819</v>
      </c>
      <c r="P11" s="106">
        <v>94.4</v>
      </c>
      <c r="Q11" s="104" t="s">
        <v>1121</v>
      </c>
      <c r="R11">
        <f t="shared" si="0"/>
        <v>1148.1500000000001</v>
      </c>
      <c r="S11">
        <f t="shared" si="1"/>
        <v>1</v>
      </c>
    </row>
    <row r="12" spans="1:19">
      <c r="A12" s="102" t="s">
        <v>1124</v>
      </c>
      <c r="B12" s="103">
        <v>0.69799999999999995</v>
      </c>
      <c r="C12" s="103">
        <f t="shared" si="2"/>
        <v>0.29200000000000004</v>
      </c>
      <c r="D12" s="104">
        <v>950</v>
      </c>
      <c r="E12" s="104">
        <v>1100</v>
      </c>
      <c r="F12" s="105">
        <v>3.6786858860649625</v>
      </c>
      <c r="G12" s="106">
        <v>70.700399999999988</v>
      </c>
      <c r="H12" s="105">
        <v>0.38319999999999999</v>
      </c>
      <c r="I12" s="106">
        <v>13.603599999999998</v>
      </c>
      <c r="J12" s="105">
        <v>1.8201999999999998</v>
      </c>
      <c r="K12" s="105">
        <v>0.76639999999999997</v>
      </c>
      <c r="L12" s="105">
        <v>3.4487999999999999</v>
      </c>
      <c r="M12" s="105">
        <v>3.4487999999999999</v>
      </c>
      <c r="N12" s="105">
        <v>1.6285999999999998</v>
      </c>
      <c r="O12" s="105">
        <v>3.7798605359652941</v>
      </c>
      <c r="P12" s="106">
        <v>95.8</v>
      </c>
      <c r="Q12" s="104" t="s">
        <v>1121</v>
      </c>
      <c r="R12">
        <f t="shared" si="0"/>
        <v>1223.1500000000001</v>
      </c>
      <c r="S12">
        <f t="shared" si="1"/>
        <v>1.1000000000000001</v>
      </c>
    </row>
    <row r="13" spans="1:19">
      <c r="A13" s="102" t="s">
        <v>1125</v>
      </c>
      <c r="B13" s="103">
        <v>0.60299999999999998</v>
      </c>
      <c r="C13" s="103">
        <f>1-B13-0.01</f>
        <v>0.38700000000000001</v>
      </c>
      <c r="D13" s="104">
        <v>900</v>
      </c>
      <c r="E13" s="104">
        <v>1150</v>
      </c>
      <c r="F13" s="105">
        <v>3.8959184561215126</v>
      </c>
      <c r="G13" s="106">
        <v>70.55149999999999</v>
      </c>
      <c r="H13" s="105">
        <v>0.28409999999999996</v>
      </c>
      <c r="I13" s="106">
        <v>12.2163</v>
      </c>
      <c r="J13" s="105">
        <v>2.0834000000000001</v>
      </c>
      <c r="K13" s="105">
        <v>0.94699999999999995</v>
      </c>
      <c r="L13" s="105">
        <v>3.4091999999999998</v>
      </c>
      <c r="M13" s="105">
        <v>3.5038999999999998</v>
      </c>
      <c r="N13" s="105">
        <v>1.7045999999999999</v>
      </c>
      <c r="O13" s="105">
        <v>4.0485651152800228</v>
      </c>
      <c r="P13" s="106">
        <v>94.7</v>
      </c>
      <c r="Q13" s="104" t="s">
        <v>1121</v>
      </c>
      <c r="R13">
        <f t="shared" si="0"/>
        <v>1173.1500000000001</v>
      </c>
      <c r="S13">
        <f t="shared" si="1"/>
        <v>1.1499999999999999</v>
      </c>
    </row>
    <row r="14" spans="1:19">
      <c r="A14" s="102" t="s">
        <v>1126</v>
      </c>
      <c r="B14" s="103">
        <v>0.57999999999999996</v>
      </c>
      <c r="C14" s="103">
        <f>1-B14-0.01</f>
        <v>0.41000000000000003</v>
      </c>
      <c r="D14" s="104">
        <v>875</v>
      </c>
      <c r="E14" s="104">
        <v>1250</v>
      </c>
      <c r="F14" s="105">
        <v>4.3835364467425606</v>
      </c>
      <c r="G14" s="106">
        <v>73.209799999999987</v>
      </c>
      <c r="H14" s="105">
        <v>0.2823</v>
      </c>
      <c r="I14" s="106">
        <v>11.950699999999999</v>
      </c>
      <c r="J14" s="105">
        <v>1.2233000000000001</v>
      </c>
      <c r="K14" s="105">
        <v>0.47049999999999997</v>
      </c>
      <c r="L14" s="105">
        <v>2.1642999999999999</v>
      </c>
      <c r="M14" s="105">
        <v>3.1052999999999997</v>
      </c>
      <c r="N14" s="105">
        <v>1.7878999999999998</v>
      </c>
      <c r="O14" s="105">
        <v>4.292479002832593</v>
      </c>
      <c r="P14" s="106">
        <v>94.1</v>
      </c>
      <c r="Q14" s="104" t="s">
        <v>1121</v>
      </c>
      <c r="R14">
        <f t="shared" si="0"/>
        <v>1148.1500000000001</v>
      </c>
      <c r="S14">
        <f t="shared" si="1"/>
        <v>1.25</v>
      </c>
    </row>
    <row r="15" spans="1:19">
      <c r="A15" s="102" t="s">
        <v>1127</v>
      </c>
      <c r="B15" s="103">
        <v>0.59899999999999998</v>
      </c>
      <c r="C15" s="103">
        <f t="shared" si="2"/>
        <v>0.39100000000000001</v>
      </c>
      <c r="D15" s="104">
        <v>875</v>
      </c>
      <c r="E15" s="104">
        <v>1600</v>
      </c>
      <c r="F15" s="105">
        <v>4.0948095944522933</v>
      </c>
      <c r="G15" s="106">
        <v>71.042400000000015</v>
      </c>
      <c r="H15" s="105">
        <v>0.18720000000000003</v>
      </c>
      <c r="I15" s="106">
        <v>12.8232</v>
      </c>
      <c r="J15" s="105">
        <v>1.3104</v>
      </c>
      <c r="K15" s="105">
        <v>0.56159999999999999</v>
      </c>
      <c r="L15" s="105">
        <v>2.6208</v>
      </c>
      <c r="M15" s="105">
        <v>3.4632000000000005</v>
      </c>
      <c r="N15" s="105">
        <v>1.6848000000000001</v>
      </c>
      <c r="O15" s="105">
        <v>4.9128510081945631</v>
      </c>
      <c r="P15" s="106">
        <v>93.6</v>
      </c>
      <c r="Q15" s="104" t="s">
        <v>1121</v>
      </c>
      <c r="R15">
        <f t="shared" si="0"/>
        <v>1148.1500000000001</v>
      </c>
      <c r="S15">
        <f t="shared" si="1"/>
        <v>1.6</v>
      </c>
    </row>
    <row r="16" spans="1:19">
      <c r="A16" s="102" t="s">
        <v>1128</v>
      </c>
      <c r="B16" s="103">
        <v>0.52600000000000002</v>
      </c>
      <c r="C16" s="103">
        <f t="shared" si="2"/>
        <v>0.46399999999999997</v>
      </c>
      <c r="D16" s="104">
        <v>825</v>
      </c>
      <c r="E16" s="104">
        <v>1750</v>
      </c>
      <c r="F16" s="105">
        <v>4.5736300348044994</v>
      </c>
      <c r="G16" s="106">
        <v>71.7316</v>
      </c>
      <c r="H16" s="105">
        <v>0.18440000000000001</v>
      </c>
      <c r="I16" s="106">
        <v>11.893800000000001</v>
      </c>
      <c r="J16" s="105">
        <v>1.0142000000000002</v>
      </c>
      <c r="K16" s="105">
        <v>0.36880000000000002</v>
      </c>
      <c r="L16" s="105">
        <v>2.1206</v>
      </c>
      <c r="M16" s="105">
        <v>3.0426000000000002</v>
      </c>
      <c r="N16" s="105">
        <v>1.9362000000000001</v>
      </c>
      <c r="O16" s="105">
        <v>5.3107318589172916</v>
      </c>
      <c r="P16" s="106">
        <v>92.2</v>
      </c>
      <c r="Q16" s="104" t="s">
        <v>1121</v>
      </c>
      <c r="R16">
        <f t="shared" si="0"/>
        <v>1098.1500000000001</v>
      </c>
      <c r="S16">
        <f t="shared" si="1"/>
        <v>1.75</v>
      </c>
    </row>
    <row r="17" spans="1:19">
      <c r="A17" s="102" t="s">
        <v>1129</v>
      </c>
      <c r="B17" s="103">
        <v>0.56999999999999995</v>
      </c>
      <c r="C17" s="103">
        <v>0.40500000000000003</v>
      </c>
      <c r="D17" s="104">
        <v>875</v>
      </c>
      <c r="E17" s="104">
        <v>2000</v>
      </c>
      <c r="F17" s="105">
        <v>3.8493933391970088</v>
      </c>
      <c r="G17" s="106">
        <v>66.237700000000004</v>
      </c>
      <c r="H17" s="105">
        <v>0.26012000000000002</v>
      </c>
      <c r="I17" s="106">
        <v>15.179860000000001</v>
      </c>
      <c r="J17" s="105">
        <v>1.10551</v>
      </c>
      <c r="K17" s="105">
        <v>0.77107000000000003</v>
      </c>
      <c r="L17" s="105">
        <v>2.6476500000000001</v>
      </c>
      <c r="M17" s="105">
        <v>4.1061800000000002</v>
      </c>
      <c r="N17" s="105">
        <v>2.9356400000000002</v>
      </c>
      <c r="O17" s="105">
        <v>5.5764657261586752</v>
      </c>
      <c r="P17" s="106">
        <v>92.9</v>
      </c>
      <c r="Q17" s="104" t="s">
        <v>36</v>
      </c>
      <c r="R17">
        <f t="shared" si="0"/>
        <v>1148.1500000000001</v>
      </c>
      <c r="S17">
        <f t="shared" si="1"/>
        <v>2</v>
      </c>
    </row>
    <row r="18" spans="1:19">
      <c r="A18" s="102" t="s">
        <v>1130</v>
      </c>
      <c r="B18" s="103">
        <v>0.45700000000000002</v>
      </c>
      <c r="C18" s="103">
        <v>0.52</v>
      </c>
      <c r="D18" s="104">
        <v>850</v>
      </c>
      <c r="E18" s="104">
        <v>2000</v>
      </c>
      <c r="F18" s="105">
        <v>4.2194855579817689</v>
      </c>
      <c r="G18" s="106">
        <v>66.411900000000003</v>
      </c>
      <c r="H18" s="105">
        <v>0.31884999999999997</v>
      </c>
      <c r="I18" s="106">
        <v>14.612439999999999</v>
      </c>
      <c r="J18" s="105">
        <v>1.2662899999999999</v>
      </c>
      <c r="K18" s="105">
        <v>0.21864</v>
      </c>
      <c r="L18" s="105">
        <v>1.9859800000000003</v>
      </c>
      <c r="M18" s="105">
        <v>3.3433700000000002</v>
      </c>
      <c r="N18" s="105">
        <v>3.1885000000000003</v>
      </c>
      <c r="O18" s="105">
        <v>5.5915655948196035</v>
      </c>
      <c r="P18" s="106">
        <v>92.1</v>
      </c>
      <c r="Q18" s="104" t="s">
        <v>36</v>
      </c>
      <c r="R18">
        <f t="shared" si="0"/>
        <v>1123.1500000000001</v>
      </c>
      <c r="S18">
        <f t="shared" si="1"/>
        <v>2</v>
      </c>
    </row>
    <row r="19" spans="1:19">
      <c r="A19" s="102" t="s">
        <v>1131</v>
      </c>
      <c r="B19" s="103">
        <v>0.54900000000000004</v>
      </c>
      <c r="C19" s="103">
        <v>0.43</v>
      </c>
      <c r="D19" s="104">
        <v>875</v>
      </c>
      <c r="E19" s="104">
        <v>2030</v>
      </c>
      <c r="F19" s="105">
        <v>3.6335990683762542</v>
      </c>
      <c r="G19" s="106">
        <v>64.562100000000001</v>
      </c>
      <c r="H19" s="105">
        <v>0.34998000000000001</v>
      </c>
      <c r="I19" s="106">
        <v>14.929410000000001</v>
      </c>
      <c r="J19" s="105">
        <v>2.5603799999999999</v>
      </c>
      <c r="K19" s="105">
        <v>0.65390999999999999</v>
      </c>
      <c r="L19" s="105">
        <v>2.6893199999999999</v>
      </c>
      <c r="M19" s="105">
        <v>3.9879300000000004</v>
      </c>
      <c r="N19" s="105">
        <v>2.8551000000000002</v>
      </c>
      <c r="O19" s="105">
        <v>5.6186891126788385</v>
      </c>
      <c r="P19" s="106">
        <v>92.1</v>
      </c>
      <c r="Q19" s="104" t="s">
        <v>36</v>
      </c>
      <c r="R19">
        <f t="shared" si="0"/>
        <v>1148.1500000000001</v>
      </c>
      <c r="S19">
        <f t="shared" si="1"/>
        <v>2.0299999999999998</v>
      </c>
    </row>
    <row r="20" spans="1:19">
      <c r="A20" s="102" t="s">
        <v>1132</v>
      </c>
      <c r="B20" s="103">
        <v>0.80900000000000005</v>
      </c>
      <c r="C20" s="103">
        <v>0.187</v>
      </c>
      <c r="D20" s="104">
        <v>951</v>
      </c>
      <c r="E20" s="104">
        <v>2126</v>
      </c>
      <c r="F20" s="105">
        <v>2.6180567672325639</v>
      </c>
      <c r="G20" s="106">
        <v>58.241426000000004</v>
      </c>
      <c r="H20" s="105">
        <v>0.44073600000000002</v>
      </c>
      <c r="I20" s="106">
        <v>15.765494000000002</v>
      </c>
      <c r="J20" s="105">
        <v>5.5367459999999999</v>
      </c>
      <c r="K20" s="105">
        <v>2.0292219999999999</v>
      </c>
      <c r="L20" s="105">
        <v>5.3714699999999995</v>
      </c>
      <c r="M20" s="105">
        <v>3.2779739999999999</v>
      </c>
      <c r="N20" s="105">
        <v>0.954928</v>
      </c>
      <c r="O20" s="105">
        <v>5.3370664165905044</v>
      </c>
      <c r="P20" s="106">
        <f>97.5-O20</f>
        <v>92.162933583409497</v>
      </c>
      <c r="Q20" s="104" t="s">
        <v>1132</v>
      </c>
      <c r="R20">
        <f t="shared" si="0"/>
        <v>1224.1500000000001</v>
      </c>
      <c r="S20">
        <f t="shared" si="1"/>
        <v>2.1259999999999999</v>
      </c>
    </row>
    <row r="21" spans="1:19">
      <c r="A21" s="102" t="s">
        <v>1133</v>
      </c>
      <c r="B21" s="103">
        <v>0.59799999999999998</v>
      </c>
      <c r="C21" s="103">
        <v>0.38600000000000001</v>
      </c>
      <c r="D21" s="104">
        <v>900</v>
      </c>
      <c r="E21" s="104">
        <v>2000</v>
      </c>
      <c r="F21" s="105">
        <v>2.9754981494016657</v>
      </c>
      <c r="G21" s="106">
        <v>55.439397000000007</v>
      </c>
      <c r="H21" s="105">
        <v>0.44596799999999998</v>
      </c>
      <c r="I21" s="106">
        <v>17.996667000000002</v>
      </c>
      <c r="J21" s="105">
        <v>5.0412687270000003</v>
      </c>
      <c r="K21" s="105">
        <v>0.91980899999999999</v>
      </c>
      <c r="L21" s="105">
        <v>4.9706849999999996</v>
      </c>
      <c r="M21" s="105">
        <v>4.5154260000000006</v>
      </c>
      <c r="N21" s="105">
        <v>3.1961040000000001</v>
      </c>
      <c r="O21" s="105">
        <v>5.3858503399145494</v>
      </c>
      <c r="P21" s="106">
        <f>97.8-O21</f>
        <v>92.414149660085442</v>
      </c>
      <c r="Q21" s="104" t="s">
        <v>1134</v>
      </c>
      <c r="R21">
        <f t="shared" si="0"/>
        <v>1173.1500000000001</v>
      </c>
      <c r="S21">
        <f t="shared" si="1"/>
        <v>2</v>
      </c>
    </row>
    <row r="22" spans="1:19">
      <c r="A22" s="102" t="s">
        <v>1135</v>
      </c>
      <c r="B22" s="103">
        <v>0.72099999999999997</v>
      </c>
      <c r="C22" s="103">
        <v>0.26800000000000002</v>
      </c>
      <c r="D22" s="104">
        <v>950</v>
      </c>
      <c r="E22" s="104">
        <v>2000</v>
      </c>
      <c r="F22" s="105">
        <v>2.9476987452504417</v>
      </c>
      <c r="G22" s="106">
        <v>56.512495999999999</v>
      </c>
      <c r="H22" s="105">
        <v>0.60476000000000008</v>
      </c>
      <c r="I22" s="106">
        <v>17.724119999999999</v>
      </c>
      <c r="J22" s="105">
        <v>2.7927258560000001</v>
      </c>
      <c r="K22" s="105">
        <v>1.3211679999999999</v>
      </c>
      <c r="L22" s="105">
        <v>6.084816</v>
      </c>
      <c r="M22" s="105">
        <v>4.2426239999999993</v>
      </c>
      <c r="N22" s="105">
        <v>2.9679760000000002</v>
      </c>
      <c r="O22" s="105">
        <v>5.2630990829683908</v>
      </c>
      <c r="P22" s="106">
        <f>97.7-O22</f>
        <v>92.436900917031608</v>
      </c>
      <c r="Q22" s="104" t="s">
        <v>1134</v>
      </c>
      <c r="R22">
        <f t="shared" si="0"/>
        <v>1223.1500000000001</v>
      </c>
      <c r="S22">
        <f t="shared" si="1"/>
        <v>2</v>
      </c>
    </row>
    <row r="23" spans="1:19">
      <c r="A23" s="102" t="s">
        <v>1136</v>
      </c>
      <c r="B23" s="103">
        <v>0.93300000000000005</v>
      </c>
      <c r="C23" s="103">
        <v>6.7000000000000004E-2</v>
      </c>
      <c r="D23" s="104">
        <v>1050</v>
      </c>
      <c r="E23" s="104">
        <v>2000</v>
      </c>
      <c r="F23" s="105">
        <v>1.1685249256136971</v>
      </c>
      <c r="G23" s="106">
        <v>46.337199999999996</v>
      </c>
      <c r="H23" s="105">
        <v>0.66815999999999998</v>
      </c>
      <c r="I23" s="106">
        <v>17.817599999999999</v>
      </c>
      <c r="J23" s="105">
        <v>7.68384</v>
      </c>
      <c r="K23" s="105">
        <v>6.1062400000000006</v>
      </c>
      <c r="L23" s="106">
        <v>11.6928</v>
      </c>
      <c r="M23" s="105">
        <v>2.57056</v>
      </c>
      <c r="N23" s="105">
        <v>0.11136</v>
      </c>
      <c r="O23" s="105">
        <v>4.734217489548521</v>
      </c>
      <c r="P23" s="106">
        <f>97.8-O23</f>
        <v>93.06578251045147</v>
      </c>
      <c r="Q23" s="104" t="s">
        <v>1136</v>
      </c>
      <c r="R23">
        <f t="shared" si="0"/>
        <v>1323.15</v>
      </c>
      <c r="S23">
        <f t="shared" si="1"/>
        <v>2</v>
      </c>
    </row>
    <row r="24" spans="1:19">
      <c r="A24" s="102" t="s">
        <v>1137</v>
      </c>
      <c r="B24" s="103">
        <v>0.92700000000000005</v>
      </c>
      <c r="C24" s="103">
        <v>7.0999999999999994E-2</v>
      </c>
      <c r="D24" s="104">
        <v>1035</v>
      </c>
      <c r="E24" s="104">
        <v>2000</v>
      </c>
      <c r="F24" s="105">
        <v>1.2585662898695371</v>
      </c>
      <c r="G24" s="106">
        <v>45.472000000000001</v>
      </c>
      <c r="H24" s="105">
        <v>0.66815999999999998</v>
      </c>
      <c r="I24" s="106">
        <v>18.281600000000001</v>
      </c>
      <c r="J24" s="105">
        <v>8.0643200000000004</v>
      </c>
      <c r="K24" s="105">
        <v>5.9113600000000002</v>
      </c>
      <c r="L24" s="106">
        <v>11.2288</v>
      </c>
      <c r="M24" s="105">
        <v>2.8582400000000003</v>
      </c>
      <c r="N24" s="105">
        <v>0.10208</v>
      </c>
      <c r="O24" s="105">
        <v>4.7495303728052365</v>
      </c>
      <c r="P24" s="106">
        <f>97.4-O24</f>
        <v>92.650469627194767</v>
      </c>
      <c r="Q24" s="104" t="s">
        <v>1137</v>
      </c>
      <c r="R24">
        <f t="shared" si="0"/>
        <v>1308.1500000000001</v>
      </c>
      <c r="S24">
        <f t="shared" si="1"/>
        <v>2</v>
      </c>
    </row>
    <row r="25" spans="1:19">
      <c r="A25" s="102" t="s">
        <v>1138</v>
      </c>
      <c r="B25" s="103">
        <v>0.92</v>
      </c>
      <c r="C25" s="103">
        <v>0.08</v>
      </c>
      <c r="D25" s="104">
        <v>1025</v>
      </c>
      <c r="E25" s="104">
        <v>2000</v>
      </c>
      <c r="F25" s="105">
        <v>1.314197447011775</v>
      </c>
      <c r="G25" s="106">
        <v>45.712100000000007</v>
      </c>
      <c r="H25" s="105">
        <v>0.67963000000000007</v>
      </c>
      <c r="I25" s="106">
        <v>18.154500000000002</v>
      </c>
      <c r="J25" s="105">
        <v>8.1648700000000005</v>
      </c>
      <c r="K25" s="105">
        <v>5.9304700000000006</v>
      </c>
      <c r="L25" s="106">
        <v>11.3582</v>
      </c>
      <c r="M25" s="105">
        <v>2.7836900000000004</v>
      </c>
      <c r="N25" s="105">
        <v>0.10241</v>
      </c>
      <c r="O25" s="105">
        <v>4.769309493766321</v>
      </c>
      <c r="P25" s="106">
        <f>97.7-O25</f>
        <v>92.930690506233688</v>
      </c>
      <c r="Q25" s="104" t="s">
        <v>1138</v>
      </c>
      <c r="R25">
        <f t="shared" si="0"/>
        <v>1298.1500000000001</v>
      </c>
      <c r="S25">
        <f t="shared" si="1"/>
        <v>2</v>
      </c>
    </row>
    <row r="26" spans="1:19">
      <c r="A26" s="102" t="s">
        <v>1139</v>
      </c>
      <c r="B26" s="103">
        <v>0.88400000000000001</v>
      </c>
      <c r="C26" s="103">
        <v>0.11600000000000001</v>
      </c>
      <c r="D26" s="104">
        <v>1012</v>
      </c>
      <c r="E26" s="104">
        <v>2000</v>
      </c>
      <c r="F26" s="105">
        <v>1.681913971295387</v>
      </c>
      <c r="G26" s="106">
        <v>49.197000000000003</v>
      </c>
      <c r="H26" s="105">
        <v>1.0044000000000002</v>
      </c>
      <c r="I26" s="106">
        <v>18.041999999999998</v>
      </c>
      <c r="J26" s="105">
        <v>8.0166000000000004</v>
      </c>
      <c r="K26" s="105">
        <v>4.2408000000000001</v>
      </c>
      <c r="L26" s="105">
        <v>8.9187000000000012</v>
      </c>
      <c r="M26" s="105">
        <v>3.6828000000000003</v>
      </c>
      <c r="N26" s="105">
        <v>0.41850000000000004</v>
      </c>
      <c r="O26" s="105">
        <v>4.9131978226056088</v>
      </c>
      <c r="P26" s="106">
        <f>98.4-O26</f>
        <v>93.486802177394395</v>
      </c>
      <c r="Q26" s="104" t="s">
        <v>1139</v>
      </c>
      <c r="R26">
        <f t="shared" si="0"/>
        <v>1285.1500000000001</v>
      </c>
      <c r="S26">
        <f t="shared" si="1"/>
        <v>2</v>
      </c>
    </row>
    <row r="27" spans="1:19">
      <c r="A27" s="102" t="s">
        <v>1140</v>
      </c>
      <c r="B27" s="103">
        <v>0.91100000000000003</v>
      </c>
      <c r="C27" s="103">
        <v>8.7999999999999995E-2</v>
      </c>
      <c r="D27" s="104">
        <v>1000</v>
      </c>
      <c r="E27" s="104">
        <v>2000</v>
      </c>
      <c r="F27" s="105">
        <v>1.7978406446724171</v>
      </c>
      <c r="G27" s="106">
        <v>49.169100000000007</v>
      </c>
      <c r="H27" s="105">
        <v>0.98898000000000008</v>
      </c>
      <c r="I27" s="106">
        <v>18.006900000000002</v>
      </c>
      <c r="J27" s="105">
        <v>7.2307500000000005</v>
      </c>
      <c r="K27" s="105">
        <v>4.5063900000000006</v>
      </c>
      <c r="L27" s="105">
        <v>9.1434000000000015</v>
      </c>
      <c r="M27" s="105">
        <v>3.2095199999999999</v>
      </c>
      <c r="N27" s="105">
        <v>0.74640000000000006</v>
      </c>
      <c r="O27" s="105">
        <v>4.904188820847124</v>
      </c>
      <c r="P27" s="106">
        <f>97.9-O27</f>
        <v>92.995811179152881</v>
      </c>
      <c r="Q27" s="104" t="s">
        <v>1140</v>
      </c>
      <c r="R27">
        <f t="shared" si="0"/>
        <v>1273.1500000000001</v>
      </c>
      <c r="S27">
        <f t="shared" si="1"/>
        <v>2</v>
      </c>
    </row>
    <row r="28" spans="1:19">
      <c r="A28" s="102" t="s">
        <v>1141</v>
      </c>
      <c r="B28" s="103">
        <v>0.85199999999999998</v>
      </c>
      <c r="C28" s="103">
        <v>0.14499999999999999</v>
      </c>
      <c r="D28" s="104">
        <v>970</v>
      </c>
      <c r="E28" s="104">
        <v>2000</v>
      </c>
      <c r="F28" s="105">
        <v>1.99281424101061</v>
      </c>
      <c r="G28" s="106">
        <v>48.817700000000002</v>
      </c>
      <c r="H28" s="105">
        <v>1.1899900000000001</v>
      </c>
      <c r="I28" s="106">
        <v>18.084100000000003</v>
      </c>
      <c r="J28" s="105">
        <v>7.82395</v>
      </c>
      <c r="K28" s="105">
        <v>3.8791799999999999</v>
      </c>
      <c r="L28" s="105">
        <v>8.2174899999999997</v>
      </c>
      <c r="M28" s="105">
        <v>4.2071300000000003</v>
      </c>
      <c r="N28" s="105">
        <v>0.93700000000000006</v>
      </c>
      <c r="O28" s="105">
        <v>5.0691779464449018</v>
      </c>
      <c r="P28" s="106">
        <f>98.2-O28</f>
        <v>93.130822053555107</v>
      </c>
      <c r="Q28" s="104" t="s">
        <v>1141</v>
      </c>
      <c r="R28">
        <f t="shared" si="0"/>
        <v>1243.1500000000001</v>
      </c>
      <c r="S28">
        <f t="shared" si="1"/>
        <v>2</v>
      </c>
    </row>
    <row r="29" spans="1:19">
      <c r="A29" s="102" t="s">
        <v>1142</v>
      </c>
      <c r="B29" s="103">
        <v>0.81499999999999995</v>
      </c>
      <c r="C29" s="103">
        <v>0.18099999999999999</v>
      </c>
      <c r="D29" s="104">
        <v>965</v>
      </c>
      <c r="E29" s="104">
        <v>2000</v>
      </c>
      <c r="F29" s="105">
        <v>2.0767058727586525</v>
      </c>
      <c r="G29" s="106">
        <v>50.114400000000003</v>
      </c>
      <c r="H29" s="105">
        <v>1.0362</v>
      </c>
      <c r="I29" s="106">
        <v>18.086399999999998</v>
      </c>
      <c r="J29" s="105">
        <v>7.1874599999999997</v>
      </c>
      <c r="K29" s="105">
        <v>3.4477199999999999</v>
      </c>
      <c r="L29" s="105">
        <v>8.0823599999999995</v>
      </c>
      <c r="M29" s="105">
        <v>4.2766799999999998</v>
      </c>
      <c r="N29" s="105">
        <v>1.15866</v>
      </c>
      <c r="O29" s="105">
        <v>5.1020340045506725</v>
      </c>
      <c r="P29" s="106">
        <f>98.4-O29</f>
        <v>93.297965995449331</v>
      </c>
      <c r="Q29" s="104" t="s">
        <v>1142</v>
      </c>
      <c r="R29">
        <f t="shared" si="0"/>
        <v>1238.1500000000001</v>
      </c>
      <c r="S29">
        <f t="shared" si="1"/>
        <v>2</v>
      </c>
    </row>
    <row r="30" spans="1:19">
      <c r="A30" s="102" t="s">
        <v>1143</v>
      </c>
      <c r="B30" s="103">
        <v>0.42799999999999999</v>
      </c>
      <c r="C30" s="103">
        <v>0.50600000000000001</v>
      </c>
      <c r="D30" s="104">
        <v>875</v>
      </c>
      <c r="E30" s="104">
        <v>1500</v>
      </c>
      <c r="F30" s="105">
        <v>3.9820074921219426</v>
      </c>
      <c r="G30" s="106">
        <v>69.3</v>
      </c>
      <c r="H30" s="105">
        <v>0.34</v>
      </c>
      <c r="I30" s="106">
        <v>13.75</v>
      </c>
      <c r="J30" s="104">
        <v>1.95</v>
      </c>
      <c r="K30" s="105">
        <v>0.43</v>
      </c>
      <c r="L30" s="105">
        <v>1.87</v>
      </c>
      <c r="M30" s="105">
        <v>4.72</v>
      </c>
      <c r="N30" s="105">
        <v>2.06</v>
      </c>
      <c r="O30" s="105">
        <v>4.8124637862718327</v>
      </c>
      <c r="P30" s="106">
        <f>99.4-O30</f>
        <v>94.587536213728171</v>
      </c>
      <c r="Q30" s="104" t="s">
        <v>15</v>
      </c>
      <c r="R30">
        <f t="shared" si="0"/>
        <v>1148.1500000000001</v>
      </c>
      <c r="S30">
        <f t="shared" si="1"/>
        <v>1.5</v>
      </c>
    </row>
    <row r="31" spans="1:19">
      <c r="A31" s="102" t="s">
        <v>1144</v>
      </c>
      <c r="B31" s="103">
        <v>0.37</v>
      </c>
      <c r="C31" s="103">
        <v>0.54700000000000004</v>
      </c>
      <c r="D31" s="104">
        <v>825</v>
      </c>
      <c r="E31" s="104">
        <v>1500</v>
      </c>
      <c r="F31" s="105">
        <v>4.4212255487833865</v>
      </c>
      <c r="G31" s="106">
        <v>68.95</v>
      </c>
      <c r="H31" s="105">
        <v>0.28000000000000003</v>
      </c>
      <c r="I31" s="106">
        <v>13.71</v>
      </c>
      <c r="J31" s="104">
        <v>1.59</v>
      </c>
      <c r="K31" s="105">
        <v>0.4</v>
      </c>
      <c r="L31" s="105">
        <v>1.91</v>
      </c>
      <c r="M31" s="105">
        <v>4.79</v>
      </c>
      <c r="N31" s="105">
        <v>2.13</v>
      </c>
      <c r="O31" s="105">
        <v>4.945149274532997</v>
      </c>
      <c r="P31" s="106">
        <f>98.9-O31</f>
        <v>93.954850725467011</v>
      </c>
      <c r="Q31" s="104" t="s">
        <v>15</v>
      </c>
      <c r="R31">
        <f t="shared" si="0"/>
        <v>1098.1500000000001</v>
      </c>
      <c r="S31">
        <f t="shared" si="1"/>
        <v>1.5</v>
      </c>
    </row>
    <row r="32" spans="1:19">
      <c r="A32" s="102" t="s">
        <v>1145</v>
      </c>
      <c r="B32" s="103">
        <v>0.53600000000000003</v>
      </c>
      <c r="C32" s="103">
        <v>0.41699999999999998</v>
      </c>
      <c r="D32" s="104">
        <v>875</v>
      </c>
      <c r="E32" s="104">
        <v>2500</v>
      </c>
      <c r="F32" s="105">
        <v>3.6546014586140254</v>
      </c>
      <c r="G32" s="106">
        <v>67.47</v>
      </c>
      <c r="H32" s="105">
        <v>0.28000000000000003</v>
      </c>
      <c r="I32" s="106">
        <v>14.66</v>
      </c>
      <c r="J32" s="104">
        <v>1.54</v>
      </c>
      <c r="K32" s="105">
        <v>0.64</v>
      </c>
      <c r="L32" s="105">
        <v>2.4500000000000002</v>
      </c>
      <c r="M32" s="105">
        <v>4.67</v>
      </c>
      <c r="N32" s="105">
        <v>1.79</v>
      </c>
      <c r="O32" s="105">
        <v>6.3640256217990911</v>
      </c>
      <c r="P32" s="106">
        <f>100.2-O32</f>
        <v>93.835974378200916</v>
      </c>
      <c r="Q32" s="104" t="s">
        <v>15</v>
      </c>
      <c r="R32">
        <f t="shared" si="0"/>
        <v>1148.1500000000001</v>
      </c>
      <c r="S32">
        <f t="shared" si="1"/>
        <v>2.5</v>
      </c>
    </row>
    <row r="33" spans="1:19">
      <c r="A33" s="102" t="s">
        <v>1146</v>
      </c>
      <c r="B33" s="103">
        <v>0.52600000000000002</v>
      </c>
      <c r="C33" s="103">
        <v>0.42699999999999999</v>
      </c>
      <c r="D33" s="104">
        <v>825</v>
      </c>
      <c r="E33" s="104">
        <v>2500</v>
      </c>
      <c r="F33" s="105">
        <v>4.0670912607887191</v>
      </c>
      <c r="G33" s="106">
        <v>68.14</v>
      </c>
      <c r="H33" s="105">
        <v>0.28999999999999998</v>
      </c>
      <c r="I33" s="106">
        <v>14.55</v>
      </c>
      <c r="J33" s="104">
        <v>1.48</v>
      </c>
      <c r="K33" s="105">
        <v>0.67</v>
      </c>
      <c r="L33" s="105">
        <v>2.34</v>
      </c>
      <c r="M33" s="105">
        <v>5.05</v>
      </c>
      <c r="N33" s="105">
        <v>1.79</v>
      </c>
      <c r="O33" s="105">
        <v>6.5139189884099071</v>
      </c>
      <c r="P33" s="106">
        <f>101.3-O33</f>
        <v>94.786081011590085</v>
      </c>
      <c r="Q33" s="104" t="s">
        <v>15</v>
      </c>
      <c r="R33">
        <f t="shared" si="0"/>
        <v>1098.1500000000001</v>
      </c>
      <c r="S33">
        <f t="shared" si="1"/>
        <v>2.5</v>
      </c>
    </row>
    <row r="34" spans="1:19">
      <c r="A34" s="104" t="s">
        <v>1147</v>
      </c>
      <c r="B34" s="105">
        <v>0.78300000000000003</v>
      </c>
      <c r="C34" s="105">
        <v>0.21</v>
      </c>
      <c r="D34" s="104">
        <v>1000</v>
      </c>
      <c r="E34" s="104">
        <v>1000</v>
      </c>
      <c r="F34" s="105">
        <v>2.5948596461609257</v>
      </c>
      <c r="G34" s="106">
        <v>58.3</v>
      </c>
      <c r="H34" s="105">
        <v>1.02</v>
      </c>
      <c r="I34" s="106">
        <v>17.3</v>
      </c>
      <c r="J34" s="104">
        <v>6.91</v>
      </c>
      <c r="K34" s="105">
        <v>3.45</v>
      </c>
      <c r="L34" s="105">
        <v>7.03</v>
      </c>
      <c r="M34" s="105">
        <v>4.22</v>
      </c>
      <c r="N34" s="105">
        <v>1.46</v>
      </c>
      <c r="O34" s="105">
        <v>3.3972062111784807</v>
      </c>
      <c r="P34" s="106">
        <v>94.8</v>
      </c>
      <c r="Q34" s="104" t="s">
        <v>1148</v>
      </c>
      <c r="R34">
        <f t="shared" si="0"/>
        <v>1273.1500000000001</v>
      </c>
      <c r="S34">
        <f t="shared" si="1"/>
        <v>1</v>
      </c>
    </row>
    <row r="35" spans="1:19">
      <c r="A35" s="104" t="s">
        <v>1149</v>
      </c>
      <c r="B35" s="105">
        <v>0.78200000000000003</v>
      </c>
      <c r="C35" s="105">
        <f>1-B35</f>
        <v>0.21799999999999997</v>
      </c>
      <c r="D35" s="104">
        <v>985</v>
      </c>
      <c r="E35" s="104">
        <v>1500</v>
      </c>
      <c r="F35" s="105">
        <v>2.5121131023288137</v>
      </c>
      <c r="G35" s="106">
        <v>58.5</v>
      </c>
      <c r="H35" s="105">
        <v>0.98</v>
      </c>
      <c r="I35" s="106">
        <v>17.899999999999999</v>
      </c>
      <c r="J35" s="104">
        <v>6.61</v>
      </c>
      <c r="K35" s="105">
        <v>3.07</v>
      </c>
      <c r="L35" s="105">
        <v>6.72</v>
      </c>
      <c r="M35" s="105">
        <v>4.3</v>
      </c>
      <c r="N35" s="105">
        <v>1.49</v>
      </c>
      <c r="O35" s="105">
        <v>4.3079004804671923</v>
      </c>
      <c r="P35" s="106">
        <v>94.2</v>
      </c>
      <c r="Q35" s="104" t="s">
        <v>1148</v>
      </c>
      <c r="R35">
        <f t="shared" si="0"/>
        <v>1258.1500000000001</v>
      </c>
      <c r="S35">
        <f t="shared" si="1"/>
        <v>1.5</v>
      </c>
    </row>
    <row r="36" spans="1:19">
      <c r="A36" s="104" t="s">
        <v>1150</v>
      </c>
      <c r="B36" s="105">
        <v>0.77200000000000002</v>
      </c>
      <c r="C36" s="105">
        <v>0.222</v>
      </c>
      <c r="D36" s="104">
        <v>955</v>
      </c>
      <c r="E36" s="104">
        <v>1500</v>
      </c>
      <c r="F36" s="105">
        <v>2.794234441519964</v>
      </c>
      <c r="G36" s="106">
        <v>59.7</v>
      </c>
      <c r="H36" s="105">
        <v>1.04</v>
      </c>
      <c r="I36" s="106">
        <v>17.600000000000001</v>
      </c>
      <c r="J36" s="104">
        <v>6.59</v>
      </c>
      <c r="K36" s="105">
        <v>2.58</v>
      </c>
      <c r="L36" s="105">
        <v>5.98</v>
      </c>
      <c r="M36" s="105">
        <v>4.57</v>
      </c>
      <c r="N36" s="105">
        <v>1.6</v>
      </c>
      <c r="O36" s="105">
        <v>4.429822107042952</v>
      </c>
      <c r="P36" s="106">
        <v>94.2</v>
      </c>
      <c r="Q36" s="104" t="s">
        <v>1148</v>
      </c>
      <c r="R36">
        <f t="shared" si="0"/>
        <v>1228.1500000000001</v>
      </c>
      <c r="S36">
        <f t="shared" si="1"/>
        <v>1.5</v>
      </c>
    </row>
    <row r="37" spans="1:19">
      <c r="A37" s="104" t="s">
        <v>1151</v>
      </c>
      <c r="B37" s="105">
        <v>0.77100000000000002</v>
      </c>
      <c r="C37" s="105">
        <v>0.222</v>
      </c>
      <c r="D37" s="104">
        <v>970</v>
      </c>
      <c r="E37" s="104">
        <v>1500</v>
      </c>
      <c r="F37" s="105">
        <v>2.7222416046431319</v>
      </c>
      <c r="G37" s="106">
        <v>59.9</v>
      </c>
      <c r="H37" s="105">
        <v>1.1200000000000001</v>
      </c>
      <c r="I37" s="106">
        <v>17.600000000000001</v>
      </c>
      <c r="J37" s="104">
        <v>6.31</v>
      </c>
      <c r="K37" s="105">
        <v>2.64</v>
      </c>
      <c r="L37" s="105">
        <v>5.98</v>
      </c>
      <c r="M37" s="105">
        <v>4.43</v>
      </c>
      <c r="N37" s="105">
        <v>1.61</v>
      </c>
      <c r="O37" s="105">
        <v>4.3857776234980816</v>
      </c>
      <c r="P37" s="106">
        <v>95.8</v>
      </c>
      <c r="Q37" s="104" t="s">
        <v>1148</v>
      </c>
      <c r="R37">
        <f t="shared" si="0"/>
        <v>1243.1500000000001</v>
      </c>
      <c r="S37">
        <f t="shared" si="1"/>
        <v>1.5</v>
      </c>
    </row>
    <row r="38" spans="1:19">
      <c r="A38" s="104" t="s">
        <v>1152</v>
      </c>
      <c r="B38" s="109">
        <v>0.77500000000000002</v>
      </c>
      <c r="C38" s="109">
        <v>0.22</v>
      </c>
      <c r="D38" s="104">
        <v>980</v>
      </c>
      <c r="E38" s="104">
        <v>2000</v>
      </c>
      <c r="F38" s="105">
        <v>2.4789401483292237</v>
      </c>
      <c r="G38" s="106">
        <v>60.2</v>
      </c>
      <c r="H38" s="105">
        <v>0.84</v>
      </c>
      <c r="I38" s="106">
        <v>17.899999999999999</v>
      </c>
      <c r="J38" s="104">
        <v>6.32</v>
      </c>
      <c r="K38" s="105">
        <v>2.42</v>
      </c>
      <c r="L38" s="105">
        <v>5.96</v>
      </c>
      <c r="M38" s="105">
        <v>4.21</v>
      </c>
      <c r="N38" s="105">
        <v>1.65</v>
      </c>
      <c r="O38" s="105">
        <v>5.153804843990601</v>
      </c>
      <c r="P38" s="106">
        <v>93.9</v>
      </c>
      <c r="Q38" s="104" t="s">
        <v>1148</v>
      </c>
      <c r="R38">
        <f t="shared" si="0"/>
        <v>1253.1500000000001</v>
      </c>
      <c r="S38">
        <f t="shared" si="1"/>
        <v>2</v>
      </c>
    </row>
    <row r="39" spans="1:19">
      <c r="A39" s="104" t="s">
        <v>1153</v>
      </c>
      <c r="B39" s="109">
        <v>0.38200000000000001</v>
      </c>
      <c r="C39" s="109">
        <v>0.59499999999999997</v>
      </c>
      <c r="D39" s="104">
        <v>880</v>
      </c>
      <c r="E39" s="104">
        <v>1000</v>
      </c>
      <c r="F39" s="105">
        <v>4.2630678708411542</v>
      </c>
      <c r="G39" s="106">
        <v>71.3</v>
      </c>
      <c r="H39" s="105">
        <v>0.4</v>
      </c>
      <c r="I39" s="106">
        <v>15.1</v>
      </c>
      <c r="J39" s="104">
        <v>2.44</v>
      </c>
      <c r="K39" s="105">
        <v>0.44</v>
      </c>
      <c r="L39" s="105">
        <v>1.65</v>
      </c>
      <c r="M39" s="105">
        <v>5.05</v>
      </c>
      <c r="N39" s="105">
        <v>3.03</v>
      </c>
      <c r="O39" s="105">
        <v>3.8258444299503802</v>
      </c>
      <c r="P39" s="106">
        <v>95.6</v>
      </c>
      <c r="Q39" s="104" t="s">
        <v>1148</v>
      </c>
      <c r="R39">
        <f t="shared" si="0"/>
        <v>1153.1500000000001</v>
      </c>
      <c r="S39">
        <f t="shared" si="1"/>
        <v>1</v>
      </c>
    </row>
    <row r="40" spans="1:19">
      <c r="A40" s="102" t="s">
        <v>1154</v>
      </c>
      <c r="B40" s="103">
        <v>0.56699999999999995</v>
      </c>
      <c r="C40" s="103">
        <v>0.32900000000000001</v>
      </c>
      <c r="D40" s="104">
        <v>825</v>
      </c>
      <c r="E40" s="104">
        <v>3000</v>
      </c>
      <c r="F40" s="105">
        <v>4.0003925852612126</v>
      </c>
      <c r="G40" s="106">
        <v>64.38</v>
      </c>
      <c r="H40" s="105">
        <v>0.24</v>
      </c>
      <c r="I40" s="106">
        <v>14.36</v>
      </c>
      <c r="J40" s="105">
        <v>2</v>
      </c>
      <c r="K40" s="105">
        <v>0.4</v>
      </c>
      <c r="L40" s="105">
        <v>2.89</v>
      </c>
      <c r="M40" s="105">
        <v>3.17</v>
      </c>
      <c r="N40" s="105">
        <v>2.54</v>
      </c>
      <c r="O40" s="105">
        <v>6.9768594660831953</v>
      </c>
      <c r="P40" s="106">
        <f>97-O40</f>
        <v>90.023140533916802</v>
      </c>
      <c r="Q40" s="104" t="s">
        <v>1155</v>
      </c>
      <c r="R40">
        <f t="shared" si="0"/>
        <v>1098.1500000000001</v>
      </c>
      <c r="S40">
        <f t="shared" si="1"/>
        <v>3</v>
      </c>
    </row>
    <row r="41" spans="1:19">
      <c r="A41" s="102" t="s">
        <v>1156</v>
      </c>
      <c r="B41" s="103">
        <v>0.70799999999999996</v>
      </c>
      <c r="C41" s="103">
        <v>0.217</v>
      </c>
      <c r="D41" s="104">
        <v>850</v>
      </c>
      <c r="E41" s="104">
        <v>3000</v>
      </c>
      <c r="F41" s="105">
        <v>3.7414584404567051</v>
      </c>
      <c r="G41" s="106">
        <v>63.57</v>
      </c>
      <c r="H41" s="105">
        <v>0.32</v>
      </c>
      <c r="I41" s="106">
        <v>14.68</v>
      </c>
      <c r="J41" s="105">
        <v>2.1800000000000002</v>
      </c>
      <c r="K41" s="105">
        <v>0.4</v>
      </c>
      <c r="L41" s="105">
        <v>3.23</v>
      </c>
      <c r="M41" s="105">
        <v>3.27</v>
      </c>
      <c r="N41" s="105">
        <v>2.39</v>
      </c>
      <c r="O41" s="105">
        <v>6.9128359722996739</v>
      </c>
      <c r="P41" s="106">
        <f>97-O41</f>
        <v>90.087164027700325</v>
      </c>
      <c r="Q41" s="104" t="s">
        <v>1155</v>
      </c>
      <c r="R41">
        <f t="shared" si="0"/>
        <v>1123.1500000000001</v>
      </c>
      <c r="S41">
        <f t="shared" si="1"/>
        <v>3</v>
      </c>
    </row>
    <row r="42" spans="1:19">
      <c r="A42" s="102" t="s">
        <v>1157</v>
      </c>
      <c r="B42" s="103">
        <v>0.33</v>
      </c>
      <c r="C42" s="103">
        <f t="shared" ref="C42:C49" si="3">1-B42</f>
        <v>0.66999999999999993</v>
      </c>
      <c r="D42" s="104">
        <v>880</v>
      </c>
      <c r="E42" s="104">
        <v>650</v>
      </c>
      <c r="F42" s="105">
        <v>4.6170573279349139</v>
      </c>
      <c r="G42" s="106">
        <v>73.8</v>
      </c>
      <c r="H42" s="105">
        <v>0.33</v>
      </c>
      <c r="I42" s="106">
        <v>14.3</v>
      </c>
      <c r="J42" s="105">
        <v>1.6</v>
      </c>
      <c r="K42" s="105">
        <v>0.23</v>
      </c>
      <c r="L42" s="105">
        <v>1.58</v>
      </c>
      <c r="M42" s="105">
        <v>5.44</v>
      </c>
      <c r="N42" s="105">
        <v>3.35</v>
      </c>
      <c r="O42" s="105">
        <v>3.0451941218420879</v>
      </c>
      <c r="P42" s="106">
        <v>96</v>
      </c>
      <c r="Q42" s="104" t="s">
        <v>1158</v>
      </c>
      <c r="R42">
        <f t="shared" si="0"/>
        <v>1153.1500000000001</v>
      </c>
      <c r="S42">
        <f t="shared" si="1"/>
        <v>0.65</v>
      </c>
    </row>
    <row r="43" spans="1:19">
      <c r="A43" s="102" t="s">
        <v>1159</v>
      </c>
      <c r="B43" s="103">
        <v>0.39</v>
      </c>
      <c r="C43" s="103">
        <f t="shared" si="3"/>
        <v>0.61</v>
      </c>
      <c r="D43" s="104">
        <v>870</v>
      </c>
      <c r="E43" s="104">
        <v>1500</v>
      </c>
      <c r="F43" s="105">
        <v>3.8616297640029091</v>
      </c>
      <c r="G43" s="106">
        <v>70.599999999999994</v>
      </c>
      <c r="H43" s="105">
        <v>0.33</v>
      </c>
      <c r="I43" s="106">
        <v>15.7</v>
      </c>
      <c r="J43" s="105">
        <v>2.36</v>
      </c>
      <c r="K43" s="105">
        <v>0.35</v>
      </c>
      <c r="L43" s="105">
        <v>1.89</v>
      </c>
      <c r="M43" s="105">
        <v>5.5</v>
      </c>
      <c r="N43" s="105">
        <v>2.91</v>
      </c>
      <c r="O43" s="105">
        <v>4.8441959140982274</v>
      </c>
      <c r="P43" s="106">
        <v>94.84</v>
      </c>
      <c r="Q43" s="104" t="s">
        <v>1158</v>
      </c>
      <c r="R43">
        <f t="shared" si="0"/>
        <v>1143.1500000000001</v>
      </c>
      <c r="S43">
        <f t="shared" si="1"/>
        <v>1.5</v>
      </c>
    </row>
    <row r="44" spans="1:19">
      <c r="A44" s="102" t="s">
        <v>1160</v>
      </c>
      <c r="B44" s="103">
        <v>0.38</v>
      </c>
      <c r="C44" s="103">
        <f t="shared" si="3"/>
        <v>0.62</v>
      </c>
      <c r="D44" s="104">
        <v>890</v>
      </c>
      <c r="E44" s="104">
        <v>1000</v>
      </c>
      <c r="F44" s="105">
        <v>3.8321513160055098</v>
      </c>
      <c r="G44" s="106">
        <v>71.7</v>
      </c>
      <c r="H44" s="105">
        <v>0.37</v>
      </c>
      <c r="I44" s="106">
        <v>14.3</v>
      </c>
      <c r="J44" s="105">
        <v>2.31</v>
      </c>
      <c r="K44" s="105">
        <v>0.3</v>
      </c>
      <c r="L44" s="105">
        <v>1.67</v>
      </c>
      <c r="M44" s="105">
        <v>6.44</v>
      </c>
      <c r="N44" s="105">
        <v>3.04</v>
      </c>
      <c r="O44" s="105">
        <v>3.899033392334061</v>
      </c>
      <c r="P44" s="106">
        <v>95.51</v>
      </c>
      <c r="Q44" s="104" t="s">
        <v>1158</v>
      </c>
      <c r="R44">
        <f t="shared" si="0"/>
        <v>1163.1500000000001</v>
      </c>
      <c r="S44">
        <f t="shared" si="1"/>
        <v>1</v>
      </c>
    </row>
    <row r="45" spans="1:19">
      <c r="A45" s="102" t="s">
        <v>1161</v>
      </c>
      <c r="B45" s="103">
        <v>0.38</v>
      </c>
      <c r="C45" s="103">
        <f t="shared" si="3"/>
        <v>0.62</v>
      </c>
      <c r="D45" s="104">
        <v>850</v>
      </c>
      <c r="E45" s="104">
        <v>2000</v>
      </c>
      <c r="F45" s="105">
        <v>3.7492491936988941</v>
      </c>
      <c r="G45" s="106">
        <v>70.2</v>
      </c>
      <c r="H45" s="105">
        <v>0.49</v>
      </c>
      <c r="I45" s="106">
        <v>15.4</v>
      </c>
      <c r="J45" s="105">
        <v>2.1</v>
      </c>
      <c r="K45" s="105">
        <v>0.33</v>
      </c>
      <c r="L45" s="105">
        <v>2.23</v>
      </c>
      <c r="M45" s="105">
        <v>6.26</v>
      </c>
      <c r="N45" s="105">
        <v>2.94</v>
      </c>
      <c r="O45" s="105">
        <v>5.860007485576344</v>
      </c>
      <c r="P45" s="106">
        <v>94.33</v>
      </c>
      <c r="Q45" s="104" t="s">
        <v>1158</v>
      </c>
      <c r="R45">
        <f t="shared" si="0"/>
        <v>1123.1500000000001</v>
      </c>
      <c r="S45">
        <f t="shared" si="1"/>
        <v>2</v>
      </c>
    </row>
    <row r="46" spans="1:19">
      <c r="A46" s="102" t="s">
        <v>1162</v>
      </c>
      <c r="B46" s="103">
        <v>0.37</v>
      </c>
      <c r="C46" s="103">
        <f t="shared" si="3"/>
        <v>0.63</v>
      </c>
      <c r="D46" s="104">
        <v>900</v>
      </c>
      <c r="E46" s="104">
        <v>500</v>
      </c>
      <c r="F46" s="105">
        <v>4.3561478394246897</v>
      </c>
      <c r="G46" s="106">
        <v>70.7</v>
      </c>
      <c r="H46" s="105">
        <v>0.56999999999999995</v>
      </c>
      <c r="I46" s="106">
        <v>14.5</v>
      </c>
      <c r="J46" s="105">
        <v>2.62</v>
      </c>
      <c r="K46" s="105">
        <v>0.4</v>
      </c>
      <c r="L46" s="105">
        <v>1.91</v>
      </c>
      <c r="M46" s="105">
        <v>6.27</v>
      </c>
      <c r="N46" s="105">
        <v>3.11</v>
      </c>
      <c r="O46" s="105">
        <v>2.6024616763446224</v>
      </c>
      <c r="P46" s="106">
        <v>94.74</v>
      </c>
      <c r="Q46" s="104" t="s">
        <v>1158</v>
      </c>
      <c r="R46">
        <f t="shared" si="0"/>
        <v>1173.1500000000001</v>
      </c>
      <c r="S46">
        <f t="shared" si="1"/>
        <v>0.5</v>
      </c>
    </row>
    <row r="47" spans="1:19">
      <c r="A47" s="102" t="s">
        <v>1163</v>
      </c>
      <c r="B47" s="103">
        <v>0.34</v>
      </c>
      <c r="C47" s="103">
        <f t="shared" si="3"/>
        <v>0.65999999999999992</v>
      </c>
      <c r="D47" s="104">
        <v>880</v>
      </c>
      <c r="E47" s="104">
        <v>950</v>
      </c>
      <c r="F47" s="105">
        <v>4.2756632661738418</v>
      </c>
      <c r="G47" s="106">
        <v>72.599999999999994</v>
      </c>
      <c r="H47" s="105">
        <v>0.26</v>
      </c>
      <c r="I47" s="106">
        <v>14.9</v>
      </c>
      <c r="J47" s="105">
        <v>1.3</v>
      </c>
      <c r="K47" s="105">
        <v>0.22</v>
      </c>
      <c r="L47" s="105">
        <v>1.84</v>
      </c>
      <c r="M47" s="105">
        <v>5.65</v>
      </c>
      <c r="N47" s="105">
        <v>3.12</v>
      </c>
      <c r="O47" s="105">
        <v>3.7557057401613605</v>
      </c>
      <c r="P47" s="106">
        <v>95.68</v>
      </c>
      <c r="Q47" s="104" t="s">
        <v>1158</v>
      </c>
      <c r="R47">
        <f t="shared" si="0"/>
        <v>1153.1500000000001</v>
      </c>
      <c r="S47">
        <f t="shared" si="1"/>
        <v>0.95</v>
      </c>
    </row>
    <row r="48" spans="1:19">
      <c r="A48" s="102" t="s">
        <v>1164</v>
      </c>
      <c r="B48" s="103">
        <v>0.38</v>
      </c>
      <c r="C48" s="103">
        <f t="shared" si="3"/>
        <v>0.62</v>
      </c>
      <c r="D48" s="104">
        <v>840</v>
      </c>
      <c r="E48" s="104">
        <v>1100</v>
      </c>
      <c r="F48" s="105">
        <v>4.3494176768814556</v>
      </c>
      <c r="G48" s="106">
        <v>71.8</v>
      </c>
      <c r="H48" s="105">
        <v>0.26</v>
      </c>
      <c r="I48" s="106">
        <v>14.7</v>
      </c>
      <c r="J48" s="105">
        <v>1.48</v>
      </c>
      <c r="K48" s="105">
        <v>0.3</v>
      </c>
      <c r="L48" s="105">
        <v>1.65</v>
      </c>
      <c r="M48" s="105">
        <v>6.15</v>
      </c>
      <c r="N48" s="105">
        <v>3.12</v>
      </c>
      <c r="O48" s="105">
        <v>4.2186392234244279</v>
      </c>
      <c r="P48" s="106">
        <v>95.9</v>
      </c>
      <c r="Q48" s="104" t="s">
        <v>1158</v>
      </c>
      <c r="R48">
        <f t="shared" si="0"/>
        <v>1113.1500000000001</v>
      </c>
      <c r="S48">
        <f t="shared" si="1"/>
        <v>1.1000000000000001</v>
      </c>
    </row>
    <row r="49" spans="1:19">
      <c r="A49" s="102" t="s">
        <v>1165</v>
      </c>
      <c r="B49" s="103">
        <v>0.36</v>
      </c>
      <c r="C49" s="103">
        <f t="shared" si="3"/>
        <v>0.64</v>
      </c>
      <c r="D49" s="104">
        <v>870</v>
      </c>
      <c r="E49" s="104">
        <v>1200</v>
      </c>
      <c r="F49" s="105">
        <v>4.0929085459193972</v>
      </c>
      <c r="G49" s="106">
        <v>71.900000000000006</v>
      </c>
      <c r="H49" s="105">
        <v>0.46</v>
      </c>
      <c r="I49" s="106">
        <v>15</v>
      </c>
      <c r="J49" s="105">
        <v>1.87</v>
      </c>
      <c r="K49" s="105">
        <v>0.33</v>
      </c>
      <c r="L49" s="105">
        <v>1.76</v>
      </c>
      <c r="M49" s="105">
        <v>5.56</v>
      </c>
      <c r="N49" s="105">
        <v>3.15</v>
      </c>
      <c r="O49" s="105">
        <v>4.3075090266092735</v>
      </c>
      <c r="P49" s="106">
        <v>95.1</v>
      </c>
      <c r="Q49" s="104" t="s">
        <v>1158</v>
      </c>
      <c r="R49">
        <f t="shared" si="0"/>
        <v>1143.1500000000001</v>
      </c>
      <c r="S49">
        <f t="shared" si="1"/>
        <v>1.2</v>
      </c>
    </row>
    <row r="50" spans="1:19">
      <c r="A50" s="104" t="s">
        <v>1166</v>
      </c>
      <c r="B50" s="105">
        <v>0.20599999999999999</v>
      </c>
      <c r="C50" s="105">
        <v>0.67300000000000004</v>
      </c>
      <c r="D50" s="104">
        <v>750</v>
      </c>
      <c r="E50" s="104">
        <v>3000</v>
      </c>
      <c r="F50" s="105">
        <v>1.5492908748772813</v>
      </c>
      <c r="G50" s="106">
        <v>71.28</v>
      </c>
      <c r="H50" s="105">
        <v>0.14000000000000001</v>
      </c>
      <c r="I50" s="106">
        <v>16.73</v>
      </c>
      <c r="J50" s="105">
        <v>0.84</v>
      </c>
      <c r="K50" s="105">
        <v>0.02</v>
      </c>
      <c r="L50" s="105">
        <v>0.93</v>
      </c>
      <c r="M50" s="105">
        <v>5.42</v>
      </c>
      <c r="N50" s="105">
        <v>4.54</v>
      </c>
      <c r="O50" s="105">
        <v>7.468192521151372</v>
      </c>
      <c r="P50" s="106"/>
      <c r="Q50" s="104" t="s">
        <v>1167</v>
      </c>
      <c r="R50">
        <f t="shared" si="0"/>
        <v>1023.15</v>
      </c>
      <c r="S50">
        <f t="shared" si="1"/>
        <v>3</v>
      </c>
    </row>
    <row r="51" spans="1:19">
      <c r="A51" s="104" t="s">
        <v>1168</v>
      </c>
      <c r="B51" s="105">
        <v>0.35489999999999999</v>
      </c>
      <c r="C51" s="105">
        <v>0.61199999999999999</v>
      </c>
      <c r="D51" s="104">
        <v>800</v>
      </c>
      <c r="E51" s="104">
        <v>2900</v>
      </c>
      <c r="F51" s="105">
        <v>2.7187591074241273</v>
      </c>
      <c r="G51" s="106">
        <v>68.959999999999994</v>
      </c>
      <c r="H51" s="105">
        <v>0.18</v>
      </c>
      <c r="I51" s="106">
        <v>18.510000000000002</v>
      </c>
      <c r="J51" s="105">
        <v>0.98</v>
      </c>
      <c r="K51" s="105">
        <v>0.02</v>
      </c>
      <c r="L51" s="105">
        <v>1.91</v>
      </c>
      <c r="M51" s="105">
        <v>5.15</v>
      </c>
      <c r="N51" s="105">
        <v>4.2</v>
      </c>
      <c r="O51" s="105">
        <v>7.0194923686256878</v>
      </c>
      <c r="P51" s="106"/>
      <c r="Q51" s="104" t="s">
        <v>1167</v>
      </c>
      <c r="R51">
        <f t="shared" si="0"/>
        <v>1073.1500000000001</v>
      </c>
      <c r="S51">
        <f t="shared" si="1"/>
        <v>2.9</v>
      </c>
    </row>
    <row r="52" spans="1:19">
      <c r="A52" s="104" t="s">
        <v>1169</v>
      </c>
      <c r="B52" s="105">
        <v>0.22090000000000001</v>
      </c>
      <c r="C52" s="105">
        <v>0.70579999999999998</v>
      </c>
      <c r="D52" s="104">
        <v>750</v>
      </c>
      <c r="E52" s="104">
        <v>3500</v>
      </c>
      <c r="F52" s="105">
        <v>1.2479645318298771</v>
      </c>
      <c r="G52" s="106">
        <v>70.84</v>
      </c>
      <c r="H52" s="105">
        <v>0.1</v>
      </c>
      <c r="I52" s="106">
        <v>17.34</v>
      </c>
      <c r="J52" s="105">
        <v>0.59</v>
      </c>
      <c r="K52" s="105">
        <v>0.01</v>
      </c>
      <c r="L52" s="105">
        <v>1.1200000000000001</v>
      </c>
      <c r="M52" s="105">
        <v>5.19</v>
      </c>
      <c r="N52" s="105">
        <v>4.63</v>
      </c>
      <c r="O52" s="105">
        <v>8.0050513599375712</v>
      </c>
      <c r="P52" s="106"/>
      <c r="Q52" s="104" t="s">
        <v>1167</v>
      </c>
      <c r="R52">
        <f t="shared" si="0"/>
        <v>1023.15</v>
      </c>
      <c r="S52">
        <f t="shared" si="1"/>
        <v>3.5</v>
      </c>
    </row>
    <row r="53" spans="1:19">
      <c r="A53" s="104" t="s">
        <v>1170</v>
      </c>
      <c r="B53" s="105">
        <v>0.2044</v>
      </c>
      <c r="C53" s="105">
        <v>0.67679999999999996</v>
      </c>
      <c r="D53" s="104">
        <v>750</v>
      </c>
      <c r="E53" s="104">
        <v>3500</v>
      </c>
      <c r="F53" s="105">
        <v>1.802203290487268</v>
      </c>
      <c r="G53" s="106">
        <v>70.41</v>
      </c>
      <c r="H53" s="105">
        <v>7.0000000000000007E-2</v>
      </c>
      <c r="I53" s="106">
        <v>17.37</v>
      </c>
      <c r="J53" s="105">
        <v>0.85</v>
      </c>
      <c r="K53" s="105">
        <v>0.03</v>
      </c>
      <c r="L53" s="105">
        <v>1.46</v>
      </c>
      <c r="M53" s="105">
        <v>5.15</v>
      </c>
      <c r="N53" s="105">
        <v>4.49</v>
      </c>
      <c r="O53" s="105">
        <v>7.9778024539369277</v>
      </c>
      <c r="P53" s="106"/>
      <c r="Q53" s="104" t="s">
        <v>1167</v>
      </c>
      <c r="R53">
        <f t="shared" si="0"/>
        <v>1023.15</v>
      </c>
      <c r="S53">
        <f t="shared" si="1"/>
        <v>3.5</v>
      </c>
    </row>
    <row r="54" spans="1:19">
      <c r="A54" s="110" t="s">
        <v>1171</v>
      </c>
      <c r="B54" s="108">
        <v>0.502</v>
      </c>
      <c r="C54" s="108">
        <f t="shared" ref="C54:C63" si="4">1-B54</f>
        <v>0.498</v>
      </c>
      <c r="D54" s="104">
        <v>875</v>
      </c>
      <c r="E54" s="104">
        <v>1000</v>
      </c>
      <c r="F54" s="105">
        <v>4.4964002835045589</v>
      </c>
      <c r="G54" s="106">
        <v>77.900000000000006</v>
      </c>
      <c r="H54" s="105">
        <v>0.3</v>
      </c>
      <c r="I54" s="106">
        <v>12.1</v>
      </c>
      <c r="J54" s="105">
        <v>1.5</v>
      </c>
      <c r="K54" s="105">
        <v>0.4</v>
      </c>
      <c r="L54" s="105">
        <v>1.8</v>
      </c>
      <c r="M54" s="105">
        <v>3.6</v>
      </c>
      <c r="N54" s="105">
        <v>2.2000000000000002</v>
      </c>
      <c r="O54" s="105">
        <v>3.8319326063951618</v>
      </c>
      <c r="P54" s="106"/>
      <c r="Q54" s="104" t="s">
        <v>1172</v>
      </c>
      <c r="R54">
        <f t="shared" si="0"/>
        <v>1148.1500000000001</v>
      </c>
      <c r="S54">
        <f t="shared" si="1"/>
        <v>1</v>
      </c>
    </row>
    <row r="55" spans="1:19">
      <c r="A55" s="110" t="s">
        <v>1173</v>
      </c>
      <c r="B55" s="108">
        <v>0.56399999999999995</v>
      </c>
      <c r="C55" s="108">
        <f t="shared" si="4"/>
        <v>0.43600000000000005</v>
      </c>
      <c r="D55" s="104">
        <v>875</v>
      </c>
      <c r="E55" s="104">
        <v>1500</v>
      </c>
      <c r="F55" s="105">
        <v>4.0809944963616811</v>
      </c>
      <c r="G55" s="106">
        <v>76.5</v>
      </c>
      <c r="H55" s="105">
        <v>0.3</v>
      </c>
      <c r="I55" s="106">
        <v>13</v>
      </c>
      <c r="J55" s="105">
        <v>1.9</v>
      </c>
      <c r="K55" s="105">
        <v>0.4</v>
      </c>
      <c r="L55" s="105">
        <v>2.4</v>
      </c>
      <c r="M55" s="105">
        <v>3.6</v>
      </c>
      <c r="N55" s="105">
        <v>2</v>
      </c>
      <c r="O55" s="105">
        <v>4.7711314025501821</v>
      </c>
      <c r="P55" s="106"/>
      <c r="Q55" s="104" t="s">
        <v>1172</v>
      </c>
      <c r="R55">
        <f t="shared" si="0"/>
        <v>1148.1500000000001</v>
      </c>
      <c r="S55">
        <f t="shared" si="1"/>
        <v>1.5</v>
      </c>
    </row>
    <row r="56" spans="1:19">
      <c r="A56" s="110" t="s">
        <v>1174</v>
      </c>
      <c r="B56" s="108">
        <v>0.47200000000000003</v>
      </c>
      <c r="C56" s="108">
        <f t="shared" si="4"/>
        <v>0.52800000000000002</v>
      </c>
      <c r="D56" s="104">
        <v>850</v>
      </c>
      <c r="E56" s="104">
        <v>1000</v>
      </c>
      <c r="F56" s="105">
        <v>4.9050472337065782</v>
      </c>
      <c r="G56" s="106">
        <v>79.7</v>
      </c>
      <c r="H56" s="105">
        <v>0.3</v>
      </c>
      <c r="I56" s="106">
        <v>11.7</v>
      </c>
      <c r="J56" s="105">
        <v>1.1000000000000001</v>
      </c>
      <c r="K56" s="105">
        <v>0.4</v>
      </c>
      <c r="L56" s="105">
        <v>1.5</v>
      </c>
      <c r="M56" s="105">
        <v>2.9</v>
      </c>
      <c r="N56" s="105">
        <v>2.2000000000000002</v>
      </c>
      <c r="O56" s="105">
        <v>3.8722981275887518</v>
      </c>
      <c r="P56" s="106"/>
      <c r="Q56" s="104" t="s">
        <v>1172</v>
      </c>
      <c r="R56">
        <f t="shared" si="0"/>
        <v>1123.1500000000001</v>
      </c>
      <c r="S56">
        <f t="shared" si="1"/>
        <v>1</v>
      </c>
    </row>
    <row r="57" spans="1:19">
      <c r="A57" s="110" t="s">
        <v>1175</v>
      </c>
      <c r="B57" s="108">
        <v>0.51200000000000001</v>
      </c>
      <c r="C57" s="108">
        <f t="shared" si="4"/>
        <v>0.48799999999999999</v>
      </c>
      <c r="D57" s="104">
        <v>850</v>
      </c>
      <c r="E57" s="104">
        <v>1250</v>
      </c>
      <c r="F57" s="105">
        <v>4.5992533579280215</v>
      </c>
      <c r="G57" s="106">
        <v>78.2</v>
      </c>
      <c r="H57" s="105">
        <v>0.2</v>
      </c>
      <c r="I57" s="106">
        <v>12.5</v>
      </c>
      <c r="J57" s="105">
        <v>1.6</v>
      </c>
      <c r="K57" s="105">
        <v>0.4</v>
      </c>
      <c r="L57" s="105">
        <v>1.8</v>
      </c>
      <c r="M57" s="105">
        <v>3</v>
      </c>
      <c r="N57" s="105">
        <v>2.1</v>
      </c>
      <c r="O57" s="105">
        <v>4.3509034389836474</v>
      </c>
      <c r="P57" s="106"/>
      <c r="Q57" s="104" t="s">
        <v>1172</v>
      </c>
      <c r="R57">
        <f t="shared" si="0"/>
        <v>1123.1500000000001</v>
      </c>
      <c r="S57">
        <f t="shared" si="1"/>
        <v>1.25</v>
      </c>
    </row>
    <row r="58" spans="1:19">
      <c r="A58" s="110" t="s">
        <v>1176</v>
      </c>
      <c r="B58" s="108">
        <v>0.51600000000000001</v>
      </c>
      <c r="C58" s="108">
        <f t="shared" si="4"/>
        <v>0.48399999999999999</v>
      </c>
      <c r="D58" s="104">
        <v>850</v>
      </c>
      <c r="E58" s="104">
        <v>1500</v>
      </c>
      <c r="F58" s="105">
        <v>4.4163062357232832</v>
      </c>
      <c r="G58" s="106">
        <v>77.7</v>
      </c>
      <c r="H58" s="105">
        <v>0.3</v>
      </c>
      <c r="I58" s="106">
        <v>12.5</v>
      </c>
      <c r="J58" s="105">
        <v>1.1000000000000001</v>
      </c>
      <c r="K58" s="105">
        <v>0.4</v>
      </c>
      <c r="L58" s="105">
        <v>1.9</v>
      </c>
      <c r="M58" s="105">
        <v>3.8</v>
      </c>
      <c r="N58" s="105">
        <v>2.1</v>
      </c>
      <c r="O58" s="105">
        <v>4.87412360457341</v>
      </c>
      <c r="P58" s="106"/>
      <c r="Q58" s="104" t="s">
        <v>1172</v>
      </c>
      <c r="R58">
        <f t="shared" si="0"/>
        <v>1123.1500000000001</v>
      </c>
      <c r="S58">
        <f t="shared" si="1"/>
        <v>1.5</v>
      </c>
    </row>
    <row r="59" spans="1:19">
      <c r="A59" s="110" t="s">
        <v>1177</v>
      </c>
      <c r="B59" s="108">
        <v>0.54299999999999993</v>
      </c>
      <c r="C59" s="108">
        <f t="shared" si="4"/>
        <v>0.45700000000000007</v>
      </c>
      <c r="D59" s="104">
        <v>850</v>
      </c>
      <c r="E59" s="104">
        <v>1750</v>
      </c>
      <c r="F59" s="105">
        <v>4.2830824286897986</v>
      </c>
      <c r="G59" s="106">
        <v>76.8</v>
      </c>
      <c r="H59" s="105">
        <v>0.3</v>
      </c>
      <c r="I59" s="106">
        <v>13.1</v>
      </c>
      <c r="J59" s="105">
        <v>1.2</v>
      </c>
      <c r="K59" s="105">
        <v>0.4</v>
      </c>
      <c r="L59" s="105">
        <v>2.2000000000000002</v>
      </c>
      <c r="M59" s="105">
        <v>3.8</v>
      </c>
      <c r="N59" s="105">
        <v>2.1</v>
      </c>
      <c r="O59" s="105">
        <v>5.2841556473341065</v>
      </c>
      <c r="P59" s="106"/>
      <c r="Q59" s="104" t="s">
        <v>1172</v>
      </c>
      <c r="R59">
        <f t="shared" si="0"/>
        <v>1123.1500000000001</v>
      </c>
      <c r="S59">
        <f t="shared" si="1"/>
        <v>1.75</v>
      </c>
    </row>
    <row r="60" spans="1:19">
      <c r="A60" s="110" t="s">
        <v>1178</v>
      </c>
      <c r="B60" s="108">
        <v>0.49399999999999999</v>
      </c>
      <c r="C60" s="108">
        <f t="shared" si="4"/>
        <v>0.50600000000000001</v>
      </c>
      <c r="D60" s="104">
        <v>850</v>
      </c>
      <c r="E60" s="104">
        <v>1000</v>
      </c>
      <c r="F60" s="105">
        <v>4.8699412308092844</v>
      </c>
      <c r="G60" s="106">
        <v>79.599999999999994</v>
      </c>
      <c r="H60" s="105">
        <v>0.3</v>
      </c>
      <c r="I60" s="106">
        <v>11.8</v>
      </c>
      <c r="J60" s="105">
        <v>1.3</v>
      </c>
      <c r="K60" s="105">
        <v>0.4</v>
      </c>
      <c r="L60" s="105">
        <v>1.4</v>
      </c>
      <c r="M60" s="105">
        <v>2.9</v>
      </c>
      <c r="N60" s="105">
        <v>2.2999999999999998</v>
      </c>
      <c r="O60" s="105">
        <v>3.8726728686515175</v>
      </c>
      <c r="P60" s="106"/>
      <c r="Q60" s="104" t="s">
        <v>1172</v>
      </c>
      <c r="R60">
        <f t="shared" si="0"/>
        <v>1123.1500000000001</v>
      </c>
      <c r="S60">
        <f t="shared" si="1"/>
        <v>1</v>
      </c>
    </row>
    <row r="61" spans="1:19">
      <c r="A61" s="110" t="s">
        <v>1179</v>
      </c>
      <c r="B61" s="108">
        <v>0.5</v>
      </c>
      <c r="C61" s="108">
        <f t="shared" si="4"/>
        <v>0.5</v>
      </c>
      <c r="D61" s="104">
        <v>850</v>
      </c>
      <c r="E61" s="104">
        <v>1250</v>
      </c>
      <c r="F61" s="105">
        <v>4.6874719092456356</v>
      </c>
      <c r="G61" s="106">
        <v>79.3</v>
      </c>
      <c r="H61" s="105">
        <v>0.1</v>
      </c>
      <c r="I61" s="106">
        <v>11.7</v>
      </c>
      <c r="J61" s="105">
        <v>0.9</v>
      </c>
      <c r="K61" s="105">
        <v>0.4</v>
      </c>
      <c r="L61" s="105">
        <v>1.4</v>
      </c>
      <c r="M61" s="105">
        <v>3.1</v>
      </c>
      <c r="N61" s="105">
        <v>2.2999999999999998</v>
      </c>
      <c r="O61" s="105">
        <v>4.3958809247217401</v>
      </c>
      <c r="P61" s="106"/>
      <c r="Q61" s="104" t="s">
        <v>1172</v>
      </c>
      <c r="R61">
        <f t="shared" si="0"/>
        <v>1123.1500000000001</v>
      </c>
      <c r="S61">
        <f t="shared" si="1"/>
        <v>1.25</v>
      </c>
    </row>
    <row r="62" spans="1:19">
      <c r="A62" s="110" t="s">
        <v>1180</v>
      </c>
      <c r="B62" s="108">
        <v>0.53700000000000003</v>
      </c>
      <c r="C62" s="108">
        <f t="shared" si="4"/>
        <v>0.46299999999999997</v>
      </c>
      <c r="D62" s="104">
        <v>850</v>
      </c>
      <c r="E62" s="104">
        <v>1500</v>
      </c>
      <c r="F62" s="105">
        <v>4.4960818564109601</v>
      </c>
      <c r="G62" s="106">
        <v>78.2</v>
      </c>
      <c r="H62" s="105">
        <v>0.2</v>
      </c>
      <c r="I62" s="106">
        <v>12.7</v>
      </c>
      <c r="J62" s="105">
        <v>0.8</v>
      </c>
      <c r="K62" s="105">
        <v>0.4</v>
      </c>
      <c r="L62" s="105">
        <v>2</v>
      </c>
      <c r="M62" s="105">
        <v>3.7</v>
      </c>
      <c r="N62" s="105">
        <v>2</v>
      </c>
      <c r="O62" s="105">
        <v>4.8528549259842109</v>
      </c>
      <c r="P62" s="106"/>
      <c r="Q62" s="104" t="s">
        <v>1172</v>
      </c>
      <c r="R62">
        <f t="shared" si="0"/>
        <v>1123.1500000000001</v>
      </c>
      <c r="S62">
        <f t="shared" si="1"/>
        <v>1.5</v>
      </c>
    </row>
    <row r="63" spans="1:19">
      <c r="A63" s="110" t="s">
        <v>1181</v>
      </c>
      <c r="B63" s="108">
        <v>0.60099999999999998</v>
      </c>
      <c r="C63" s="108">
        <f t="shared" si="4"/>
        <v>0.39900000000000002</v>
      </c>
      <c r="D63" s="104">
        <v>1040</v>
      </c>
      <c r="E63" s="104">
        <v>250</v>
      </c>
      <c r="F63" s="105">
        <v>4.8034561960671898</v>
      </c>
      <c r="G63" s="106">
        <v>76.599999999999994</v>
      </c>
      <c r="H63" s="105">
        <v>0.3</v>
      </c>
      <c r="I63" s="106">
        <v>12.9</v>
      </c>
      <c r="J63" s="105">
        <v>2.4</v>
      </c>
      <c r="K63" s="105">
        <v>0.4</v>
      </c>
      <c r="L63" s="105">
        <v>2.2000000000000002</v>
      </c>
      <c r="M63" s="105">
        <v>3.2</v>
      </c>
      <c r="N63" s="105">
        <v>1.8</v>
      </c>
      <c r="O63" s="105">
        <v>1.516500329621262</v>
      </c>
      <c r="P63" s="106"/>
      <c r="Q63" s="104" t="s">
        <v>1172</v>
      </c>
      <c r="R63">
        <f t="shared" si="0"/>
        <v>1313.15</v>
      </c>
      <c r="S63">
        <f t="shared" si="1"/>
        <v>0.25</v>
      </c>
    </row>
    <row r="64" spans="1:19">
      <c r="A64" s="104" t="s">
        <v>1182</v>
      </c>
      <c r="B64" s="105">
        <v>0.94299999999999995</v>
      </c>
      <c r="C64" s="105">
        <v>5.5E-2</v>
      </c>
      <c r="D64" s="104">
        <v>1050</v>
      </c>
      <c r="E64" s="104">
        <v>2000</v>
      </c>
      <c r="F64" s="105">
        <v>1.269700692566361</v>
      </c>
      <c r="G64" s="106">
        <v>47.9</v>
      </c>
      <c r="H64" s="105">
        <v>0.72</v>
      </c>
      <c r="I64" s="106">
        <v>17.11</v>
      </c>
      <c r="J64" s="105">
        <v>9.0299999999999994</v>
      </c>
      <c r="K64" s="105">
        <v>5.72</v>
      </c>
      <c r="L64" s="106">
        <v>10.97</v>
      </c>
      <c r="M64" s="105">
        <v>1.38</v>
      </c>
      <c r="N64" s="105">
        <v>0.4</v>
      </c>
      <c r="O64" s="105">
        <v>4.6725679696130458</v>
      </c>
      <c r="P64" s="106">
        <f>99-O64</f>
        <v>94.327432030386959</v>
      </c>
      <c r="Q64" s="104" t="s">
        <v>1183</v>
      </c>
      <c r="R64">
        <f t="shared" si="0"/>
        <v>1323.15</v>
      </c>
      <c r="S64">
        <f t="shared" si="1"/>
        <v>2</v>
      </c>
    </row>
    <row r="65" spans="1:19">
      <c r="A65" s="104" t="s">
        <v>1184</v>
      </c>
      <c r="B65" s="105">
        <v>0.94599999999999995</v>
      </c>
      <c r="C65" s="105">
        <v>5.2999999999999999E-2</v>
      </c>
      <c r="D65" s="104">
        <v>1040</v>
      </c>
      <c r="E65" s="104">
        <v>2000</v>
      </c>
      <c r="F65" s="105">
        <v>1.3816600425541432</v>
      </c>
      <c r="G65" s="106">
        <v>47.85</v>
      </c>
      <c r="H65" s="105">
        <v>0.71</v>
      </c>
      <c r="I65" s="106">
        <v>17.170000000000002</v>
      </c>
      <c r="J65" s="105">
        <v>8.69</v>
      </c>
      <c r="K65" s="105">
        <v>5.58</v>
      </c>
      <c r="L65" s="106">
        <v>10.7</v>
      </c>
      <c r="M65" s="105">
        <v>1.28</v>
      </c>
      <c r="N65" s="105">
        <v>0.38</v>
      </c>
      <c r="O65" s="105">
        <v>4.6618386022370553</v>
      </c>
      <c r="P65" s="106">
        <f>97.69-O65</f>
        <v>93.028161397762943</v>
      </c>
      <c r="Q65" s="104" t="s">
        <v>1183</v>
      </c>
      <c r="R65">
        <f t="shared" si="0"/>
        <v>1313.15</v>
      </c>
      <c r="S65">
        <f t="shared" si="1"/>
        <v>2</v>
      </c>
    </row>
    <row r="66" spans="1:19">
      <c r="A66" s="104" t="s">
        <v>1185</v>
      </c>
      <c r="B66" s="105">
        <v>0.92200000000000004</v>
      </c>
      <c r="C66" s="105">
        <v>7.5999999999999998E-2</v>
      </c>
      <c r="D66" s="104">
        <v>1037</v>
      </c>
      <c r="E66" s="104">
        <v>2000</v>
      </c>
      <c r="F66" s="105">
        <v>1.419743029357694</v>
      </c>
      <c r="G66" s="106">
        <v>48.64</v>
      </c>
      <c r="H66" s="105">
        <v>0.76</v>
      </c>
      <c r="I66" s="106">
        <v>16.670000000000002</v>
      </c>
      <c r="J66" s="105">
        <v>8.92</v>
      </c>
      <c r="K66" s="105">
        <v>5.13</v>
      </c>
      <c r="L66" s="106">
        <v>10.61</v>
      </c>
      <c r="M66" s="105">
        <v>1.3</v>
      </c>
      <c r="N66" s="105">
        <v>0.41</v>
      </c>
      <c r="O66" s="105">
        <v>4.7039685077259925</v>
      </c>
      <c r="P66" s="106">
        <f>99.79-O66</f>
        <v>95.086031492274017</v>
      </c>
      <c r="Q66" s="104" t="s">
        <v>1183</v>
      </c>
      <c r="R66">
        <f t="shared" si="0"/>
        <v>1310.1500000000001</v>
      </c>
      <c r="S66">
        <f t="shared" si="1"/>
        <v>2</v>
      </c>
    </row>
    <row r="67" spans="1:19">
      <c r="A67" s="104" t="s">
        <v>1186</v>
      </c>
      <c r="B67" s="105">
        <v>0.92200000000000004</v>
      </c>
      <c r="C67" s="105">
        <v>7.5999999999999998E-2</v>
      </c>
      <c r="D67" s="104">
        <v>1030</v>
      </c>
      <c r="E67" s="104">
        <v>2000</v>
      </c>
      <c r="F67" s="105">
        <v>1.4865827993850285</v>
      </c>
      <c r="G67" s="106">
        <v>48.41</v>
      </c>
      <c r="H67" s="105">
        <v>0.79</v>
      </c>
      <c r="I67" s="106">
        <v>16.98</v>
      </c>
      <c r="J67" s="105">
        <v>8.89</v>
      </c>
      <c r="K67" s="105">
        <v>4.93</v>
      </c>
      <c r="L67" s="106">
        <v>10.28</v>
      </c>
      <c r="M67" s="105">
        <v>1.52</v>
      </c>
      <c r="N67" s="105">
        <v>0.46</v>
      </c>
      <c r="O67" s="105">
        <v>4.7171591274160942</v>
      </c>
      <c r="P67" s="106">
        <f>99.18-O67</f>
        <v>94.462840872583911</v>
      </c>
      <c r="Q67" s="104" t="s">
        <v>1183</v>
      </c>
      <c r="R67">
        <f t="shared" ref="R67:R130" si="5">D67+273.15</f>
        <v>1303.1500000000001</v>
      </c>
      <c r="S67">
        <f t="shared" ref="S67:S130" si="6">E67/1000</f>
        <v>2</v>
      </c>
    </row>
    <row r="68" spans="1:19">
      <c r="A68" s="104" t="s">
        <v>1187</v>
      </c>
      <c r="B68" s="105">
        <v>0.94299999999999995</v>
      </c>
      <c r="C68" s="105">
        <v>5.6000000000000001E-2</v>
      </c>
      <c r="D68" s="104">
        <v>1040</v>
      </c>
      <c r="E68" s="104">
        <v>2000</v>
      </c>
      <c r="F68" s="105">
        <v>1.2292378085457998</v>
      </c>
      <c r="G68" s="106">
        <v>47.03</v>
      </c>
      <c r="H68" s="105">
        <v>0.65</v>
      </c>
      <c r="I68" s="106">
        <v>16.84</v>
      </c>
      <c r="J68" s="105">
        <v>9.99</v>
      </c>
      <c r="K68" s="105">
        <v>5.74</v>
      </c>
      <c r="L68" s="106">
        <v>11.39</v>
      </c>
      <c r="M68" s="105">
        <v>1.28</v>
      </c>
      <c r="N68" s="105">
        <v>0.4</v>
      </c>
      <c r="O68" s="105">
        <v>4.696102164114146</v>
      </c>
      <c r="P68" s="106">
        <f>97.68-O68</f>
        <v>92.983897835885855</v>
      </c>
      <c r="Q68" s="104" t="s">
        <v>1183</v>
      </c>
      <c r="R68">
        <f t="shared" si="5"/>
        <v>1313.15</v>
      </c>
      <c r="S68">
        <f t="shared" si="6"/>
        <v>2</v>
      </c>
    </row>
    <row r="69" spans="1:19">
      <c r="A69" s="104" t="s">
        <v>1188</v>
      </c>
      <c r="B69" s="105">
        <v>0.92100000000000004</v>
      </c>
      <c r="C69" s="105">
        <v>7.8E-2</v>
      </c>
      <c r="D69" s="104">
        <v>1040</v>
      </c>
      <c r="E69" s="104">
        <v>2000</v>
      </c>
      <c r="F69" s="105">
        <v>1.5835645555986995</v>
      </c>
      <c r="G69" s="106">
        <v>50.45</v>
      </c>
      <c r="H69" s="105">
        <v>0.72</v>
      </c>
      <c r="I69" s="106">
        <v>17.8</v>
      </c>
      <c r="J69" s="105">
        <v>7.14</v>
      </c>
      <c r="K69" s="105">
        <v>4.8499999999999996</v>
      </c>
      <c r="L69" s="105">
        <v>9.67</v>
      </c>
      <c r="M69" s="105">
        <v>1.99</v>
      </c>
      <c r="N69" s="105">
        <v>0.47</v>
      </c>
      <c r="O69" s="105">
        <v>4.7064657649935953</v>
      </c>
      <c r="P69" s="106">
        <f>100.52-O69</f>
        <v>95.813534235006401</v>
      </c>
      <c r="Q69" s="104" t="s">
        <v>1183</v>
      </c>
      <c r="R69">
        <f t="shared" si="5"/>
        <v>1313.15</v>
      </c>
      <c r="S69">
        <f t="shared" si="6"/>
        <v>2</v>
      </c>
    </row>
    <row r="70" spans="1:19">
      <c r="A70" s="104" t="s">
        <v>1189</v>
      </c>
      <c r="B70" s="105">
        <v>0.89900000000000002</v>
      </c>
      <c r="C70" s="105">
        <v>9.9000000000000005E-2</v>
      </c>
      <c r="D70" s="104">
        <v>1030</v>
      </c>
      <c r="E70" s="104">
        <v>2000</v>
      </c>
      <c r="F70" s="105">
        <v>1.7018836359324157</v>
      </c>
      <c r="G70" s="106">
        <v>51.52</v>
      </c>
      <c r="H70" s="105">
        <v>0.78</v>
      </c>
      <c r="I70" s="106">
        <v>17.39</v>
      </c>
      <c r="J70" s="105">
        <v>7.37</v>
      </c>
      <c r="K70" s="105">
        <v>4.3</v>
      </c>
      <c r="L70" s="105">
        <v>8.9700000000000006</v>
      </c>
      <c r="M70" s="105">
        <v>2.3199999999999998</v>
      </c>
      <c r="N70" s="105">
        <v>0.53</v>
      </c>
      <c r="O70" s="105">
        <v>4.7880437468558039</v>
      </c>
      <c r="P70" s="106">
        <f>100.5-O70</f>
        <v>95.711956253144194</v>
      </c>
      <c r="Q70" s="104" t="s">
        <v>1183</v>
      </c>
      <c r="R70">
        <f t="shared" si="5"/>
        <v>1303.1500000000001</v>
      </c>
      <c r="S70">
        <f t="shared" si="6"/>
        <v>2</v>
      </c>
    </row>
    <row r="71" spans="1:19">
      <c r="A71" s="111" t="s">
        <v>1190</v>
      </c>
      <c r="B71" s="105">
        <v>0.92300000000000004</v>
      </c>
      <c r="C71" s="105">
        <v>7.4999999999999997E-2</v>
      </c>
      <c r="D71" s="104">
        <v>1040</v>
      </c>
      <c r="E71" s="104">
        <v>2000</v>
      </c>
      <c r="F71" s="105">
        <v>1.5492908748772813</v>
      </c>
      <c r="G71" s="106">
        <v>50.38</v>
      </c>
      <c r="H71" s="105">
        <v>0.76</v>
      </c>
      <c r="I71" s="106">
        <v>17.09</v>
      </c>
      <c r="J71" s="105">
        <v>8.18</v>
      </c>
      <c r="K71" s="105">
        <v>4.5</v>
      </c>
      <c r="L71" s="105">
        <v>9.5299999999999994</v>
      </c>
      <c r="M71" s="105">
        <v>1.95</v>
      </c>
      <c r="N71" s="105">
        <v>0.33</v>
      </c>
      <c r="O71" s="105">
        <v>4.7350301126475749</v>
      </c>
      <c r="P71" s="106">
        <f>99.82-O71</f>
        <v>95.084969887352415</v>
      </c>
      <c r="Q71" s="104" t="s">
        <v>1183</v>
      </c>
      <c r="R71">
        <f t="shared" si="5"/>
        <v>1313.15</v>
      </c>
      <c r="S71">
        <f t="shared" si="6"/>
        <v>2</v>
      </c>
    </row>
    <row r="72" spans="1:19">
      <c r="A72" s="102" t="s">
        <v>1191</v>
      </c>
      <c r="B72" s="103">
        <v>0.626</v>
      </c>
      <c r="C72" s="103">
        <v>0.36599999999999999</v>
      </c>
      <c r="D72" s="104">
        <v>1000</v>
      </c>
      <c r="E72" s="104">
        <v>1055</v>
      </c>
      <c r="F72" s="105">
        <v>3.1233752146688296</v>
      </c>
      <c r="G72" s="106">
        <v>63.4</v>
      </c>
      <c r="H72" s="105">
        <v>0.68</v>
      </c>
      <c r="I72" s="106">
        <v>16.2</v>
      </c>
      <c r="J72" s="105">
        <v>3.03</v>
      </c>
      <c r="K72" s="105">
        <v>1.5</v>
      </c>
      <c r="L72" s="105">
        <v>3.62</v>
      </c>
      <c r="M72" s="105">
        <v>3.6</v>
      </c>
      <c r="N72" s="105">
        <v>2.0099999999999998</v>
      </c>
      <c r="O72" s="105">
        <v>3.510121787230799</v>
      </c>
      <c r="P72" s="106">
        <f>97.7-O72</f>
        <v>94.189878212769202</v>
      </c>
      <c r="Q72" s="104" t="s">
        <v>19</v>
      </c>
      <c r="R72">
        <f t="shared" si="5"/>
        <v>1273.1500000000001</v>
      </c>
      <c r="S72">
        <f t="shared" si="6"/>
        <v>1.0549999999999999</v>
      </c>
    </row>
    <row r="73" spans="1:19">
      <c r="A73" s="102" t="s">
        <v>1192</v>
      </c>
      <c r="B73" s="103">
        <v>0.64400000000000002</v>
      </c>
      <c r="C73" s="103">
        <v>0.34799999999999998</v>
      </c>
      <c r="D73" s="104">
        <v>1100</v>
      </c>
      <c r="E73" s="104">
        <v>483</v>
      </c>
      <c r="F73" s="105">
        <v>2.5933004686588808</v>
      </c>
      <c r="G73" s="106">
        <v>61.4</v>
      </c>
      <c r="H73" s="105">
        <v>0.61</v>
      </c>
      <c r="I73" s="106">
        <v>16.100000000000001</v>
      </c>
      <c r="J73" s="105">
        <v>3.53</v>
      </c>
      <c r="K73" s="105">
        <v>2.8</v>
      </c>
      <c r="L73" s="105">
        <v>4.72</v>
      </c>
      <c r="M73" s="105">
        <v>4.5999999999999996</v>
      </c>
      <c r="N73" s="105">
        <v>1.72</v>
      </c>
      <c r="O73" s="105">
        <v>2.0940391928815241</v>
      </c>
      <c r="P73" s="106">
        <f>97.7-O73</f>
        <v>95.605960807118478</v>
      </c>
      <c r="Q73" s="104" t="s">
        <v>19</v>
      </c>
      <c r="R73">
        <f t="shared" si="5"/>
        <v>1373.15</v>
      </c>
      <c r="S73">
        <f t="shared" si="6"/>
        <v>0.48299999999999998</v>
      </c>
    </row>
    <row r="74" spans="1:19">
      <c r="A74" s="102" t="s">
        <v>1193</v>
      </c>
      <c r="B74" s="103">
        <v>0.71</v>
      </c>
      <c r="C74" s="103">
        <v>0.27</v>
      </c>
      <c r="D74" s="104">
        <v>1000</v>
      </c>
      <c r="E74" s="104">
        <v>1475</v>
      </c>
      <c r="F74" s="105">
        <v>2.5940642442036399</v>
      </c>
      <c r="G74" s="106">
        <v>60.4</v>
      </c>
      <c r="H74" s="105">
        <v>0.57999999999999996</v>
      </c>
      <c r="I74" s="106">
        <v>15.8</v>
      </c>
      <c r="J74" s="105">
        <v>3.62</v>
      </c>
      <c r="K74" s="105">
        <v>2</v>
      </c>
      <c r="L74" s="105">
        <v>4.95</v>
      </c>
      <c r="M74" s="105">
        <v>3.9</v>
      </c>
      <c r="N74" s="105">
        <v>1.83</v>
      </c>
      <c r="O74" s="105">
        <v>4.3183943900816129</v>
      </c>
      <c r="P74" s="106">
        <f>97.5-O74</f>
        <v>93.181605609918392</v>
      </c>
      <c r="Q74" s="104" t="s">
        <v>19</v>
      </c>
      <c r="R74">
        <f t="shared" si="5"/>
        <v>1273.1500000000001</v>
      </c>
      <c r="S74">
        <f t="shared" si="6"/>
        <v>1.4750000000000001</v>
      </c>
    </row>
    <row r="75" spans="1:19">
      <c r="A75" s="102" t="s">
        <v>1194</v>
      </c>
      <c r="B75" s="103">
        <v>0.76200000000000001</v>
      </c>
      <c r="C75" s="103">
        <v>0.223</v>
      </c>
      <c r="D75" s="104">
        <v>975</v>
      </c>
      <c r="E75" s="104">
        <v>1800</v>
      </c>
      <c r="F75" s="105">
        <v>2.5904324016061282</v>
      </c>
      <c r="G75" s="106">
        <v>60.9</v>
      </c>
      <c r="H75" s="105">
        <v>0.67</v>
      </c>
      <c r="I75" s="106">
        <v>16.5</v>
      </c>
      <c r="J75" s="105">
        <v>3.68</v>
      </c>
      <c r="K75" s="105">
        <v>1.9</v>
      </c>
      <c r="L75" s="105">
        <v>4.66</v>
      </c>
      <c r="M75" s="105">
        <v>5.2</v>
      </c>
      <c r="N75" s="105">
        <v>1.78</v>
      </c>
      <c r="O75" s="105">
        <v>5.011729549142764</v>
      </c>
      <c r="P75" s="106">
        <f>100.4-O75</f>
        <v>95.388270450857249</v>
      </c>
      <c r="Q75" s="104" t="s">
        <v>19</v>
      </c>
      <c r="R75">
        <f t="shared" si="5"/>
        <v>1248.1500000000001</v>
      </c>
      <c r="S75">
        <f t="shared" si="6"/>
        <v>1.8</v>
      </c>
    </row>
    <row r="76" spans="1:19">
      <c r="A76" s="102" t="s">
        <v>1195</v>
      </c>
      <c r="B76" s="103">
        <v>0.65</v>
      </c>
      <c r="C76" s="103">
        <v>0.34200000000000003</v>
      </c>
      <c r="D76" s="104">
        <v>975</v>
      </c>
      <c r="E76" s="104">
        <v>1008</v>
      </c>
      <c r="F76" s="105">
        <v>3.1354157628818644</v>
      </c>
      <c r="G76" s="106">
        <v>61.8</v>
      </c>
      <c r="H76" s="105">
        <v>0.61</v>
      </c>
      <c r="I76" s="106">
        <v>16.5</v>
      </c>
      <c r="J76" s="105">
        <v>3.77</v>
      </c>
      <c r="K76" s="105">
        <v>1.7</v>
      </c>
      <c r="L76" s="105">
        <v>4.91</v>
      </c>
      <c r="M76" s="105">
        <v>3.5</v>
      </c>
      <c r="N76" s="105">
        <v>1.87</v>
      </c>
      <c r="O76" s="105">
        <v>3.4498987529376333</v>
      </c>
      <c r="P76" s="106">
        <f>98.3-O76</f>
        <v>94.850101247062369</v>
      </c>
      <c r="Q76" s="104" t="s">
        <v>19</v>
      </c>
      <c r="R76">
        <f t="shared" si="5"/>
        <v>1248.1500000000001</v>
      </c>
      <c r="S76">
        <f t="shared" si="6"/>
        <v>1.008</v>
      </c>
    </row>
    <row r="77" spans="1:19">
      <c r="A77" s="102" t="s">
        <v>1196</v>
      </c>
      <c r="B77" s="103">
        <v>0.57599999999999996</v>
      </c>
      <c r="C77" s="103">
        <v>0.41199999999999998</v>
      </c>
      <c r="D77" s="104">
        <v>960</v>
      </c>
      <c r="E77" s="104">
        <v>710</v>
      </c>
      <c r="F77" s="105">
        <v>3.5799051825668733</v>
      </c>
      <c r="G77" s="106">
        <v>64</v>
      </c>
      <c r="H77" s="105">
        <v>0.74</v>
      </c>
      <c r="I77" s="106">
        <v>15</v>
      </c>
      <c r="J77" s="105">
        <v>3.49</v>
      </c>
      <c r="K77" s="105">
        <v>1.6</v>
      </c>
      <c r="L77" s="105">
        <v>3.87</v>
      </c>
      <c r="M77" s="105">
        <v>4</v>
      </c>
      <c r="N77" s="105">
        <v>2.0699999999999998</v>
      </c>
      <c r="O77" s="105">
        <v>2.9149393095084957</v>
      </c>
      <c r="P77" s="106">
        <f>97.1-O77</f>
        <v>94.185060690491497</v>
      </c>
      <c r="Q77" s="104" t="s">
        <v>19</v>
      </c>
      <c r="R77">
        <f t="shared" si="5"/>
        <v>1233.1500000000001</v>
      </c>
      <c r="S77">
        <f t="shared" si="6"/>
        <v>0.71</v>
      </c>
    </row>
    <row r="78" spans="1:19">
      <c r="A78" s="102" t="s">
        <v>1197</v>
      </c>
      <c r="B78" s="103">
        <v>0.61799999999999999</v>
      </c>
      <c r="C78" s="103">
        <v>0.376</v>
      </c>
      <c r="D78" s="104">
        <v>950</v>
      </c>
      <c r="E78" s="104">
        <v>1455</v>
      </c>
      <c r="F78" s="105">
        <v>3.2760972448113423</v>
      </c>
      <c r="G78" s="106">
        <v>63.1</v>
      </c>
      <c r="H78" s="105">
        <v>0.63</v>
      </c>
      <c r="I78" s="106">
        <v>15.5</v>
      </c>
      <c r="J78" s="105">
        <v>2.65</v>
      </c>
      <c r="K78" s="105">
        <v>1.1000000000000001</v>
      </c>
      <c r="L78" s="105">
        <v>3.35</v>
      </c>
      <c r="M78" s="105">
        <v>3.9</v>
      </c>
      <c r="N78" s="105">
        <v>2.27</v>
      </c>
      <c r="O78" s="105">
        <v>4.4167217528756062</v>
      </c>
      <c r="P78" s="106">
        <f>97-O78</f>
        <v>92.583278247124397</v>
      </c>
      <c r="Q78" s="104" t="s">
        <v>19</v>
      </c>
      <c r="R78">
        <f t="shared" si="5"/>
        <v>1223.1500000000001</v>
      </c>
      <c r="S78">
        <f t="shared" si="6"/>
        <v>1.4550000000000001</v>
      </c>
    </row>
    <row r="79" spans="1:19">
      <c r="A79" s="102" t="s">
        <v>1198</v>
      </c>
      <c r="B79" s="103">
        <v>0.69</v>
      </c>
      <c r="C79" s="103">
        <v>0.30399999999999999</v>
      </c>
      <c r="D79" s="104">
        <v>1125</v>
      </c>
      <c r="E79" s="104">
        <v>517</v>
      </c>
      <c r="F79" s="105">
        <v>1.8078112427945285</v>
      </c>
      <c r="G79" s="106">
        <v>54.3</v>
      </c>
      <c r="H79" s="105">
        <v>0.5</v>
      </c>
      <c r="I79" s="106">
        <v>18.899999999999999</v>
      </c>
      <c r="J79" s="105">
        <v>5.37</v>
      </c>
      <c r="K79" s="105">
        <v>3.8</v>
      </c>
      <c r="L79" s="105">
        <v>7.28</v>
      </c>
      <c r="M79" s="105">
        <v>5</v>
      </c>
      <c r="N79" s="105">
        <v>1.27</v>
      </c>
      <c r="O79" s="105">
        <v>2.0984869365258603</v>
      </c>
      <c r="P79" s="106">
        <f>98.7-O79</f>
        <v>96.601513063474144</v>
      </c>
      <c r="Q79" s="104" t="s">
        <v>19</v>
      </c>
      <c r="R79">
        <f t="shared" si="5"/>
        <v>1398.15</v>
      </c>
      <c r="S79">
        <f t="shared" si="6"/>
        <v>0.51700000000000002</v>
      </c>
    </row>
    <row r="80" spans="1:19">
      <c r="A80" s="102" t="s">
        <v>1199</v>
      </c>
      <c r="B80" s="103">
        <v>0.56000000000000005</v>
      </c>
      <c r="C80" s="103">
        <v>0.43</v>
      </c>
      <c r="D80" s="104">
        <v>925</v>
      </c>
      <c r="E80" s="104">
        <v>1324</v>
      </c>
      <c r="F80" s="105">
        <v>3.5218175925734263</v>
      </c>
      <c r="G80" s="106">
        <v>64.28</v>
      </c>
      <c r="H80" s="105">
        <v>0.63</v>
      </c>
      <c r="I80" s="106">
        <v>15.49</v>
      </c>
      <c r="J80" s="105">
        <v>3.0590999999999999</v>
      </c>
      <c r="K80" s="105">
        <v>2.12</v>
      </c>
      <c r="L80" s="105">
        <v>3.38</v>
      </c>
      <c r="M80" s="105">
        <v>4.34</v>
      </c>
      <c r="N80" s="105">
        <v>2.27</v>
      </c>
      <c r="O80" s="105">
        <v>4.2753298974180431</v>
      </c>
      <c r="P80" s="106">
        <f>100.1-O80</f>
        <v>95.824670102581948</v>
      </c>
      <c r="Q80" s="104" t="s">
        <v>1199</v>
      </c>
      <c r="R80">
        <f t="shared" si="5"/>
        <v>1198.1500000000001</v>
      </c>
      <c r="S80">
        <f t="shared" si="6"/>
        <v>1.3240000000000001</v>
      </c>
    </row>
    <row r="81" spans="1:19">
      <c r="A81" s="102" t="s">
        <v>1200</v>
      </c>
      <c r="B81" s="103">
        <v>0.6</v>
      </c>
      <c r="C81" s="103">
        <v>0.39</v>
      </c>
      <c r="D81" s="104">
        <v>950</v>
      </c>
      <c r="E81" s="104">
        <v>1069</v>
      </c>
      <c r="F81" s="105">
        <v>3.446991127054043</v>
      </c>
      <c r="G81" s="106">
        <v>62.87</v>
      </c>
      <c r="H81" s="105">
        <v>0.9</v>
      </c>
      <c r="I81" s="106">
        <v>17.010000000000002</v>
      </c>
      <c r="J81" s="105">
        <v>3.4850599999999998</v>
      </c>
      <c r="K81" s="105">
        <v>1.93</v>
      </c>
      <c r="L81" s="105">
        <v>4.49</v>
      </c>
      <c r="M81" s="105">
        <v>4.3600000000000003</v>
      </c>
      <c r="N81" s="105">
        <v>2.06</v>
      </c>
      <c r="O81" s="105">
        <v>3.6669474229251122</v>
      </c>
      <c r="P81" s="106">
        <f>101-O81</f>
        <v>97.333052577074881</v>
      </c>
      <c r="Q81" s="104" t="s">
        <v>1200</v>
      </c>
      <c r="R81">
        <f t="shared" si="5"/>
        <v>1223.1500000000001</v>
      </c>
      <c r="S81">
        <f t="shared" si="6"/>
        <v>1.069</v>
      </c>
    </row>
    <row r="82" spans="1:19">
      <c r="A82" s="102" t="s">
        <v>1201</v>
      </c>
      <c r="B82" s="103">
        <v>0.65</v>
      </c>
      <c r="C82" s="103">
        <v>0.34</v>
      </c>
      <c r="D82" s="104">
        <v>1000</v>
      </c>
      <c r="E82" s="104">
        <v>1172</v>
      </c>
      <c r="F82" s="105">
        <v>2.9356560567562333</v>
      </c>
      <c r="G82" s="106">
        <v>62.35</v>
      </c>
      <c r="H82" s="105">
        <v>0.73</v>
      </c>
      <c r="I82" s="106">
        <v>16.059999999999999</v>
      </c>
      <c r="J82" s="105">
        <v>3.6399100000000004</v>
      </c>
      <c r="K82" s="105">
        <v>1.65</v>
      </c>
      <c r="L82" s="105">
        <v>4.22</v>
      </c>
      <c r="M82" s="105">
        <v>4.24</v>
      </c>
      <c r="N82" s="105">
        <v>2.23</v>
      </c>
      <c r="O82" s="105">
        <v>3.7930074645966392</v>
      </c>
      <c r="P82" s="106">
        <f>99.1-O82</f>
        <v>95.306992535403353</v>
      </c>
      <c r="Q82" s="104" t="s">
        <v>1201</v>
      </c>
      <c r="R82">
        <f t="shared" si="5"/>
        <v>1273.1500000000001</v>
      </c>
      <c r="S82">
        <f t="shared" si="6"/>
        <v>1.1719999999999999</v>
      </c>
    </row>
    <row r="83" spans="1:19">
      <c r="A83" s="104" t="s">
        <v>1202</v>
      </c>
      <c r="B83" s="105">
        <v>0.63</v>
      </c>
      <c r="C83" s="105">
        <v>0.36</v>
      </c>
      <c r="D83" s="104">
        <v>975</v>
      </c>
      <c r="E83" s="104">
        <v>1500</v>
      </c>
      <c r="F83" s="105">
        <v>2.7187591074241273</v>
      </c>
      <c r="G83" s="106">
        <v>61.57</v>
      </c>
      <c r="H83" s="105">
        <v>1.18</v>
      </c>
      <c r="I83" s="106">
        <v>18.309999999999999</v>
      </c>
      <c r="J83" s="105">
        <v>3.58</v>
      </c>
      <c r="K83" s="105">
        <v>1.9</v>
      </c>
      <c r="L83" s="105">
        <v>4.7699999999999996</v>
      </c>
      <c r="M83" s="105">
        <v>6.25</v>
      </c>
      <c r="N83" s="105">
        <v>1.74</v>
      </c>
      <c r="O83" s="105">
        <v>4.4908690412350269</v>
      </c>
      <c r="P83" s="106">
        <v>96.9</v>
      </c>
      <c r="Q83" s="104" t="s">
        <v>1203</v>
      </c>
      <c r="R83">
        <f t="shared" si="5"/>
        <v>1248.1500000000001</v>
      </c>
      <c r="S83">
        <f t="shared" si="6"/>
        <v>1.5</v>
      </c>
    </row>
    <row r="84" spans="1:19">
      <c r="A84" s="102" t="s">
        <v>1204</v>
      </c>
      <c r="B84" s="103">
        <v>0.83</v>
      </c>
      <c r="C84" s="103">
        <v>0.16</v>
      </c>
      <c r="D84" s="104">
        <v>1050</v>
      </c>
      <c r="E84" s="104">
        <v>1000</v>
      </c>
      <c r="F84" s="105">
        <v>1.7381206873934756</v>
      </c>
      <c r="G84" s="106">
        <v>53.2</v>
      </c>
      <c r="H84" s="105">
        <v>1.18</v>
      </c>
      <c r="I84" s="106">
        <v>17.2</v>
      </c>
      <c r="J84" s="105">
        <v>8.1199999999999992</v>
      </c>
      <c r="K84" s="105">
        <v>5.03</v>
      </c>
      <c r="L84" s="105">
        <v>8.51</v>
      </c>
      <c r="M84" s="105">
        <v>3.53</v>
      </c>
      <c r="N84" s="105">
        <v>0.87</v>
      </c>
      <c r="O84" s="105">
        <v>3.2445386263945322</v>
      </c>
      <c r="P84" s="106">
        <f>101.1-O84</f>
        <v>97.855461373605465</v>
      </c>
      <c r="Q84" s="104" t="s">
        <v>1204</v>
      </c>
      <c r="R84">
        <f t="shared" si="5"/>
        <v>1323.15</v>
      </c>
      <c r="S84">
        <f t="shared" si="6"/>
        <v>1</v>
      </c>
    </row>
    <row r="85" spans="1:19">
      <c r="A85" s="102" t="s">
        <v>1205</v>
      </c>
      <c r="B85" s="103">
        <v>0.85499999999999998</v>
      </c>
      <c r="C85" s="103">
        <v>0.14399999999999999</v>
      </c>
      <c r="D85" s="104">
        <v>1100</v>
      </c>
      <c r="E85" s="104">
        <v>1000</v>
      </c>
      <c r="F85" s="105">
        <v>1.4626072275077062</v>
      </c>
      <c r="G85" s="106">
        <v>55.93</v>
      </c>
      <c r="H85" s="105">
        <v>0.71</v>
      </c>
      <c r="I85" s="106">
        <v>17.350000000000001</v>
      </c>
      <c r="J85" s="105">
        <v>7.74</v>
      </c>
      <c r="K85" s="105">
        <v>5.82</v>
      </c>
      <c r="L85" s="105">
        <v>9.6999999999999993</v>
      </c>
      <c r="M85" s="105">
        <v>2.2999999999999998</v>
      </c>
      <c r="N85" s="105">
        <v>0.28000000000000003</v>
      </c>
      <c r="O85" s="105">
        <v>3.0798123457860509</v>
      </c>
      <c r="P85" s="106"/>
      <c r="Q85" s="104" t="s">
        <v>1206</v>
      </c>
      <c r="R85">
        <f t="shared" si="5"/>
        <v>1373.15</v>
      </c>
      <c r="S85">
        <f t="shared" si="6"/>
        <v>1</v>
      </c>
    </row>
    <row r="86" spans="1:19">
      <c r="A86" s="102" t="s">
        <v>1207</v>
      </c>
      <c r="B86" s="103">
        <v>0.86</v>
      </c>
      <c r="C86" s="103">
        <v>0.14299999999999999</v>
      </c>
      <c r="D86" s="104">
        <v>1050</v>
      </c>
      <c r="E86" s="104">
        <v>1000</v>
      </c>
      <c r="F86" s="105">
        <v>1.5911870052980794</v>
      </c>
      <c r="G86" s="106">
        <v>50.307369999999999</v>
      </c>
      <c r="H86" s="105">
        <v>1.0773280000000001</v>
      </c>
      <c r="I86" s="106">
        <v>17.41039</v>
      </c>
      <c r="J86" s="105">
        <v>8.8494799999999998</v>
      </c>
      <c r="K86" s="105">
        <v>5.1076889999999997</v>
      </c>
      <c r="L86" s="105">
        <v>9.0418599999999998</v>
      </c>
      <c r="M86" s="105">
        <v>3.5590299999999999</v>
      </c>
      <c r="N86" s="105">
        <v>0.46171199999999996</v>
      </c>
      <c r="O86" s="105">
        <v>3.2185985415540452</v>
      </c>
      <c r="P86" s="106">
        <f>99.2-O86</f>
        <v>95.981401458445958</v>
      </c>
      <c r="Q86" s="104" t="s">
        <v>1208</v>
      </c>
      <c r="R86">
        <f t="shared" si="5"/>
        <v>1323.15</v>
      </c>
      <c r="S86">
        <f t="shared" si="6"/>
        <v>1</v>
      </c>
    </row>
    <row r="87" spans="1:19">
      <c r="A87" s="102" t="s">
        <v>1209</v>
      </c>
      <c r="B87" s="103">
        <v>0.81799999999999995</v>
      </c>
      <c r="C87" s="103">
        <v>0.17699999999999999</v>
      </c>
      <c r="D87" s="104">
        <v>1045</v>
      </c>
      <c r="E87" s="104">
        <v>1000</v>
      </c>
      <c r="F87" s="105">
        <v>1.7210382385311109</v>
      </c>
      <c r="G87" s="106">
        <v>51.071100000000001</v>
      </c>
      <c r="H87" s="105">
        <v>1.135974</v>
      </c>
      <c r="I87" s="106">
        <v>17.087339999999998</v>
      </c>
      <c r="J87" s="105">
        <v>8.1141000000000005</v>
      </c>
      <c r="K87" s="105">
        <v>4.6393560000000003</v>
      </c>
      <c r="L87" s="105">
        <v>8.7823199999999986</v>
      </c>
      <c r="M87" s="105">
        <v>3.6274799999999998</v>
      </c>
      <c r="N87" s="105">
        <v>0.51548400000000005</v>
      </c>
      <c r="O87" s="105">
        <v>3.2404568753246465</v>
      </c>
      <c r="P87" s="106">
        <f>98.4-O87</f>
        <v>95.159543124675366</v>
      </c>
      <c r="Q87" s="104" t="s">
        <v>1208</v>
      </c>
      <c r="R87">
        <f t="shared" si="5"/>
        <v>1318.15</v>
      </c>
      <c r="S87">
        <f t="shared" si="6"/>
        <v>1</v>
      </c>
    </row>
    <row r="88" spans="1:19">
      <c r="A88" s="102" t="s">
        <v>1210</v>
      </c>
      <c r="B88" s="103">
        <v>0.79100000000000004</v>
      </c>
      <c r="C88" s="103">
        <v>0.20599999999999999</v>
      </c>
      <c r="D88" s="104">
        <v>1035</v>
      </c>
      <c r="E88" s="104">
        <v>1000</v>
      </c>
      <c r="F88" s="105">
        <v>1.7832693751567226</v>
      </c>
      <c r="G88" s="106">
        <v>51.188829999999996</v>
      </c>
      <c r="H88" s="105">
        <v>1.1612369999999999</v>
      </c>
      <c r="I88" s="106">
        <v>16.71472</v>
      </c>
      <c r="J88" s="105">
        <v>8.1588200000000004</v>
      </c>
      <c r="K88" s="105">
        <v>4.3971109999999998</v>
      </c>
      <c r="L88" s="105">
        <v>8.5472999999999999</v>
      </c>
      <c r="M88" s="105">
        <v>3.8937699999999995</v>
      </c>
      <c r="N88" s="105">
        <v>0.56981999999999999</v>
      </c>
      <c r="O88" s="105">
        <v>3.286226469300678</v>
      </c>
      <c r="P88" s="106">
        <f>98.1-O88</f>
        <v>94.813773530699322</v>
      </c>
      <c r="Q88" s="104" t="s">
        <v>1208</v>
      </c>
      <c r="R88">
        <f t="shared" si="5"/>
        <v>1308.1500000000001</v>
      </c>
      <c r="S88">
        <f t="shared" si="6"/>
        <v>1</v>
      </c>
    </row>
    <row r="89" spans="1:19" ht="36.6">
      <c r="A89" s="112" t="s">
        <v>1211</v>
      </c>
      <c r="B89" s="108">
        <v>0.2993488226797153</v>
      </c>
      <c r="C89" s="108">
        <v>0.65441098696992195</v>
      </c>
      <c r="D89" s="104">
        <v>750</v>
      </c>
      <c r="E89" s="104">
        <v>2000</v>
      </c>
      <c r="F89" s="105">
        <v>4.9752167652556256</v>
      </c>
      <c r="G89" s="106">
        <v>74.405320364159167</v>
      </c>
      <c r="H89" s="105">
        <v>0.17717895609413084</v>
      </c>
      <c r="I89" s="106">
        <v>13.888263959116109</v>
      </c>
      <c r="J89" s="105">
        <v>1.3230043094273642</v>
      </c>
      <c r="K89" s="105">
        <v>0.21481796275596043</v>
      </c>
      <c r="L89" s="105">
        <v>1.2536916293876423</v>
      </c>
      <c r="M89" s="105">
        <v>4.0944186391384658</v>
      </c>
      <c r="N89" s="105">
        <v>4.5996356582664166</v>
      </c>
      <c r="O89" s="105">
        <v>6.0788445844326517</v>
      </c>
      <c r="P89" s="113">
        <v>93.5</v>
      </c>
      <c r="Q89" s="104" t="s">
        <v>1212</v>
      </c>
      <c r="R89">
        <f t="shared" si="5"/>
        <v>1023.15</v>
      </c>
      <c r="S89">
        <f t="shared" si="6"/>
        <v>2</v>
      </c>
    </row>
    <row r="90" spans="1:19" ht="36.6">
      <c r="A90" s="112" t="s">
        <v>1213</v>
      </c>
      <c r="B90" s="108">
        <v>0.30265353527955358</v>
      </c>
      <c r="C90" s="108">
        <v>0.67099946999391946</v>
      </c>
      <c r="D90" s="104">
        <v>750</v>
      </c>
      <c r="E90" s="104">
        <v>2000</v>
      </c>
      <c r="F90" s="105">
        <v>4.9947373432269897</v>
      </c>
      <c r="G90" s="106">
        <v>74.548063204427578</v>
      </c>
      <c r="H90" s="105">
        <v>0.18288206734157109</v>
      </c>
      <c r="I90" s="106">
        <v>13.945636811217087</v>
      </c>
      <c r="J90" s="105">
        <v>1.3051791848463412</v>
      </c>
      <c r="K90" s="105">
        <v>0.15137880268874213</v>
      </c>
      <c r="L90" s="105">
        <v>1.1812788239494345</v>
      </c>
      <c r="M90" s="105">
        <v>4.1170060131655832</v>
      </c>
      <c r="N90" s="105">
        <v>4.5101282460998666</v>
      </c>
      <c r="O90" s="105">
        <v>6.0714701424652038</v>
      </c>
      <c r="P90" s="113">
        <v>93.5</v>
      </c>
      <c r="Q90" s="104" t="s">
        <v>1212</v>
      </c>
      <c r="R90">
        <f t="shared" si="5"/>
        <v>1023.15</v>
      </c>
      <c r="S90">
        <f t="shared" si="6"/>
        <v>2</v>
      </c>
    </row>
    <row r="91" spans="1:19" ht="36.6">
      <c r="A91" s="112" t="s">
        <v>1214</v>
      </c>
      <c r="B91" s="108">
        <v>0.28943425101965575</v>
      </c>
      <c r="C91" s="108">
        <v>0.62215729498784034</v>
      </c>
      <c r="D91" s="104">
        <v>800</v>
      </c>
      <c r="E91" s="104">
        <v>1000</v>
      </c>
      <c r="F91" s="105">
        <v>5.1122715943117552</v>
      </c>
      <c r="G91" s="106">
        <v>75.379995871944374</v>
      </c>
      <c r="H91" s="105">
        <v>0.16597229430411839</v>
      </c>
      <c r="I91" s="106">
        <v>13.541185706428431</v>
      </c>
      <c r="J91" s="105">
        <v>1.0594398252376913</v>
      </c>
      <c r="K91" s="105">
        <v>0.1704314295361187</v>
      </c>
      <c r="L91" s="105">
        <v>0.86019552189480142</v>
      </c>
      <c r="M91" s="105">
        <v>3.9768476926435903</v>
      </c>
      <c r="N91" s="105">
        <v>4.7818334532378399</v>
      </c>
      <c r="O91" s="105">
        <v>4.0897559610599936</v>
      </c>
      <c r="P91" s="113">
        <v>95.8</v>
      </c>
      <c r="Q91" s="104" t="s">
        <v>1212</v>
      </c>
      <c r="R91">
        <f t="shared" si="5"/>
        <v>1073.1500000000001</v>
      </c>
      <c r="S91">
        <f t="shared" si="6"/>
        <v>1</v>
      </c>
    </row>
    <row r="92" spans="1:19" ht="36.6">
      <c r="A92" s="112" t="s">
        <v>1215</v>
      </c>
      <c r="B92" s="108">
        <v>0.39892016757681747</v>
      </c>
      <c r="C92" s="108">
        <v>0.55017940797325682</v>
      </c>
      <c r="D92" s="104">
        <v>800</v>
      </c>
      <c r="E92" s="104">
        <v>1500</v>
      </c>
      <c r="F92" s="105">
        <v>4.6734347171217019</v>
      </c>
      <c r="G92" s="106">
        <v>73.932057983471893</v>
      </c>
      <c r="H92" s="105">
        <v>0.25377192641385837</v>
      </c>
      <c r="I92" s="106">
        <v>14.044376547674842</v>
      </c>
      <c r="J92" s="105">
        <v>1.504362947874059</v>
      </c>
      <c r="K92" s="105">
        <v>0.3006381102509908</v>
      </c>
      <c r="L92" s="105">
        <v>1.218268491885383</v>
      </c>
      <c r="M92" s="105">
        <v>4.16052395146931</v>
      </c>
      <c r="N92" s="105">
        <v>4.518683698374109</v>
      </c>
      <c r="O92" s="105">
        <v>5.0773343503185506</v>
      </c>
      <c r="P92" s="113">
        <v>96.3</v>
      </c>
      <c r="Q92" s="104" t="s">
        <v>1212</v>
      </c>
      <c r="R92">
        <f t="shared" si="5"/>
        <v>1073.1500000000001</v>
      </c>
      <c r="S92">
        <f t="shared" si="6"/>
        <v>1.5</v>
      </c>
    </row>
    <row r="93" spans="1:19" ht="36.6">
      <c r="A93" s="112" t="s">
        <v>1216</v>
      </c>
      <c r="B93" s="108">
        <v>0.49555226117718076</v>
      </c>
      <c r="C93" s="108">
        <v>0.45324160097580857</v>
      </c>
      <c r="D93" s="104">
        <v>850</v>
      </c>
      <c r="E93" s="104">
        <v>1000</v>
      </c>
      <c r="F93" s="105">
        <v>4.5135521730919388</v>
      </c>
      <c r="G93" s="106">
        <v>74.116447933272923</v>
      </c>
      <c r="H93" s="105">
        <v>0.25236817155571184</v>
      </c>
      <c r="I93" s="106">
        <v>13.702510527917475</v>
      </c>
      <c r="J93" s="105">
        <v>1.538200724356632</v>
      </c>
      <c r="K93" s="105">
        <v>0.21265957437119712</v>
      </c>
      <c r="L93" s="105">
        <v>1.1882134162755551</v>
      </c>
      <c r="M93" s="105">
        <v>4.3542974863495205</v>
      </c>
      <c r="N93" s="105">
        <v>4.5952422803403552</v>
      </c>
      <c r="O93" s="105">
        <v>3.9627477264752633</v>
      </c>
      <c r="P93" s="113">
        <v>96.1</v>
      </c>
      <c r="Q93" s="104" t="s">
        <v>1212</v>
      </c>
      <c r="R93">
        <f t="shared" si="5"/>
        <v>1123.1500000000001</v>
      </c>
      <c r="S93">
        <f t="shared" si="6"/>
        <v>1</v>
      </c>
    </row>
    <row r="94" spans="1:19" ht="36.6">
      <c r="A94" s="112" t="s">
        <v>1217</v>
      </c>
      <c r="B94" s="108">
        <v>0.33711634936858309</v>
      </c>
      <c r="C94" s="108">
        <v>0.5440017315031791</v>
      </c>
      <c r="D94" s="104">
        <v>900</v>
      </c>
      <c r="E94" s="104">
        <v>500</v>
      </c>
      <c r="F94" s="105">
        <v>4.8237732173372727</v>
      </c>
      <c r="G94" s="106">
        <v>73.781007442371603</v>
      </c>
      <c r="H94" s="105">
        <v>0.25002116342822084</v>
      </c>
      <c r="I94" s="106">
        <v>13.821721139147197</v>
      </c>
      <c r="J94" s="105">
        <v>1.6848319038378428</v>
      </c>
      <c r="K94" s="105">
        <v>0.24366516566620111</v>
      </c>
      <c r="L94" s="105">
        <v>1.2482101686857647</v>
      </c>
      <c r="M94" s="105">
        <v>4.2612969264755094</v>
      </c>
      <c r="N94" s="105">
        <v>4.5885564720644147</v>
      </c>
      <c r="O94" s="105">
        <v>2.5863932983411462</v>
      </c>
      <c r="P94" s="113">
        <v>97.8</v>
      </c>
      <c r="Q94" s="104" t="s">
        <v>1212</v>
      </c>
      <c r="R94">
        <f t="shared" si="5"/>
        <v>1173.1500000000001</v>
      </c>
      <c r="S94">
        <f t="shared" si="6"/>
        <v>0.5</v>
      </c>
    </row>
    <row r="95" spans="1:19" ht="36.6">
      <c r="A95" s="112" t="s">
        <v>1218</v>
      </c>
      <c r="B95" s="108">
        <v>0.27339248526817711</v>
      </c>
      <c r="C95" s="108">
        <v>0.66069992964500013</v>
      </c>
      <c r="D95" s="104">
        <v>750</v>
      </c>
      <c r="E95" s="104">
        <v>2000</v>
      </c>
      <c r="F95" s="105">
        <v>5.0908988455534683</v>
      </c>
      <c r="G95" s="106">
        <v>75.910599050759345</v>
      </c>
      <c r="H95" s="105">
        <v>0.13838882489106116</v>
      </c>
      <c r="I95" s="106">
        <v>13.501621062384665</v>
      </c>
      <c r="J95" s="105">
        <v>0.80127158760732586</v>
      </c>
      <c r="K95" s="105">
        <v>7.9809436751750104E-2</v>
      </c>
      <c r="L95" s="105">
        <v>0.880906131510095</v>
      </c>
      <c r="M95" s="105">
        <v>3.8296675792186883</v>
      </c>
      <c r="N95" s="105">
        <v>4.8190267096358959</v>
      </c>
      <c r="O95" s="105">
        <v>6.0907438991321312</v>
      </c>
      <c r="P95" s="113">
        <v>93.6</v>
      </c>
      <c r="Q95" s="104" t="s">
        <v>1212</v>
      </c>
      <c r="R95">
        <f t="shared" si="5"/>
        <v>1023.15</v>
      </c>
      <c r="S95">
        <f t="shared" si="6"/>
        <v>2</v>
      </c>
    </row>
    <row r="96" spans="1:19" ht="36.6">
      <c r="A96" s="112" t="s">
        <v>1219</v>
      </c>
      <c r="B96" s="108">
        <v>0.27481934986669004</v>
      </c>
      <c r="C96" s="108">
        <v>0.65893463154601017</v>
      </c>
      <c r="D96" s="104">
        <v>750</v>
      </c>
      <c r="E96" s="104">
        <v>2000</v>
      </c>
      <c r="F96" s="105">
        <v>5.0892406772711825</v>
      </c>
      <c r="G96" s="106">
        <v>76.89025578826535</v>
      </c>
      <c r="H96" s="105">
        <v>0.11695653115592035</v>
      </c>
      <c r="I96" s="106">
        <v>13.826861016655473</v>
      </c>
      <c r="J96" s="105">
        <v>1.1435749713023324</v>
      </c>
      <c r="K96" s="105">
        <v>0.11912239284399298</v>
      </c>
      <c r="L96" s="105">
        <v>0.91832535574278218</v>
      </c>
      <c r="M96" s="105">
        <v>3.5411838599987004</v>
      </c>
      <c r="N96" s="105">
        <v>4.8840181066037109</v>
      </c>
      <c r="O96" s="105">
        <v>6.0476016938555341</v>
      </c>
      <c r="P96" s="113">
        <v>92.3</v>
      </c>
      <c r="Q96" s="104" t="s">
        <v>1212</v>
      </c>
      <c r="R96">
        <f t="shared" si="5"/>
        <v>1023.15</v>
      </c>
      <c r="S96">
        <f t="shared" si="6"/>
        <v>2</v>
      </c>
    </row>
    <row r="97" spans="1:19" ht="36.6">
      <c r="A97" s="112" t="s">
        <v>1220</v>
      </c>
      <c r="B97" s="108">
        <v>0.24468278495638585</v>
      </c>
      <c r="C97" s="108">
        <v>0.64977923583738117</v>
      </c>
      <c r="D97" s="104">
        <v>800</v>
      </c>
      <c r="E97" s="104">
        <v>1000</v>
      </c>
      <c r="F97" s="105">
        <v>5.0474204257709365</v>
      </c>
      <c r="G97" s="106">
        <v>75.712967303640994</v>
      </c>
      <c r="H97" s="105">
        <v>0.16806735923472788</v>
      </c>
      <c r="I97" s="106">
        <v>13.088517925697584</v>
      </c>
      <c r="J97" s="105">
        <v>1.1402095972945434</v>
      </c>
      <c r="K97" s="105">
        <v>0.14796122192818384</v>
      </c>
      <c r="L97" s="105">
        <v>0.85231910907238262</v>
      </c>
      <c r="M97" s="105">
        <v>4.0495886641282892</v>
      </c>
      <c r="N97" s="105">
        <v>4.8042118945388479</v>
      </c>
      <c r="O97" s="105">
        <v>4.1084389392587122</v>
      </c>
      <c r="P97" s="113">
        <v>95.2</v>
      </c>
      <c r="Q97" s="104" t="s">
        <v>1212</v>
      </c>
      <c r="R97">
        <f t="shared" si="5"/>
        <v>1073.1500000000001</v>
      </c>
      <c r="S97">
        <f t="shared" si="6"/>
        <v>1</v>
      </c>
    </row>
    <row r="98" spans="1:19" ht="48.6">
      <c r="A98" s="112" t="s">
        <v>1221</v>
      </c>
      <c r="B98" s="108">
        <v>0.1703027727542758</v>
      </c>
      <c r="C98" s="108">
        <v>0.71377585999538251</v>
      </c>
      <c r="D98" s="104">
        <v>750</v>
      </c>
      <c r="E98" s="104">
        <v>2000</v>
      </c>
      <c r="F98" s="105">
        <v>4.8657848763874005</v>
      </c>
      <c r="G98" s="106">
        <v>70.11999803535717</v>
      </c>
      <c r="H98" s="105">
        <v>0.73343106719612361</v>
      </c>
      <c r="I98" s="106">
        <v>15.464008063577552</v>
      </c>
      <c r="J98" s="105">
        <v>2.7555717377586202</v>
      </c>
      <c r="K98" s="105">
        <v>7.0684432447784828E-2</v>
      </c>
      <c r="L98" s="105">
        <v>0.61197556582247525</v>
      </c>
      <c r="M98" s="105">
        <v>4.8862482475706228</v>
      </c>
      <c r="N98" s="105">
        <v>5.2305145335521495</v>
      </c>
      <c r="O98" s="105">
        <v>6.1026421844529439</v>
      </c>
      <c r="P98" s="113">
        <v>93.6</v>
      </c>
      <c r="Q98" s="104" t="s">
        <v>1212</v>
      </c>
      <c r="R98">
        <f t="shared" si="5"/>
        <v>1023.15</v>
      </c>
      <c r="S98">
        <f t="shared" si="6"/>
        <v>2</v>
      </c>
    </row>
    <row r="99" spans="1:19" ht="36.6">
      <c r="A99" s="112" t="s">
        <v>1222</v>
      </c>
      <c r="B99" s="108">
        <v>0.22285358721416873</v>
      </c>
      <c r="C99" s="108">
        <v>0.72929189866057287</v>
      </c>
      <c r="D99" s="104">
        <v>750</v>
      </c>
      <c r="E99" s="104">
        <v>2500</v>
      </c>
      <c r="F99" s="105">
        <v>4.7166636211899071</v>
      </c>
      <c r="G99" s="106">
        <v>71.882092663428736</v>
      </c>
      <c r="H99" s="105">
        <v>0.35942397880812077</v>
      </c>
      <c r="I99" s="106">
        <v>15.230794181328898</v>
      </c>
      <c r="J99" s="105">
        <v>1.412412939388114</v>
      </c>
      <c r="K99" s="105">
        <v>0.22861091539234249</v>
      </c>
      <c r="L99" s="105">
        <v>0.6511283532310258</v>
      </c>
      <c r="M99" s="105">
        <v>5.618142576559225</v>
      </c>
      <c r="N99" s="105">
        <v>4.6351401630822764</v>
      </c>
      <c r="O99" s="105">
        <v>6.9351581418247195</v>
      </c>
      <c r="P99" s="113">
        <v>93.5</v>
      </c>
      <c r="Q99" s="104" t="s">
        <v>1212</v>
      </c>
      <c r="R99">
        <f t="shared" si="5"/>
        <v>1023.15</v>
      </c>
      <c r="S99">
        <f t="shared" si="6"/>
        <v>2.5</v>
      </c>
    </row>
    <row r="100" spans="1:19" ht="36.6">
      <c r="A100" s="112" t="s">
        <v>1223</v>
      </c>
      <c r="B100" s="108">
        <v>0.34635540262749259</v>
      </c>
      <c r="C100" s="108">
        <v>0.62799893444918342</v>
      </c>
      <c r="D100" s="104">
        <v>750</v>
      </c>
      <c r="E100" s="104">
        <v>3000</v>
      </c>
      <c r="F100" s="105">
        <v>4.8136957572390431</v>
      </c>
      <c r="G100" s="106">
        <v>71.817752799347886</v>
      </c>
      <c r="H100" s="105">
        <v>0.24454073533828136</v>
      </c>
      <c r="I100" s="106">
        <v>16.154704191514007</v>
      </c>
      <c r="J100" s="105">
        <v>1.4479385645029816</v>
      </c>
      <c r="K100" s="105">
        <v>0.19091338109743014</v>
      </c>
      <c r="L100" s="105">
        <v>1.2420095242181131</v>
      </c>
      <c r="M100" s="105">
        <v>4.1507572182418802</v>
      </c>
      <c r="N100" s="105">
        <v>4.581921146338324</v>
      </c>
      <c r="O100" s="105">
        <v>7.3296476484194546</v>
      </c>
      <c r="P100" s="113">
        <v>93.24</v>
      </c>
      <c r="Q100" s="104" t="s">
        <v>1212</v>
      </c>
      <c r="R100">
        <f t="shared" si="5"/>
        <v>1023.15</v>
      </c>
      <c r="S100">
        <f t="shared" si="6"/>
        <v>3</v>
      </c>
    </row>
    <row r="101" spans="1:19" ht="36.6">
      <c r="A101" s="112" t="s">
        <v>1224</v>
      </c>
      <c r="B101" s="114">
        <v>0.20590967228869822</v>
      </c>
      <c r="C101" s="114">
        <v>0.67250237195713936</v>
      </c>
      <c r="D101" s="104">
        <v>800</v>
      </c>
      <c r="E101" s="104">
        <v>1500</v>
      </c>
      <c r="F101" s="105">
        <v>4.4507936968937427</v>
      </c>
      <c r="G101" s="106">
        <v>70.101746555678176</v>
      </c>
      <c r="H101" s="105">
        <v>0.28672651194977489</v>
      </c>
      <c r="I101" s="106">
        <v>15.745370580918395</v>
      </c>
      <c r="J101" s="105">
        <v>1.8503979623561413</v>
      </c>
      <c r="K101" s="105">
        <v>0.28908021720045246</v>
      </c>
      <c r="L101" s="105">
        <v>1.1546852431191357</v>
      </c>
      <c r="M101" s="105">
        <v>5.3578044211893046</v>
      </c>
      <c r="N101" s="105">
        <v>5.0212378681121868</v>
      </c>
      <c r="O101" s="105">
        <v>5.1145512842703864</v>
      </c>
      <c r="P101" s="113">
        <v>94.8</v>
      </c>
      <c r="Q101" s="104" t="s">
        <v>1212</v>
      </c>
      <c r="R101">
        <f t="shared" si="5"/>
        <v>1073.1500000000001</v>
      </c>
      <c r="S101">
        <f t="shared" si="6"/>
        <v>1.5</v>
      </c>
    </row>
    <row r="102" spans="1:19" ht="36.6">
      <c r="A102" s="115" t="s">
        <v>1225</v>
      </c>
      <c r="B102" s="108">
        <v>0.27328964110415654</v>
      </c>
      <c r="C102" s="108">
        <v>0.67852432567508347</v>
      </c>
      <c r="D102" s="104">
        <v>800</v>
      </c>
      <c r="E102" s="104">
        <v>2000</v>
      </c>
      <c r="F102" s="105">
        <v>4.2296145611864615</v>
      </c>
      <c r="G102" s="106">
        <v>68.85664969269402</v>
      </c>
      <c r="H102" s="105">
        <v>0.38807125842201196</v>
      </c>
      <c r="I102" s="106">
        <v>16.629402792191613</v>
      </c>
      <c r="J102" s="105">
        <v>2.4367419292972197</v>
      </c>
      <c r="K102" s="105">
        <v>0.20089153685251998</v>
      </c>
      <c r="L102" s="105">
        <v>1.1869592570884706</v>
      </c>
      <c r="M102" s="105">
        <v>5.5504711308035475</v>
      </c>
      <c r="N102" s="105">
        <v>4.6111132022376244</v>
      </c>
      <c r="O102" s="105">
        <v>5.9327097954588339</v>
      </c>
      <c r="P102" s="113">
        <v>93</v>
      </c>
      <c r="Q102" s="104" t="s">
        <v>1212</v>
      </c>
      <c r="R102">
        <f t="shared" si="5"/>
        <v>1073.1500000000001</v>
      </c>
      <c r="S102">
        <f t="shared" si="6"/>
        <v>2</v>
      </c>
    </row>
    <row r="103" spans="1:19" ht="36.6">
      <c r="A103" s="115" t="s">
        <v>1226</v>
      </c>
      <c r="B103" s="108">
        <v>0.29509271460471115</v>
      </c>
      <c r="C103" s="108">
        <v>0.68335646362644709</v>
      </c>
      <c r="D103" s="104">
        <v>800</v>
      </c>
      <c r="E103" s="104">
        <v>2500</v>
      </c>
      <c r="F103" s="105">
        <v>4.1261851390119153</v>
      </c>
      <c r="G103" s="106">
        <v>69.549157228285367</v>
      </c>
      <c r="H103" s="105">
        <v>0.30607085850447163</v>
      </c>
      <c r="I103" s="106">
        <v>16.319680457013678</v>
      </c>
      <c r="J103" s="105">
        <v>1.9411930928614523</v>
      </c>
      <c r="K103" s="105">
        <v>0.24407157640697438</v>
      </c>
      <c r="L103" s="105">
        <v>1.4169562461336367</v>
      </c>
      <c r="M103" s="105">
        <v>5.4575253747985668</v>
      </c>
      <c r="N103" s="105">
        <v>4.5895965235189449</v>
      </c>
      <c r="O103" s="105">
        <v>6.7256238254068368</v>
      </c>
      <c r="P103" s="113">
        <v>93.5</v>
      </c>
      <c r="Q103" s="104" t="s">
        <v>1212</v>
      </c>
      <c r="R103">
        <f t="shared" si="5"/>
        <v>1073.1500000000001</v>
      </c>
      <c r="S103">
        <f t="shared" si="6"/>
        <v>2.5</v>
      </c>
    </row>
    <row r="104" spans="1:19" ht="24.6">
      <c r="A104" s="115" t="s">
        <v>1227</v>
      </c>
      <c r="B104" s="116">
        <v>0.27300000000000002</v>
      </c>
      <c r="C104" s="116">
        <v>0.66100000000000003</v>
      </c>
      <c r="D104" s="104">
        <v>750</v>
      </c>
      <c r="E104" s="104">
        <v>2000</v>
      </c>
      <c r="F104" s="105">
        <v>4.82</v>
      </c>
      <c r="G104" s="106">
        <v>75.910599050759345</v>
      </c>
      <c r="H104" s="105">
        <v>0.13838882489106116</v>
      </c>
      <c r="I104" s="106">
        <v>13.501621062384665</v>
      </c>
      <c r="J104" s="105">
        <v>0.80127158760732586</v>
      </c>
      <c r="K104" s="105">
        <v>7.9809436751750104E-2</v>
      </c>
      <c r="L104" s="105">
        <v>0.880906131510095</v>
      </c>
      <c r="M104" s="105">
        <v>3.8296675792186883</v>
      </c>
      <c r="N104" s="105">
        <v>4.8190267096358959</v>
      </c>
      <c r="O104" s="105">
        <v>6.0907438991321312</v>
      </c>
      <c r="P104" s="113">
        <v>93.6</v>
      </c>
      <c r="Q104" s="104" t="s">
        <v>1212</v>
      </c>
      <c r="R104">
        <f t="shared" si="5"/>
        <v>1023.15</v>
      </c>
      <c r="S104">
        <f t="shared" si="6"/>
        <v>2</v>
      </c>
    </row>
    <row r="105" spans="1:19" ht="24.6">
      <c r="A105" s="115" t="s">
        <v>1228</v>
      </c>
      <c r="B105" s="116">
        <v>0.27500000000000002</v>
      </c>
      <c r="C105" s="116">
        <v>0.65900000000000003</v>
      </c>
      <c r="D105" s="104">
        <v>750</v>
      </c>
      <c r="E105" s="104">
        <v>2000</v>
      </c>
      <c r="F105" s="105">
        <v>4.83</v>
      </c>
      <c r="G105" s="106">
        <v>76.89025578826535</v>
      </c>
      <c r="H105" s="105">
        <v>0.11695653115592035</v>
      </c>
      <c r="I105" s="106">
        <v>13.826861016655473</v>
      </c>
      <c r="J105" s="105">
        <v>1.1435749713023324</v>
      </c>
      <c r="K105" s="105">
        <v>0.11912239284399298</v>
      </c>
      <c r="L105" s="105">
        <v>0.91832535574278218</v>
      </c>
      <c r="M105" s="105">
        <v>3.5411838599987004</v>
      </c>
      <c r="N105" s="105">
        <v>4.8840181066037109</v>
      </c>
      <c r="O105" s="105">
        <v>6.0476016938555341</v>
      </c>
      <c r="P105" s="113">
        <v>92.3</v>
      </c>
      <c r="Q105" s="104" t="s">
        <v>1212</v>
      </c>
      <c r="R105">
        <f t="shared" si="5"/>
        <v>1023.15</v>
      </c>
      <c r="S105">
        <f t="shared" si="6"/>
        <v>2</v>
      </c>
    </row>
    <row r="106" spans="1:19" ht="24.6">
      <c r="A106" s="115" t="s">
        <v>1229</v>
      </c>
      <c r="B106" s="116">
        <v>0.245</v>
      </c>
      <c r="C106" s="116">
        <v>0.65</v>
      </c>
      <c r="D106" s="104">
        <v>800</v>
      </c>
      <c r="E106" s="104">
        <v>1000</v>
      </c>
      <c r="F106" s="105">
        <v>5.03</v>
      </c>
      <c r="G106" s="106">
        <v>75.712967303640994</v>
      </c>
      <c r="H106" s="105">
        <v>0.16806735923472788</v>
      </c>
      <c r="I106" s="106">
        <v>13.088517925697584</v>
      </c>
      <c r="J106" s="105">
        <v>1.1402095972945434</v>
      </c>
      <c r="K106" s="105">
        <v>0.14796122192818384</v>
      </c>
      <c r="L106" s="105">
        <v>0.85231910907238262</v>
      </c>
      <c r="M106" s="105">
        <v>4.0495886641282892</v>
      </c>
      <c r="N106" s="105">
        <v>4.8042118945388479</v>
      </c>
      <c r="O106" s="105">
        <v>4.1084389392587122</v>
      </c>
      <c r="P106" s="113">
        <v>95.2</v>
      </c>
      <c r="Q106" s="104" t="s">
        <v>1212</v>
      </c>
      <c r="R106">
        <f t="shared" si="5"/>
        <v>1073.1500000000001</v>
      </c>
      <c r="S106">
        <f t="shared" si="6"/>
        <v>1</v>
      </c>
    </row>
    <row r="107" spans="1:19" ht="24.6">
      <c r="A107" s="115" t="s">
        <v>1230</v>
      </c>
      <c r="B107" s="116">
        <v>0.33700000000000002</v>
      </c>
      <c r="C107" s="116">
        <v>0.54400000000000004</v>
      </c>
      <c r="D107" s="104">
        <v>900</v>
      </c>
      <c r="E107" s="104">
        <v>500</v>
      </c>
      <c r="F107" s="105">
        <v>4.9400000000000004</v>
      </c>
      <c r="G107" s="106">
        <v>73.781007442371603</v>
      </c>
      <c r="H107" s="105">
        <v>0.25002116342822084</v>
      </c>
      <c r="I107" s="106">
        <v>13.821721139147197</v>
      </c>
      <c r="J107" s="105">
        <v>1.6848319038378428</v>
      </c>
      <c r="K107" s="105">
        <v>0.24366516566620111</v>
      </c>
      <c r="L107" s="105">
        <v>1.2482101686857647</v>
      </c>
      <c r="M107" s="105">
        <v>4.2612969264755094</v>
      </c>
      <c r="N107" s="105">
        <v>4.5885564720644147</v>
      </c>
      <c r="O107" s="105">
        <v>2.5863932983411462</v>
      </c>
      <c r="P107" s="113">
        <v>97.8</v>
      </c>
      <c r="Q107" s="104" t="s">
        <v>1212</v>
      </c>
      <c r="R107">
        <f t="shared" si="5"/>
        <v>1173.1500000000001</v>
      </c>
      <c r="S107">
        <f t="shared" si="6"/>
        <v>0.5</v>
      </c>
    </row>
    <row r="108" spans="1:19" ht="24.6">
      <c r="A108" s="115" t="s">
        <v>1231</v>
      </c>
      <c r="B108" s="116">
        <v>0.42399999999999999</v>
      </c>
      <c r="C108" s="116">
        <v>0.54200000000000004</v>
      </c>
      <c r="D108" s="104">
        <v>750</v>
      </c>
      <c r="E108" s="104">
        <v>2200</v>
      </c>
      <c r="F108" s="105">
        <v>4.9800000000000004</v>
      </c>
      <c r="G108" s="106">
        <v>76.862852651174208</v>
      </c>
      <c r="H108" s="105">
        <v>0.1384033732140606</v>
      </c>
      <c r="I108" s="106">
        <v>14.084967547952825</v>
      </c>
      <c r="J108" s="105">
        <v>0.79843373822120844</v>
      </c>
      <c r="K108" s="105">
        <v>0.12337288469468091</v>
      </c>
      <c r="L108" s="105">
        <v>1.1769385561483436</v>
      </c>
      <c r="M108" s="105">
        <v>3.0229460390894038</v>
      </c>
      <c r="N108" s="105">
        <v>3.755101213523512</v>
      </c>
      <c r="O108" s="105">
        <v>6.1970270485025107</v>
      </c>
      <c r="P108" s="113">
        <v>92.9</v>
      </c>
      <c r="Q108" s="104" t="s">
        <v>1212</v>
      </c>
      <c r="R108">
        <f t="shared" si="5"/>
        <v>1023.15</v>
      </c>
      <c r="S108">
        <f t="shared" si="6"/>
        <v>2.2000000000000002</v>
      </c>
    </row>
    <row r="109" spans="1:19">
      <c r="A109" s="102" t="s">
        <v>1232</v>
      </c>
      <c r="B109" s="103">
        <v>0.7627416994886187</v>
      </c>
      <c r="C109" s="103">
        <v>0.23606805005569612</v>
      </c>
      <c r="D109" s="104">
        <v>1220</v>
      </c>
      <c r="E109" s="104">
        <v>1</v>
      </c>
      <c r="F109" s="105">
        <v>2.6890607513438756</v>
      </c>
      <c r="G109" s="106">
        <v>50.77</v>
      </c>
      <c r="H109" s="105">
        <v>1.31</v>
      </c>
      <c r="I109" s="106">
        <v>15.04</v>
      </c>
      <c r="J109" s="105">
        <v>8.4</v>
      </c>
      <c r="K109" s="105">
        <v>8.74</v>
      </c>
      <c r="L109" s="106">
        <v>12.27</v>
      </c>
      <c r="M109" s="105">
        <v>1.65</v>
      </c>
      <c r="N109" s="105">
        <v>7.0000000000000007E-2</v>
      </c>
      <c r="O109" s="105">
        <v>0</v>
      </c>
      <c r="P109" s="117">
        <f t="shared" ref="P109:P121" si="7">G109+H109+I109+J109+K109+L109+M109+N109</f>
        <v>98.25</v>
      </c>
      <c r="Q109" s="104" t="s">
        <v>1233</v>
      </c>
      <c r="R109">
        <f t="shared" si="5"/>
        <v>1493.15</v>
      </c>
      <c r="S109">
        <f t="shared" si="6"/>
        <v>1E-3</v>
      </c>
    </row>
    <row r="110" spans="1:19">
      <c r="A110" s="102" t="s">
        <v>1234</v>
      </c>
      <c r="B110" s="103">
        <v>0.75696850649127612</v>
      </c>
      <c r="C110" s="103">
        <v>0.24124794359105736</v>
      </c>
      <c r="D110" s="104">
        <v>1200</v>
      </c>
      <c r="E110" s="104">
        <v>1</v>
      </c>
      <c r="F110" s="105">
        <v>2.8538480396243284</v>
      </c>
      <c r="G110" s="106">
        <v>51.35</v>
      </c>
      <c r="H110" s="105">
        <v>1.5</v>
      </c>
      <c r="I110" s="106">
        <v>13.86</v>
      </c>
      <c r="J110" s="105">
        <v>8.9</v>
      </c>
      <c r="K110" s="105">
        <v>8.8800000000000008</v>
      </c>
      <c r="L110" s="106">
        <v>12.29</v>
      </c>
      <c r="M110" s="105">
        <v>1.44</v>
      </c>
      <c r="N110" s="105">
        <v>7.0000000000000007E-2</v>
      </c>
      <c r="O110" s="105">
        <v>0</v>
      </c>
      <c r="P110" s="117">
        <f t="shared" si="7"/>
        <v>98.289999999999992</v>
      </c>
      <c r="Q110" s="104" t="s">
        <v>1233</v>
      </c>
      <c r="R110">
        <f t="shared" si="5"/>
        <v>1473.15</v>
      </c>
      <c r="S110">
        <f t="shared" si="6"/>
        <v>1E-3</v>
      </c>
    </row>
    <row r="111" spans="1:19">
      <c r="A111" s="102" t="s">
        <v>1235</v>
      </c>
      <c r="B111" s="103">
        <v>0.7353732826787498</v>
      </c>
      <c r="C111" s="103">
        <v>0.26344350813803791</v>
      </c>
      <c r="D111" s="104">
        <v>1180</v>
      </c>
      <c r="E111" s="104">
        <v>1</v>
      </c>
      <c r="F111" s="105">
        <v>2.9952316642695003</v>
      </c>
      <c r="G111" s="106">
        <v>49.81</v>
      </c>
      <c r="H111" s="105">
        <v>1.42</v>
      </c>
      <c r="I111" s="106">
        <v>14.51</v>
      </c>
      <c r="J111" s="105">
        <v>9.6300000000000008</v>
      </c>
      <c r="K111" s="105">
        <v>8.68</v>
      </c>
      <c r="L111" s="106">
        <v>12.18</v>
      </c>
      <c r="M111" s="105">
        <v>2.21</v>
      </c>
      <c r="N111" s="105">
        <v>0.08</v>
      </c>
      <c r="O111" s="105">
        <v>0</v>
      </c>
      <c r="P111" s="117">
        <f t="shared" si="7"/>
        <v>98.52000000000001</v>
      </c>
      <c r="Q111" s="104" t="s">
        <v>1233</v>
      </c>
      <c r="R111">
        <f t="shared" si="5"/>
        <v>1453.15</v>
      </c>
      <c r="S111">
        <f t="shared" si="6"/>
        <v>1E-3</v>
      </c>
    </row>
    <row r="112" spans="1:19">
      <c r="A112" s="102" t="s">
        <v>1151</v>
      </c>
      <c r="B112" s="103">
        <v>0.76749594403393628</v>
      </c>
      <c r="C112" s="103">
        <v>0.23071808510793471</v>
      </c>
      <c r="D112" s="104">
        <v>1200</v>
      </c>
      <c r="E112" s="104">
        <v>1</v>
      </c>
      <c r="F112" s="105">
        <v>2.8321067605868655</v>
      </c>
      <c r="G112" s="106">
        <v>49.76</v>
      </c>
      <c r="H112" s="105">
        <v>1.32</v>
      </c>
      <c r="I112" s="106">
        <v>15.4</v>
      </c>
      <c r="J112" s="105">
        <v>8.9</v>
      </c>
      <c r="K112" s="105">
        <v>8.69</v>
      </c>
      <c r="L112" s="106">
        <v>12.13</v>
      </c>
      <c r="M112" s="105">
        <v>2.37</v>
      </c>
      <c r="N112" s="105">
        <v>0.1</v>
      </c>
      <c r="O112" s="105">
        <v>0</v>
      </c>
      <c r="P112" s="117">
        <f t="shared" si="7"/>
        <v>98.67</v>
      </c>
      <c r="Q112" s="104" t="s">
        <v>1233</v>
      </c>
      <c r="R112">
        <f t="shared" si="5"/>
        <v>1473.15</v>
      </c>
      <c r="S112">
        <f t="shared" si="6"/>
        <v>1E-3</v>
      </c>
    </row>
    <row r="113" spans="1:19">
      <c r="A113" s="102" t="s">
        <v>1236</v>
      </c>
      <c r="B113" s="103">
        <v>0.73472044175828033</v>
      </c>
      <c r="C113" s="103">
        <v>0.26407708746752023</v>
      </c>
      <c r="D113" s="104">
        <v>1180</v>
      </c>
      <c r="E113" s="104">
        <v>1</v>
      </c>
      <c r="F113" s="105">
        <v>3.0749700052548161</v>
      </c>
      <c r="G113" s="106">
        <v>51.93</v>
      </c>
      <c r="H113" s="105">
        <v>1.71</v>
      </c>
      <c r="I113" s="106">
        <v>13.54</v>
      </c>
      <c r="J113" s="105">
        <v>8.42</v>
      </c>
      <c r="K113" s="105">
        <v>9.34</v>
      </c>
      <c r="L113" s="106">
        <v>11.28</v>
      </c>
      <c r="M113" s="105">
        <v>2.4900000000000002</v>
      </c>
      <c r="N113" s="105">
        <v>0.1</v>
      </c>
      <c r="O113" s="105">
        <v>0</v>
      </c>
      <c r="P113" s="117">
        <f t="shared" si="7"/>
        <v>98.81</v>
      </c>
      <c r="Q113" s="104" t="s">
        <v>1233</v>
      </c>
      <c r="R113">
        <f t="shared" si="5"/>
        <v>1453.15</v>
      </c>
      <c r="S113">
        <f t="shared" si="6"/>
        <v>1E-3</v>
      </c>
    </row>
    <row r="114" spans="1:19">
      <c r="A114" s="102" t="s">
        <v>1237</v>
      </c>
      <c r="B114" s="103">
        <v>0.75502267130429734</v>
      </c>
      <c r="C114" s="103">
        <v>0.24378029752456448</v>
      </c>
      <c r="D114" s="104">
        <v>1220</v>
      </c>
      <c r="E114" s="104">
        <v>1</v>
      </c>
      <c r="F114" s="105">
        <v>2.5817508282694703</v>
      </c>
      <c r="G114" s="106">
        <v>50.41</v>
      </c>
      <c r="H114" s="105">
        <v>1.4</v>
      </c>
      <c r="I114" s="106">
        <v>14.2</v>
      </c>
      <c r="J114" s="105">
        <v>8.82</v>
      </c>
      <c r="K114" s="105">
        <v>9.58</v>
      </c>
      <c r="L114" s="106">
        <v>12.06</v>
      </c>
      <c r="M114" s="105">
        <v>2.31</v>
      </c>
      <c r="N114" s="105">
        <v>0.09</v>
      </c>
      <c r="O114" s="105">
        <v>0</v>
      </c>
      <c r="P114" s="117">
        <f t="shared" si="7"/>
        <v>98.86999999999999</v>
      </c>
      <c r="Q114" s="104" t="s">
        <v>1233</v>
      </c>
      <c r="R114">
        <f t="shared" si="5"/>
        <v>1493.15</v>
      </c>
      <c r="S114">
        <f t="shared" si="6"/>
        <v>1E-3</v>
      </c>
    </row>
    <row r="115" spans="1:19">
      <c r="A115" s="102" t="s">
        <v>1238</v>
      </c>
      <c r="B115" s="103">
        <v>0.77261664552341425</v>
      </c>
      <c r="C115" s="103">
        <v>0.22558780716939242</v>
      </c>
      <c r="D115" s="104">
        <v>1200</v>
      </c>
      <c r="E115" s="104">
        <v>1</v>
      </c>
      <c r="F115" s="105">
        <v>2.7981232395528521</v>
      </c>
      <c r="G115" s="106">
        <v>49.97</v>
      </c>
      <c r="H115" s="105">
        <v>1.32</v>
      </c>
      <c r="I115" s="106">
        <v>15.26</v>
      </c>
      <c r="J115" s="105">
        <v>9.0399999999999991</v>
      </c>
      <c r="K115" s="105">
        <v>9.48</v>
      </c>
      <c r="L115" s="106">
        <v>12.1</v>
      </c>
      <c r="M115" s="105">
        <v>2.2999999999999998</v>
      </c>
      <c r="N115" s="105">
        <v>0.08</v>
      </c>
      <c r="O115" s="105">
        <v>0</v>
      </c>
      <c r="P115" s="117">
        <f t="shared" si="7"/>
        <v>99.55</v>
      </c>
      <c r="Q115" s="104" t="s">
        <v>1233</v>
      </c>
      <c r="R115">
        <f t="shared" si="5"/>
        <v>1473.15</v>
      </c>
      <c r="S115">
        <f t="shared" si="6"/>
        <v>1E-3</v>
      </c>
    </row>
    <row r="116" spans="1:19">
      <c r="A116" s="102" t="s">
        <v>1239</v>
      </c>
      <c r="B116" s="103">
        <v>0.76621823622593266</v>
      </c>
      <c r="C116" s="103">
        <v>0.2319929393653819</v>
      </c>
      <c r="D116" s="104">
        <v>1180</v>
      </c>
      <c r="E116" s="104">
        <v>1</v>
      </c>
      <c r="F116" s="105">
        <v>3.0806710800292518</v>
      </c>
      <c r="G116" s="106">
        <v>51.78</v>
      </c>
      <c r="H116" s="105">
        <v>1.41</v>
      </c>
      <c r="I116" s="106">
        <v>14.82</v>
      </c>
      <c r="J116" s="105">
        <v>8.7100000000000009</v>
      </c>
      <c r="K116" s="105">
        <v>9.31</v>
      </c>
      <c r="L116" s="106">
        <v>12.3</v>
      </c>
      <c r="M116" s="105">
        <v>1.49</v>
      </c>
      <c r="N116" s="105">
        <v>0.08</v>
      </c>
      <c r="O116" s="105">
        <v>0</v>
      </c>
      <c r="P116" s="117">
        <f t="shared" si="7"/>
        <v>99.899999999999991</v>
      </c>
      <c r="Q116" s="104" t="s">
        <v>1233</v>
      </c>
      <c r="R116">
        <f t="shared" si="5"/>
        <v>1453.15</v>
      </c>
      <c r="S116">
        <f t="shared" si="6"/>
        <v>1E-3</v>
      </c>
    </row>
    <row r="117" spans="1:19">
      <c r="A117" s="102" t="s">
        <v>1240</v>
      </c>
      <c r="B117" s="103">
        <v>0.75846654734618502</v>
      </c>
      <c r="C117" s="103">
        <v>0.24034441924671282</v>
      </c>
      <c r="D117" s="104">
        <v>1180</v>
      </c>
      <c r="E117" s="104">
        <v>1</v>
      </c>
      <c r="F117" s="105">
        <v>2.9649491778376951</v>
      </c>
      <c r="G117" s="106">
        <v>50.64</v>
      </c>
      <c r="H117" s="105">
        <v>1.47</v>
      </c>
      <c r="I117" s="106">
        <v>14.14</v>
      </c>
      <c r="J117" s="105">
        <v>9.7200000000000006</v>
      </c>
      <c r="K117" s="105">
        <v>9.73</v>
      </c>
      <c r="L117" s="106">
        <v>12.08</v>
      </c>
      <c r="M117" s="105">
        <v>2.14</v>
      </c>
      <c r="N117" s="105">
        <v>0.09</v>
      </c>
      <c r="O117" s="105">
        <v>0</v>
      </c>
      <c r="P117" s="117">
        <f t="shared" si="7"/>
        <v>100.01</v>
      </c>
      <c r="Q117" s="104" t="s">
        <v>1233</v>
      </c>
      <c r="R117">
        <f t="shared" si="5"/>
        <v>1453.15</v>
      </c>
      <c r="S117">
        <f t="shared" si="6"/>
        <v>1E-3</v>
      </c>
    </row>
    <row r="118" spans="1:19">
      <c r="A118" s="104" t="s">
        <v>1241</v>
      </c>
      <c r="B118" s="103">
        <v>0.83027955300727618</v>
      </c>
      <c r="C118" s="103">
        <v>0.16972044699272382</v>
      </c>
      <c r="D118" s="104">
        <v>1244</v>
      </c>
      <c r="E118" s="104">
        <v>1</v>
      </c>
      <c r="F118" s="105"/>
      <c r="G118" s="106">
        <v>47.8</v>
      </c>
      <c r="H118" s="105">
        <v>0.55000000000000004</v>
      </c>
      <c r="I118" s="106">
        <v>18.600000000000001</v>
      </c>
      <c r="J118" s="105">
        <v>8.4</v>
      </c>
      <c r="K118" s="105">
        <v>10.4</v>
      </c>
      <c r="L118" s="106">
        <v>11.71</v>
      </c>
      <c r="M118" s="105">
        <v>2.29</v>
      </c>
      <c r="N118" s="105">
        <v>0.09</v>
      </c>
      <c r="O118" s="105">
        <v>0</v>
      </c>
      <c r="P118" s="117">
        <f t="shared" si="7"/>
        <v>99.840000000000018</v>
      </c>
      <c r="Q118" s="104" t="s">
        <v>1242</v>
      </c>
      <c r="R118">
        <f t="shared" si="5"/>
        <v>1517.15</v>
      </c>
      <c r="S118">
        <f t="shared" si="6"/>
        <v>1E-3</v>
      </c>
    </row>
    <row r="119" spans="1:19">
      <c r="A119" s="104" t="s">
        <v>1243</v>
      </c>
      <c r="B119" s="103">
        <v>0.82755839570353851</v>
      </c>
      <c r="C119" s="103">
        <v>0.17244160429646152</v>
      </c>
      <c r="D119" s="104">
        <v>1238</v>
      </c>
      <c r="E119" s="104">
        <v>1</v>
      </c>
      <c r="F119" s="105"/>
      <c r="G119" s="106">
        <v>48.6</v>
      </c>
      <c r="H119" s="105">
        <v>0.65</v>
      </c>
      <c r="I119" s="106">
        <v>17.600000000000001</v>
      </c>
      <c r="J119" s="105">
        <v>8.83</v>
      </c>
      <c r="K119" s="105">
        <v>9.89</v>
      </c>
      <c r="L119" s="106">
        <v>11.7</v>
      </c>
      <c r="M119" s="105">
        <v>2.3199999999999998</v>
      </c>
      <c r="N119" s="105">
        <v>0.1</v>
      </c>
      <c r="O119" s="105">
        <v>0</v>
      </c>
      <c r="P119" s="117">
        <f t="shared" si="7"/>
        <v>99.689999999999984</v>
      </c>
      <c r="Q119" s="104" t="s">
        <v>1242</v>
      </c>
      <c r="R119">
        <f t="shared" si="5"/>
        <v>1511.15</v>
      </c>
      <c r="S119">
        <f t="shared" si="6"/>
        <v>1E-3</v>
      </c>
    </row>
    <row r="120" spans="1:19">
      <c r="A120" s="118" t="s">
        <v>1244</v>
      </c>
      <c r="B120" s="119">
        <v>0.77643795222050094</v>
      </c>
      <c r="C120" s="119">
        <v>0.22117632238759274</v>
      </c>
      <c r="D120" s="104">
        <v>1229</v>
      </c>
      <c r="E120" s="104">
        <v>1</v>
      </c>
      <c r="F120" s="105"/>
      <c r="G120" s="106">
        <v>48.9</v>
      </c>
      <c r="H120" s="105">
        <v>0.68</v>
      </c>
      <c r="I120" s="106">
        <v>17.2</v>
      </c>
      <c r="J120" s="105">
        <v>8.93</v>
      </c>
      <c r="K120" s="105">
        <v>9.39</v>
      </c>
      <c r="L120" s="106">
        <v>11.7</v>
      </c>
      <c r="M120" s="105">
        <v>2.54</v>
      </c>
      <c r="N120" s="105">
        <v>0.12</v>
      </c>
      <c r="O120" s="105">
        <v>0</v>
      </c>
      <c r="P120" s="117">
        <f t="shared" si="7"/>
        <v>99.460000000000022</v>
      </c>
      <c r="Q120" s="104" t="s">
        <v>1242</v>
      </c>
      <c r="R120">
        <f t="shared" si="5"/>
        <v>1502.15</v>
      </c>
      <c r="S120">
        <f t="shared" si="6"/>
        <v>1E-3</v>
      </c>
    </row>
    <row r="121" spans="1:19">
      <c r="A121" s="102" t="s">
        <v>1245</v>
      </c>
      <c r="B121" s="103">
        <v>0.73199999999999998</v>
      </c>
      <c r="C121" s="103">
        <v>0.26200000000000001</v>
      </c>
      <c r="D121" s="104">
        <v>1208</v>
      </c>
      <c r="E121" s="104">
        <v>1</v>
      </c>
      <c r="F121" s="105">
        <v>3.1219660220599179</v>
      </c>
      <c r="G121" s="106">
        <v>49.52</v>
      </c>
      <c r="H121" s="105"/>
      <c r="I121" s="106">
        <v>19.21</v>
      </c>
      <c r="J121" s="105">
        <v>8.2899999999999991</v>
      </c>
      <c r="K121" s="105">
        <v>8.0299999999999994</v>
      </c>
      <c r="L121" s="105">
        <v>8.86</v>
      </c>
      <c r="M121" s="105">
        <v>3.88</v>
      </c>
      <c r="N121" s="105">
        <v>0.96</v>
      </c>
      <c r="O121" s="105">
        <v>0</v>
      </c>
      <c r="P121" s="117">
        <f t="shared" si="7"/>
        <v>98.75</v>
      </c>
      <c r="Q121" s="104" t="s">
        <v>1246</v>
      </c>
      <c r="R121">
        <f t="shared" si="5"/>
        <v>1481.15</v>
      </c>
      <c r="S121">
        <f t="shared" si="6"/>
        <v>1E-3</v>
      </c>
    </row>
    <row r="122" spans="1:19">
      <c r="A122" s="120" t="s">
        <v>1247</v>
      </c>
      <c r="B122" s="121">
        <v>0.65</v>
      </c>
      <c r="C122" s="105">
        <v>0.35</v>
      </c>
      <c r="D122" s="104">
        <v>1190</v>
      </c>
      <c r="E122" s="104">
        <v>1</v>
      </c>
      <c r="F122" s="105">
        <v>4.4814590928182776</v>
      </c>
      <c r="G122" s="106">
        <v>67.8</v>
      </c>
      <c r="H122" s="105">
        <v>0.48</v>
      </c>
      <c r="I122" s="106">
        <v>15.8</v>
      </c>
      <c r="J122" s="105">
        <v>3.45</v>
      </c>
      <c r="K122" s="105">
        <v>1.91</v>
      </c>
      <c r="L122" s="105">
        <v>4.68</v>
      </c>
      <c r="M122" s="105">
        <v>4.72</v>
      </c>
      <c r="N122" s="105">
        <v>1.17</v>
      </c>
      <c r="O122" s="105">
        <v>0</v>
      </c>
      <c r="P122" s="117">
        <f>G122+H122+I122+J122+K122+L122+M122+N122</f>
        <v>100.01</v>
      </c>
      <c r="Q122" s="104" t="s">
        <v>1248</v>
      </c>
      <c r="R122">
        <f t="shared" si="5"/>
        <v>1463.15</v>
      </c>
      <c r="S122">
        <f t="shared" si="6"/>
        <v>1E-3</v>
      </c>
    </row>
    <row r="123" spans="1:19">
      <c r="A123" s="120" t="s">
        <v>1249</v>
      </c>
      <c r="B123" s="121">
        <v>0.66</v>
      </c>
      <c r="C123" s="105">
        <v>0.34</v>
      </c>
      <c r="D123" s="104">
        <v>1150</v>
      </c>
      <c r="E123" s="104">
        <v>1</v>
      </c>
      <c r="F123" s="105">
        <v>4.9170105712464895</v>
      </c>
      <c r="G123" s="106">
        <v>69.599999999999994</v>
      </c>
      <c r="H123" s="105">
        <v>0.64</v>
      </c>
      <c r="I123" s="106">
        <v>14.3</v>
      </c>
      <c r="J123" s="105">
        <v>4.1100000000000003</v>
      </c>
      <c r="K123" s="105">
        <v>2.25</v>
      </c>
      <c r="L123" s="105">
        <v>3.92</v>
      </c>
      <c r="M123" s="105">
        <v>3.85</v>
      </c>
      <c r="N123" s="105">
        <v>1.34</v>
      </c>
      <c r="O123" s="105">
        <v>0</v>
      </c>
      <c r="P123" s="117">
        <f t="shared" ref="P123:P135" si="8">G123+H123+I123+J123+K123+L123+M123+N123</f>
        <v>100.00999999999999</v>
      </c>
      <c r="Q123" s="104" t="s">
        <v>1248</v>
      </c>
      <c r="R123">
        <f t="shared" si="5"/>
        <v>1423.15</v>
      </c>
      <c r="S123">
        <f t="shared" si="6"/>
        <v>1E-3</v>
      </c>
    </row>
    <row r="124" spans="1:19">
      <c r="A124" s="120" t="s">
        <v>1250</v>
      </c>
      <c r="B124" s="121">
        <v>0.62</v>
      </c>
      <c r="C124" s="105">
        <v>0.37</v>
      </c>
      <c r="D124" s="104">
        <v>1190</v>
      </c>
      <c r="E124" s="104">
        <v>1</v>
      </c>
      <c r="F124" s="105">
        <v>4.0147733994736807</v>
      </c>
      <c r="G124" s="106">
        <v>62.4</v>
      </c>
      <c r="H124" s="105">
        <v>0.67</v>
      </c>
      <c r="I124" s="106">
        <v>16.2</v>
      </c>
      <c r="J124" s="105">
        <v>5.28</v>
      </c>
      <c r="K124" s="105">
        <v>3.43</v>
      </c>
      <c r="L124" s="105">
        <v>6.42</v>
      </c>
      <c r="M124" s="105">
        <v>4.51</v>
      </c>
      <c r="N124" s="105">
        <v>1.1499999999999999</v>
      </c>
      <c r="O124" s="105">
        <v>0</v>
      </c>
      <c r="P124" s="117">
        <f t="shared" si="8"/>
        <v>100.06000000000002</v>
      </c>
      <c r="Q124" s="104" t="s">
        <v>1248</v>
      </c>
      <c r="R124">
        <f t="shared" si="5"/>
        <v>1463.15</v>
      </c>
      <c r="S124">
        <f t="shared" si="6"/>
        <v>1E-3</v>
      </c>
    </row>
    <row r="125" spans="1:19">
      <c r="A125" s="104" t="s">
        <v>1251</v>
      </c>
      <c r="B125" s="105">
        <v>0.7161289331994809</v>
      </c>
      <c r="C125" s="105">
        <v>0.27480020038648678</v>
      </c>
      <c r="D125" s="104">
        <v>1177</v>
      </c>
      <c r="E125" s="104">
        <v>1</v>
      </c>
      <c r="F125" s="105">
        <v>3.5138535557278341</v>
      </c>
      <c r="G125" s="106">
        <v>52.5</v>
      </c>
      <c r="H125" s="105">
        <v>0.87</v>
      </c>
      <c r="I125" s="106">
        <v>15.9</v>
      </c>
      <c r="J125" s="104">
        <v>11.7</v>
      </c>
      <c r="K125" s="105">
        <v>5.89</v>
      </c>
      <c r="L125" s="105">
        <v>7.91</v>
      </c>
      <c r="M125" s="105">
        <v>2.9</v>
      </c>
      <c r="N125" s="105">
        <v>1.1000000000000001</v>
      </c>
      <c r="O125" s="105">
        <v>0</v>
      </c>
      <c r="P125" s="117">
        <f t="shared" si="8"/>
        <v>98.77</v>
      </c>
      <c r="Q125" s="104" t="s">
        <v>1252</v>
      </c>
      <c r="R125">
        <f t="shared" si="5"/>
        <v>1450.15</v>
      </c>
      <c r="S125">
        <f t="shared" si="6"/>
        <v>1E-3</v>
      </c>
    </row>
    <row r="126" spans="1:19">
      <c r="A126" s="104" t="s">
        <v>1253</v>
      </c>
      <c r="B126" s="105">
        <v>0.60646965217311444</v>
      </c>
      <c r="C126" s="105">
        <v>0.37945561023909041</v>
      </c>
      <c r="D126" s="104">
        <v>1166</v>
      </c>
      <c r="E126" s="104">
        <v>1</v>
      </c>
      <c r="F126" s="105">
        <v>3.7789809673835966</v>
      </c>
      <c r="G126" s="106">
        <v>55.8</v>
      </c>
      <c r="H126" s="105">
        <v>1.1599999999999999</v>
      </c>
      <c r="I126" s="106">
        <v>15.1</v>
      </c>
      <c r="J126" s="104">
        <v>8.8800000000000008</v>
      </c>
      <c r="K126" s="105">
        <v>5.5</v>
      </c>
      <c r="L126" s="105">
        <v>7.96</v>
      </c>
      <c r="M126" s="105">
        <v>2.9</v>
      </c>
      <c r="N126" s="105">
        <v>1.1000000000000001</v>
      </c>
      <c r="O126" s="105">
        <v>0</v>
      </c>
      <c r="P126" s="117">
        <f t="shared" si="8"/>
        <v>98.399999999999977</v>
      </c>
      <c r="Q126" s="104" t="s">
        <v>1252</v>
      </c>
      <c r="R126">
        <f t="shared" si="5"/>
        <v>1439.15</v>
      </c>
      <c r="S126">
        <f t="shared" si="6"/>
        <v>1E-3</v>
      </c>
    </row>
    <row r="127" spans="1:19">
      <c r="A127" s="104" t="s">
        <v>1254</v>
      </c>
      <c r="B127" s="105">
        <v>0.81373463680130531</v>
      </c>
      <c r="C127" s="105">
        <v>0.18566357685176804</v>
      </c>
      <c r="D127" s="104">
        <v>1210</v>
      </c>
      <c r="E127" s="104">
        <v>1</v>
      </c>
      <c r="F127" s="105">
        <v>2.7061422353393652</v>
      </c>
      <c r="G127" s="106">
        <v>47.3</v>
      </c>
      <c r="H127" s="105">
        <v>0.75</v>
      </c>
      <c r="I127" s="106">
        <v>15.8</v>
      </c>
      <c r="J127" s="104">
        <v>12.5</v>
      </c>
      <c r="K127" s="105">
        <v>8.6999999999999993</v>
      </c>
      <c r="L127" s="106">
        <v>11.4</v>
      </c>
      <c r="M127" s="105">
        <v>1.76</v>
      </c>
      <c r="N127" s="105">
        <v>0.06</v>
      </c>
      <c r="O127" s="105">
        <v>0</v>
      </c>
      <c r="P127" s="117">
        <f t="shared" si="8"/>
        <v>98.27000000000001</v>
      </c>
      <c r="Q127" s="104" t="s">
        <v>1252</v>
      </c>
      <c r="R127">
        <f t="shared" si="5"/>
        <v>1483.15</v>
      </c>
      <c r="S127">
        <f t="shared" si="6"/>
        <v>1E-3</v>
      </c>
    </row>
    <row r="128" spans="1:19">
      <c r="A128" s="104" t="s">
        <v>1255</v>
      </c>
      <c r="B128" s="105">
        <v>0.53100442004139836</v>
      </c>
      <c r="C128" s="105">
        <v>0.45553116086944706</v>
      </c>
      <c r="D128" s="104">
        <v>1122</v>
      </c>
      <c r="E128" s="104">
        <v>1</v>
      </c>
      <c r="F128" s="105">
        <v>4.6807829602443283</v>
      </c>
      <c r="G128" s="106">
        <v>59.7</v>
      </c>
      <c r="H128" s="105">
        <v>1.53</v>
      </c>
      <c r="I128" s="106">
        <v>15.4</v>
      </c>
      <c r="J128" s="104">
        <v>8.7799999999999994</v>
      </c>
      <c r="K128" s="105">
        <v>3.45</v>
      </c>
      <c r="L128" s="105">
        <v>5.62</v>
      </c>
      <c r="M128" s="105">
        <v>2.58</v>
      </c>
      <c r="N128" s="105">
        <v>1.39</v>
      </c>
      <c r="O128" s="105">
        <v>0</v>
      </c>
      <c r="P128" s="117">
        <f t="shared" si="8"/>
        <v>98.450000000000017</v>
      </c>
      <c r="Q128" s="104" t="s">
        <v>1252</v>
      </c>
      <c r="R128">
        <f t="shared" si="5"/>
        <v>1395.15</v>
      </c>
      <c r="S128">
        <f t="shared" si="6"/>
        <v>1E-3</v>
      </c>
    </row>
    <row r="129" spans="1:19">
      <c r="A129" s="104" t="s">
        <v>1256</v>
      </c>
      <c r="B129" s="105">
        <v>0.73566847827732795</v>
      </c>
      <c r="C129" s="105">
        <v>0.25545389059504858</v>
      </c>
      <c r="D129" s="104">
        <v>1185</v>
      </c>
      <c r="E129" s="104">
        <v>1</v>
      </c>
      <c r="F129" s="105">
        <v>3.4861939865433023</v>
      </c>
      <c r="G129" s="106">
        <v>53</v>
      </c>
      <c r="H129" s="105">
        <v>0.91</v>
      </c>
      <c r="I129" s="106">
        <v>16.600000000000001</v>
      </c>
      <c r="J129" s="104">
        <v>10.199999999999999</v>
      </c>
      <c r="K129" s="105">
        <v>5.95</v>
      </c>
      <c r="L129" s="105">
        <v>8.36</v>
      </c>
      <c r="M129" s="105">
        <v>2.77</v>
      </c>
      <c r="N129" s="105">
        <v>0.93</v>
      </c>
      <c r="O129" s="105">
        <v>0</v>
      </c>
      <c r="P129" s="117">
        <f t="shared" si="8"/>
        <v>98.72</v>
      </c>
      <c r="Q129" s="104" t="s">
        <v>1252</v>
      </c>
      <c r="R129">
        <f t="shared" si="5"/>
        <v>1458.15</v>
      </c>
      <c r="S129">
        <f t="shared" si="6"/>
        <v>1E-3</v>
      </c>
    </row>
    <row r="130" spans="1:19">
      <c r="A130" s="104" t="s">
        <v>1257</v>
      </c>
      <c r="B130" s="105">
        <v>0.51068178358656224</v>
      </c>
      <c r="C130" s="105">
        <v>0.47776536010601395</v>
      </c>
      <c r="D130" s="104">
        <v>1085</v>
      </c>
      <c r="E130" s="104">
        <v>1</v>
      </c>
      <c r="F130" s="105">
        <v>5.1451580863477737</v>
      </c>
      <c r="G130" s="106">
        <v>60.8</v>
      </c>
      <c r="H130" s="105">
        <v>1.95</v>
      </c>
      <c r="I130" s="106">
        <v>13.7</v>
      </c>
      <c r="J130" s="104">
        <v>11.3</v>
      </c>
      <c r="K130" s="105">
        <v>2.5499999999999998</v>
      </c>
      <c r="L130" s="105">
        <v>5.01</v>
      </c>
      <c r="M130" s="105">
        <v>1.67</v>
      </c>
      <c r="N130" s="105">
        <v>1.67</v>
      </c>
      <c r="O130" s="105">
        <v>0</v>
      </c>
      <c r="P130" s="117">
        <f t="shared" si="8"/>
        <v>98.65</v>
      </c>
      <c r="Q130" s="104" t="s">
        <v>1252</v>
      </c>
      <c r="R130">
        <f t="shared" si="5"/>
        <v>1358.15</v>
      </c>
      <c r="S130">
        <f t="shared" si="6"/>
        <v>1E-3</v>
      </c>
    </row>
    <row r="131" spans="1:19">
      <c r="A131" s="104" t="s">
        <v>1258</v>
      </c>
      <c r="B131" s="105">
        <v>0.50973838295218454</v>
      </c>
      <c r="C131" s="105">
        <v>0.47553050526346191</v>
      </c>
      <c r="D131" s="104">
        <v>1139</v>
      </c>
      <c r="E131" s="104">
        <v>1</v>
      </c>
      <c r="F131" s="105">
        <v>3.9702259987938442</v>
      </c>
      <c r="G131" s="106">
        <v>55.1</v>
      </c>
      <c r="H131" s="105">
        <v>1.55</v>
      </c>
      <c r="I131" s="106">
        <v>14.3</v>
      </c>
      <c r="J131" s="104">
        <v>10.9</v>
      </c>
      <c r="K131" s="105">
        <v>4.79</v>
      </c>
      <c r="L131" s="105">
        <v>7.86</v>
      </c>
      <c r="M131" s="105">
        <v>3.44</v>
      </c>
      <c r="N131" s="105">
        <v>0.91</v>
      </c>
      <c r="O131" s="105">
        <v>0</v>
      </c>
      <c r="P131" s="117">
        <f t="shared" si="8"/>
        <v>98.850000000000009</v>
      </c>
      <c r="Q131" s="104" t="s">
        <v>1252</v>
      </c>
      <c r="R131">
        <f t="shared" ref="R131:R194" si="9">D131+273.15</f>
        <v>1412.15</v>
      </c>
      <c r="S131">
        <f t="shared" ref="S131:S194" si="10">E131/1000</f>
        <v>1E-3</v>
      </c>
    </row>
    <row r="132" spans="1:19">
      <c r="A132" s="104" t="s">
        <v>1259</v>
      </c>
      <c r="B132" s="105">
        <v>0.78190588600033639</v>
      </c>
      <c r="C132" s="105">
        <v>0.21809411399966361</v>
      </c>
      <c r="D132" s="104">
        <v>1200</v>
      </c>
      <c r="E132" s="104">
        <v>1</v>
      </c>
      <c r="F132" s="105">
        <v>2.8774590703909992</v>
      </c>
      <c r="G132" s="106">
        <v>49.5</v>
      </c>
      <c r="H132" s="105">
        <v>0.86</v>
      </c>
      <c r="I132" s="106">
        <v>15.3</v>
      </c>
      <c r="J132" s="104">
        <v>11.5</v>
      </c>
      <c r="K132" s="105">
        <v>8.23</v>
      </c>
      <c r="L132" s="106">
        <v>11.6</v>
      </c>
      <c r="M132" s="105">
        <v>1.67</v>
      </c>
      <c r="N132" s="105">
        <v>0.11</v>
      </c>
      <c r="O132" s="105">
        <v>0</v>
      </c>
      <c r="P132" s="117">
        <f t="shared" si="8"/>
        <v>98.77</v>
      </c>
      <c r="Q132" s="104" t="s">
        <v>1252</v>
      </c>
      <c r="R132">
        <f t="shared" si="9"/>
        <v>1473.15</v>
      </c>
      <c r="S132">
        <f t="shared" si="10"/>
        <v>1E-3</v>
      </c>
    </row>
    <row r="133" spans="1:19">
      <c r="A133" s="104" t="s">
        <v>1260</v>
      </c>
      <c r="B133" s="105">
        <v>0.64425936903784997</v>
      </c>
      <c r="C133" s="105">
        <v>0.34607650885086577</v>
      </c>
      <c r="D133" s="104">
        <v>1160</v>
      </c>
      <c r="E133" s="104">
        <v>1</v>
      </c>
      <c r="F133" s="105">
        <v>3.9577935330163712</v>
      </c>
      <c r="G133" s="106">
        <v>57.9</v>
      </c>
      <c r="H133" s="105">
        <v>1.1599999999999999</v>
      </c>
      <c r="I133" s="106">
        <v>14.8</v>
      </c>
      <c r="J133" s="104">
        <v>8.89</v>
      </c>
      <c r="K133" s="105">
        <v>5.64</v>
      </c>
      <c r="L133" s="105">
        <v>7.6</v>
      </c>
      <c r="M133" s="105">
        <v>2.04</v>
      </c>
      <c r="N133" s="105">
        <v>1.02</v>
      </c>
      <c r="O133" s="105">
        <v>0</v>
      </c>
      <c r="P133" s="117">
        <f t="shared" si="8"/>
        <v>99.05</v>
      </c>
      <c r="Q133" s="104" t="s">
        <v>1252</v>
      </c>
      <c r="R133">
        <f t="shared" si="9"/>
        <v>1433.15</v>
      </c>
      <c r="S133">
        <f t="shared" si="10"/>
        <v>1E-3</v>
      </c>
    </row>
    <row r="134" spans="1:19">
      <c r="A134" s="104" t="s">
        <v>1261</v>
      </c>
      <c r="B134" s="105">
        <v>0.56537282616760343</v>
      </c>
      <c r="C134" s="105">
        <v>0.42674328106390219</v>
      </c>
      <c r="D134" s="104">
        <v>1130</v>
      </c>
      <c r="E134" s="104">
        <v>1</v>
      </c>
      <c r="F134" s="105">
        <v>4.5912375544009763</v>
      </c>
      <c r="G134" s="106">
        <v>59.6</v>
      </c>
      <c r="H134" s="105">
        <v>1.43</v>
      </c>
      <c r="I134" s="106">
        <v>15.6</v>
      </c>
      <c r="J134" s="104">
        <v>9.89</v>
      </c>
      <c r="K134" s="105">
        <v>3.13</v>
      </c>
      <c r="L134" s="105">
        <v>5.44</v>
      </c>
      <c r="M134" s="105">
        <v>2.56</v>
      </c>
      <c r="N134" s="105">
        <v>1.36</v>
      </c>
      <c r="O134" s="105">
        <v>0</v>
      </c>
      <c r="P134" s="117">
        <f t="shared" si="8"/>
        <v>99.009999999999991</v>
      </c>
      <c r="Q134" s="104" t="s">
        <v>1252</v>
      </c>
      <c r="R134">
        <f t="shared" si="9"/>
        <v>1403.15</v>
      </c>
      <c r="S134">
        <f t="shared" si="10"/>
        <v>1E-3</v>
      </c>
    </row>
    <row r="135" spans="1:19">
      <c r="A135" s="104" t="s">
        <v>1262</v>
      </c>
      <c r="B135" s="105">
        <v>0.876</v>
      </c>
      <c r="C135" s="105">
        <v>0.122</v>
      </c>
      <c r="D135" s="104">
        <v>1228</v>
      </c>
      <c r="E135" s="104">
        <v>1</v>
      </c>
      <c r="F135" s="105">
        <v>2.5496741103353058</v>
      </c>
      <c r="G135" s="106">
        <v>47.9</v>
      </c>
      <c r="H135" s="105">
        <v>0.72</v>
      </c>
      <c r="I135" s="106">
        <v>16.5</v>
      </c>
      <c r="J135" s="104">
        <v>10.9</v>
      </c>
      <c r="K135" s="105">
        <v>9.92</v>
      </c>
      <c r="L135" s="106">
        <v>11.7</v>
      </c>
      <c r="M135" s="105">
        <v>1.35</v>
      </c>
      <c r="N135" s="105">
        <v>0.08</v>
      </c>
      <c r="O135" s="105">
        <v>0</v>
      </c>
      <c r="P135" s="117">
        <f t="shared" si="8"/>
        <v>99.070000000000007</v>
      </c>
      <c r="Q135" s="104" t="s">
        <v>1252</v>
      </c>
      <c r="R135">
        <f t="shared" si="9"/>
        <v>1501.15</v>
      </c>
      <c r="S135">
        <f t="shared" si="10"/>
        <v>1E-3</v>
      </c>
    </row>
    <row r="136" spans="1:19">
      <c r="A136" s="104" t="s">
        <v>1263</v>
      </c>
      <c r="B136" s="105">
        <v>0.66640437696550192</v>
      </c>
      <c r="C136" s="105">
        <v>0.32157355145169736</v>
      </c>
      <c r="D136" s="104">
        <v>1153</v>
      </c>
      <c r="E136" s="104">
        <v>1</v>
      </c>
      <c r="F136" s="105">
        <v>3.958979924242553</v>
      </c>
      <c r="G136" s="106">
        <v>56.3</v>
      </c>
      <c r="H136" s="105">
        <v>1.1200000000000001</v>
      </c>
      <c r="I136" s="106">
        <v>15.3</v>
      </c>
      <c r="J136" s="104">
        <v>10.1</v>
      </c>
      <c r="K136" s="105">
        <v>5.58</v>
      </c>
      <c r="L136" s="105">
        <v>7.55</v>
      </c>
      <c r="M136" s="105">
        <v>2.29</v>
      </c>
      <c r="N136" s="105">
        <v>1</v>
      </c>
      <c r="O136" s="105">
        <v>0</v>
      </c>
      <c r="P136" s="117">
        <f>G136+H136+I136+J136+K136+L136+M136+N136</f>
        <v>99.24</v>
      </c>
      <c r="Q136" s="104" t="s">
        <v>1252</v>
      </c>
      <c r="R136">
        <f t="shared" si="9"/>
        <v>1426.15</v>
      </c>
      <c r="S136">
        <f t="shared" si="10"/>
        <v>1E-3</v>
      </c>
    </row>
    <row r="137" spans="1:19">
      <c r="A137" s="104" t="s">
        <v>1264</v>
      </c>
      <c r="B137" s="105">
        <v>0.58543997626549527</v>
      </c>
      <c r="C137" s="105">
        <v>0.40383608258233089</v>
      </c>
      <c r="D137" s="104">
        <v>1166</v>
      </c>
      <c r="E137" s="104">
        <v>1</v>
      </c>
      <c r="F137" s="105">
        <v>3.7054949717736254</v>
      </c>
      <c r="G137" s="106">
        <v>54.3</v>
      </c>
      <c r="H137" s="105">
        <v>1.21</v>
      </c>
      <c r="I137" s="106">
        <v>15.7</v>
      </c>
      <c r="J137" s="104">
        <v>10.9</v>
      </c>
      <c r="K137" s="105">
        <v>5.71</v>
      </c>
      <c r="L137" s="105">
        <v>7.81</v>
      </c>
      <c r="M137" s="105">
        <v>3</v>
      </c>
      <c r="N137" s="105">
        <v>0.69</v>
      </c>
      <c r="O137" s="105">
        <v>0</v>
      </c>
      <c r="P137" s="117">
        <f t="shared" ref="P137:P199" si="11">G137+H137+I137+J137+K137+L137+M137+N137</f>
        <v>99.32</v>
      </c>
      <c r="Q137" s="104" t="s">
        <v>1252</v>
      </c>
      <c r="R137">
        <f t="shared" si="9"/>
        <v>1439.15</v>
      </c>
      <c r="S137">
        <f t="shared" si="10"/>
        <v>1E-3</v>
      </c>
    </row>
    <row r="138" spans="1:19">
      <c r="A138" s="104" t="s">
        <v>1265</v>
      </c>
      <c r="B138" s="105">
        <v>0.872</v>
      </c>
      <c r="C138" s="105">
        <v>0.122</v>
      </c>
      <c r="D138" s="104">
        <v>1218</v>
      </c>
      <c r="E138" s="104">
        <v>1</v>
      </c>
      <c r="F138" s="105">
        <v>2.7157719180651991</v>
      </c>
      <c r="G138" s="106">
        <v>49.1</v>
      </c>
      <c r="H138" s="105">
        <v>0.75</v>
      </c>
      <c r="I138" s="106">
        <v>16.600000000000001</v>
      </c>
      <c r="J138" s="104">
        <v>10.8</v>
      </c>
      <c r="K138" s="105">
        <v>9.0299999999999994</v>
      </c>
      <c r="L138" s="106">
        <v>11.7</v>
      </c>
      <c r="M138" s="105">
        <v>1.53</v>
      </c>
      <c r="N138" s="105">
        <v>0.06</v>
      </c>
      <c r="O138" s="105">
        <v>0</v>
      </c>
      <c r="P138" s="117">
        <f t="shared" si="11"/>
        <v>99.570000000000007</v>
      </c>
      <c r="Q138" s="104" t="s">
        <v>1252</v>
      </c>
      <c r="R138">
        <f t="shared" si="9"/>
        <v>1491.15</v>
      </c>
      <c r="S138">
        <f t="shared" si="10"/>
        <v>1E-3</v>
      </c>
    </row>
    <row r="139" spans="1:19">
      <c r="A139" s="104" t="s">
        <v>1266</v>
      </c>
      <c r="B139" s="105">
        <v>0.56208967939023013</v>
      </c>
      <c r="C139" s="105">
        <v>0.42665737621339883</v>
      </c>
      <c r="D139" s="104">
        <v>1130</v>
      </c>
      <c r="E139" s="104">
        <v>1</v>
      </c>
      <c r="F139" s="105">
        <v>4.0932071685278997</v>
      </c>
      <c r="G139" s="106">
        <v>55.7</v>
      </c>
      <c r="H139" s="105">
        <v>1.69</v>
      </c>
      <c r="I139" s="106">
        <v>14.5</v>
      </c>
      <c r="J139" s="104">
        <v>11.6</v>
      </c>
      <c r="K139" s="105">
        <v>4.41</v>
      </c>
      <c r="L139" s="105">
        <v>7.84</v>
      </c>
      <c r="M139" s="105">
        <v>3.29</v>
      </c>
      <c r="N139" s="105">
        <v>0.93</v>
      </c>
      <c r="O139" s="105">
        <v>0</v>
      </c>
      <c r="P139" s="117">
        <f t="shared" si="11"/>
        <v>99.960000000000008</v>
      </c>
      <c r="Q139" s="104" t="s">
        <v>1252</v>
      </c>
      <c r="R139">
        <f t="shared" si="9"/>
        <v>1403.15</v>
      </c>
      <c r="S139">
        <f t="shared" si="10"/>
        <v>1E-3</v>
      </c>
    </row>
    <row r="140" spans="1:19">
      <c r="A140" s="104" t="s">
        <v>1267</v>
      </c>
      <c r="B140" s="105">
        <v>0.59689575220501911</v>
      </c>
      <c r="C140" s="105">
        <v>0.39244380727053135</v>
      </c>
      <c r="D140" s="104">
        <v>1145</v>
      </c>
      <c r="E140" s="104">
        <v>1</v>
      </c>
      <c r="F140" s="105">
        <v>3.9046856161912586</v>
      </c>
      <c r="G140" s="106">
        <v>53.7</v>
      </c>
      <c r="H140" s="105">
        <v>1.31</v>
      </c>
      <c r="I140" s="106">
        <v>15.4</v>
      </c>
      <c r="J140" s="104">
        <v>13.4</v>
      </c>
      <c r="K140" s="105">
        <v>4.2</v>
      </c>
      <c r="L140" s="105">
        <v>7.67</v>
      </c>
      <c r="M140" s="105">
        <v>3.01</v>
      </c>
      <c r="N140" s="105">
        <v>0.74</v>
      </c>
      <c r="O140" s="105">
        <v>0</v>
      </c>
      <c r="P140" s="117">
        <f t="shared" si="11"/>
        <v>99.430000000000021</v>
      </c>
      <c r="Q140" s="104" t="s">
        <v>1252</v>
      </c>
      <c r="R140">
        <f t="shared" si="9"/>
        <v>1418.15</v>
      </c>
      <c r="S140">
        <f t="shared" si="10"/>
        <v>1E-3</v>
      </c>
    </row>
    <row r="141" spans="1:19">
      <c r="A141" s="104" t="s">
        <v>1268</v>
      </c>
      <c r="B141" s="105">
        <v>0.80324514500734212</v>
      </c>
      <c r="C141" s="105">
        <v>0.19380304428861542</v>
      </c>
      <c r="D141" s="104">
        <v>1196</v>
      </c>
      <c r="E141" s="104">
        <v>1</v>
      </c>
      <c r="F141" s="105">
        <v>2.8173657885491763</v>
      </c>
      <c r="G141" s="106">
        <v>49.9</v>
      </c>
      <c r="H141" s="105">
        <v>1.02</v>
      </c>
      <c r="I141" s="106">
        <v>14.5</v>
      </c>
      <c r="J141" s="104">
        <v>10.7</v>
      </c>
      <c r="K141" s="105">
        <v>8.15</v>
      </c>
      <c r="L141" s="106">
        <v>12.9</v>
      </c>
      <c r="M141" s="105">
        <v>1.66</v>
      </c>
      <c r="N141" s="105">
        <v>0.12</v>
      </c>
      <c r="O141" s="105">
        <v>0</v>
      </c>
      <c r="P141" s="117">
        <f t="shared" si="11"/>
        <v>98.950000000000017</v>
      </c>
      <c r="Q141" s="104" t="s">
        <v>1269</v>
      </c>
      <c r="R141">
        <f t="shared" si="9"/>
        <v>1469.15</v>
      </c>
      <c r="S141">
        <f t="shared" si="10"/>
        <v>1E-3</v>
      </c>
    </row>
    <row r="142" spans="1:19">
      <c r="A142" s="104" t="s">
        <v>1270</v>
      </c>
      <c r="B142" s="105">
        <v>0.78250969303658291</v>
      </c>
      <c r="C142" s="105">
        <v>0.21749030696341703</v>
      </c>
      <c r="D142" s="104">
        <v>1196</v>
      </c>
      <c r="E142" s="104">
        <v>1</v>
      </c>
      <c r="F142" s="105">
        <v>2.8853583455508804</v>
      </c>
      <c r="G142" s="106">
        <v>50.5</v>
      </c>
      <c r="H142" s="105">
        <v>1.07</v>
      </c>
      <c r="I142" s="106">
        <v>14.4</v>
      </c>
      <c r="J142" s="104">
        <v>9.77</v>
      </c>
      <c r="K142" s="105">
        <v>8.34</v>
      </c>
      <c r="L142" s="106">
        <v>12.3</v>
      </c>
      <c r="M142" s="105">
        <v>1.8</v>
      </c>
      <c r="N142" s="105">
        <v>0.09</v>
      </c>
      <c r="O142" s="105">
        <v>0</v>
      </c>
      <c r="P142" s="117">
        <f t="shared" si="11"/>
        <v>98.27</v>
      </c>
      <c r="Q142" s="104" t="s">
        <v>1269</v>
      </c>
      <c r="R142">
        <f t="shared" si="9"/>
        <v>1469.15</v>
      </c>
      <c r="S142">
        <f t="shared" si="10"/>
        <v>1E-3</v>
      </c>
    </row>
    <row r="143" spans="1:19">
      <c r="A143" s="104" t="s">
        <v>1271</v>
      </c>
      <c r="B143" s="105">
        <v>0.75921441409280321</v>
      </c>
      <c r="C143" s="105">
        <v>0.233553895324183</v>
      </c>
      <c r="D143" s="104">
        <v>1193</v>
      </c>
      <c r="E143" s="104">
        <v>1</v>
      </c>
      <c r="F143" s="105">
        <v>3.0666687777837445</v>
      </c>
      <c r="G143" s="106">
        <v>53.1</v>
      </c>
      <c r="H143" s="105">
        <v>1.41</v>
      </c>
      <c r="I143" s="106">
        <v>14.3</v>
      </c>
      <c r="J143" s="104">
        <v>7.87</v>
      </c>
      <c r="K143" s="105">
        <v>8.1300000000000008</v>
      </c>
      <c r="L143" s="106">
        <v>11.8</v>
      </c>
      <c r="M143" s="105">
        <v>1.69</v>
      </c>
      <c r="N143" s="105">
        <v>0.41</v>
      </c>
      <c r="O143" s="105">
        <v>0</v>
      </c>
      <c r="P143" s="117">
        <f t="shared" si="11"/>
        <v>98.71</v>
      </c>
      <c r="Q143" s="104" t="s">
        <v>1269</v>
      </c>
      <c r="R143">
        <f t="shared" si="9"/>
        <v>1466.15</v>
      </c>
      <c r="S143">
        <f t="shared" si="10"/>
        <v>1E-3</v>
      </c>
    </row>
    <row r="144" spans="1:19">
      <c r="A144" s="104" t="s">
        <v>1272</v>
      </c>
      <c r="B144" s="105">
        <v>0.74877629583405036</v>
      </c>
      <c r="C144" s="105">
        <v>0.24333939748111774</v>
      </c>
      <c r="D144" s="104">
        <v>1181</v>
      </c>
      <c r="E144" s="104">
        <v>1</v>
      </c>
      <c r="F144" s="105">
        <v>3.1591742199396426</v>
      </c>
      <c r="G144" s="106">
        <v>52.1</v>
      </c>
      <c r="H144" s="105">
        <v>1.36</v>
      </c>
      <c r="I144" s="106">
        <v>14.3</v>
      </c>
      <c r="J144" s="104">
        <v>9.4600000000000009</v>
      </c>
      <c r="K144" s="105">
        <v>7.8</v>
      </c>
      <c r="L144" s="106">
        <v>11.5</v>
      </c>
      <c r="M144" s="105">
        <v>1.76</v>
      </c>
      <c r="N144" s="105">
        <v>0.41</v>
      </c>
      <c r="O144" s="105">
        <v>0</v>
      </c>
      <c r="P144" s="117">
        <f t="shared" si="11"/>
        <v>98.69</v>
      </c>
      <c r="Q144" s="104" t="s">
        <v>1269</v>
      </c>
      <c r="R144">
        <f t="shared" si="9"/>
        <v>1454.15</v>
      </c>
      <c r="S144">
        <f t="shared" si="10"/>
        <v>1E-3</v>
      </c>
    </row>
    <row r="145" spans="1:19">
      <c r="A145" s="104" t="s">
        <v>1273</v>
      </c>
      <c r="B145" s="105">
        <v>0.75779011689213394</v>
      </c>
      <c r="C145" s="105">
        <v>0.23860082119432346</v>
      </c>
      <c r="D145" s="104">
        <v>1201</v>
      </c>
      <c r="E145" s="104">
        <v>1</v>
      </c>
      <c r="F145" s="105">
        <v>2.996786532541218</v>
      </c>
      <c r="G145" s="106">
        <v>50.8</v>
      </c>
      <c r="H145" s="105">
        <v>1.27</v>
      </c>
      <c r="I145" s="106">
        <v>15.9</v>
      </c>
      <c r="J145" s="104">
        <v>9.58</v>
      </c>
      <c r="K145" s="105">
        <v>7.33</v>
      </c>
      <c r="L145" s="106">
        <v>11</v>
      </c>
      <c r="M145" s="105">
        <v>2.56</v>
      </c>
      <c r="N145" s="105">
        <v>0.25</v>
      </c>
      <c r="O145" s="105">
        <v>0</v>
      </c>
      <c r="P145" s="117">
        <f t="shared" si="11"/>
        <v>98.69</v>
      </c>
      <c r="Q145" s="104" t="s">
        <v>1269</v>
      </c>
      <c r="R145">
        <f t="shared" si="9"/>
        <v>1474.15</v>
      </c>
      <c r="S145">
        <f t="shared" si="10"/>
        <v>1E-3</v>
      </c>
    </row>
    <row r="146" spans="1:19">
      <c r="A146" s="104" t="s">
        <v>1274</v>
      </c>
      <c r="B146" s="105">
        <v>0.73429632572522852</v>
      </c>
      <c r="C146" s="105">
        <v>0.26211069134472609</v>
      </c>
      <c r="D146" s="104">
        <v>1181</v>
      </c>
      <c r="E146" s="104">
        <v>1</v>
      </c>
      <c r="F146" s="105">
        <v>3.1990315195595116</v>
      </c>
      <c r="G146" s="106">
        <v>51.9</v>
      </c>
      <c r="H146" s="105">
        <v>1.5</v>
      </c>
      <c r="I146" s="106">
        <v>14.7</v>
      </c>
      <c r="J146" s="104">
        <v>9.52</v>
      </c>
      <c r="K146" s="105">
        <v>7.68</v>
      </c>
      <c r="L146" s="106">
        <v>11</v>
      </c>
      <c r="M146" s="105">
        <v>2.04</v>
      </c>
      <c r="N146" s="105">
        <v>0.23</v>
      </c>
      <c r="O146" s="105">
        <v>0</v>
      </c>
      <c r="P146" s="117">
        <f t="shared" si="11"/>
        <v>98.57</v>
      </c>
      <c r="Q146" s="104" t="s">
        <v>1269</v>
      </c>
      <c r="R146">
        <f t="shared" si="9"/>
        <v>1454.15</v>
      </c>
      <c r="S146">
        <f t="shared" si="10"/>
        <v>1E-3</v>
      </c>
    </row>
    <row r="147" spans="1:19">
      <c r="A147" s="104" t="s">
        <v>1275</v>
      </c>
      <c r="B147" s="105">
        <v>0.6933564467950859</v>
      </c>
      <c r="C147" s="105">
        <v>0.30254509142405295</v>
      </c>
      <c r="D147" s="104">
        <v>1174</v>
      </c>
      <c r="E147" s="104">
        <v>1</v>
      </c>
      <c r="F147" s="105">
        <v>3.213398217746795</v>
      </c>
      <c r="G147" s="106">
        <v>51.6</v>
      </c>
      <c r="H147" s="105">
        <v>1.74</v>
      </c>
      <c r="I147" s="106">
        <v>14.1</v>
      </c>
      <c r="J147" s="106">
        <v>10</v>
      </c>
      <c r="K147" s="105">
        <v>7.39</v>
      </c>
      <c r="L147" s="106">
        <v>11.4</v>
      </c>
      <c r="M147" s="105">
        <v>2.0099999999999998</v>
      </c>
      <c r="N147" s="105">
        <v>0.21</v>
      </c>
      <c r="O147" s="105">
        <v>0</v>
      </c>
      <c r="P147" s="117">
        <f t="shared" si="11"/>
        <v>98.45</v>
      </c>
      <c r="Q147" s="104" t="s">
        <v>1269</v>
      </c>
      <c r="R147">
        <f t="shared" si="9"/>
        <v>1447.15</v>
      </c>
      <c r="S147">
        <f t="shared" si="10"/>
        <v>1E-3</v>
      </c>
    </row>
    <row r="148" spans="1:19">
      <c r="A148" s="104" t="s">
        <v>1276</v>
      </c>
      <c r="B148" s="105">
        <v>0.68992298313996747</v>
      </c>
      <c r="C148" s="105">
        <v>0.3052801746063149</v>
      </c>
      <c r="D148" s="104">
        <v>1166</v>
      </c>
      <c r="E148" s="104">
        <v>1</v>
      </c>
      <c r="F148" s="105">
        <v>3.3644369281212785</v>
      </c>
      <c r="G148" s="106">
        <v>52</v>
      </c>
      <c r="H148" s="105">
        <v>2.33</v>
      </c>
      <c r="I148" s="106">
        <v>13.9</v>
      </c>
      <c r="J148" s="104">
        <v>10.199999999999999</v>
      </c>
      <c r="K148" s="105">
        <v>6.81</v>
      </c>
      <c r="L148" s="106">
        <v>11</v>
      </c>
      <c r="M148" s="105">
        <v>1.79</v>
      </c>
      <c r="N148" s="105">
        <v>0.3</v>
      </c>
      <c r="O148" s="105">
        <v>0</v>
      </c>
      <c r="P148" s="117">
        <f t="shared" si="11"/>
        <v>98.330000000000013</v>
      </c>
      <c r="Q148" s="104" t="s">
        <v>1269</v>
      </c>
      <c r="R148">
        <f t="shared" si="9"/>
        <v>1439.15</v>
      </c>
      <c r="S148">
        <f t="shared" si="10"/>
        <v>1E-3</v>
      </c>
    </row>
    <row r="149" spans="1:19">
      <c r="A149" s="104" t="s">
        <v>1153</v>
      </c>
      <c r="B149" s="105">
        <v>0.62076903986493437</v>
      </c>
      <c r="C149" s="105">
        <v>0.37014340871034496</v>
      </c>
      <c r="D149" s="104">
        <v>1200</v>
      </c>
      <c r="E149" s="104">
        <v>1</v>
      </c>
      <c r="F149" s="105">
        <v>3.4759571708879049</v>
      </c>
      <c r="G149" s="106">
        <v>56.7</v>
      </c>
      <c r="H149" s="105">
        <v>0.74</v>
      </c>
      <c r="I149" s="106">
        <v>16.399999999999999</v>
      </c>
      <c r="J149" s="104">
        <v>5.51</v>
      </c>
      <c r="K149" s="105">
        <v>6.22</v>
      </c>
      <c r="L149" s="105">
        <v>8.73</v>
      </c>
      <c r="M149" s="105">
        <v>3.65</v>
      </c>
      <c r="N149" s="105">
        <v>0.79</v>
      </c>
      <c r="O149" s="105">
        <v>0</v>
      </c>
      <c r="P149" s="117">
        <f t="shared" si="11"/>
        <v>98.740000000000023</v>
      </c>
      <c r="Q149" s="104" t="s">
        <v>1277</v>
      </c>
      <c r="R149">
        <f t="shared" si="9"/>
        <v>1473.15</v>
      </c>
      <c r="S149">
        <f t="shared" si="10"/>
        <v>1E-3</v>
      </c>
    </row>
    <row r="150" spans="1:19">
      <c r="A150" s="102" t="s">
        <v>1278</v>
      </c>
      <c r="B150" s="103">
        <v>0.626</v>
      </c>
      <c r="C150" s="103">
        <v>0.33700000000000002</v>
      </c>
      <c r="D150" s="104">
        <v>1161</v>
      </c>
      <c r="E150" s="104">
        <v>1</v>
      </c>
      <c r="F150" s="105">
        <v>3.8239712454541581</v>
      </c>
      <c r="G150" s="106">
        <v>56.12</v>
      </c>
      <c r="H150" s="105">
        <v>1.27</v>
      </c>
      <c r="I150" s="106">
        <v>15.2</v>
      </c>
      <c r="J150" s="104">
        <v>8.76</v>
      </c>
      <c r="K150" s="105">
        <v>5.43</v>
      </c>
      <c r="L150" s="105">
        <v>7.8</v>
      </c>
      <c r="M150" s="105">
        <v>3.42</v>
      </c>
      <c r="N150" s="105">
        <v>1.1599999999999999</v>
      </c>
      <c r="O150" s="105">
        <v>0</v>
      </c>
      <c r="P150" s="117">
        <f t="shared" si="11"/>
        <v>99.16</v>
      </c>
      <c r="Q150" s="104" t="s">
        <v>1279</v>
      </c>
      <c r="R150">
        <f t="shared" si="9"/>
        <v>1434.15</v>
      </c>
      <c r="S150">
        <f t="shared" si="10"/>
        <v>1E-3</v>
      </c>
    </row>
    <row r="151" spans="1:19">
      <c r="A151" s="102" t="s">
        <v>1280</v>
      </c>
      <c r="B151" s="103">
        <v>0.65100000000000002</v>
      </c>
      <c r="C151" s="103">
        <v>0.35099999999999998</v>
      </c>
      <c r="D151" s="104">
        <v>1144</v>
      </c>
      <c r="E151" s="104">
        <v>1</v>
      </c>
      <c r="F151" s="105">
        <v>4.0404073757767121</v>
      </c>
      <c r="G151" s="106">
        <v>57.2</v>
      </c>
      <c r="H151" s="105">
        <v>1.31</v>
      </c>
      <c r="I151" s="106">
        <v>14.5</v>
      </c>
      <c r="J151" s="104">
        <v>8.74</v>
      </c>
      <c r="K151" s="105">
        <v>4.87</v>
      </c>
      <c r="L151" s="105">
        <v>7.58</v>
      </c>
      <c r="M151" s="105">
        <v>3.52</v>
      </c>
      <c r="N151" s="105">
        <v>1.34</v>
      </c>
      <c r="O151" s="105">
        <v>0</v>
      </c>
      <c r="P151" s="117">
        <f t="shared" si="11"/>
        <v>99.06</v>
      </c>
      <c r="Q151" s="104" t="s">
        <v>1279</v>
      </c>
      <c r="R151">
        <f t="shared" si="9"/>
        <v>1417.15</v>
      </c>
      <c r="S151">
        <f t="shared" si="10"/>
        <v>1E-3</v>
      </c>
    </row>
    <row r="152" spans="1:19">
      <c r="A152" s="102" t="s">
        <v>1281</v>
      </c>
      <c r="B152" s="103">
        <v>0.64300000000000002</v>
      </c>
      <c r="C152" s="103">
        <v>0.311</v>
      </c>
      <c r="D152" s="104">
        <v>1172</v>
      </c>
      <c r="E152" s="104">
        <v>1</v>
      </c>
      <c r="F152" s="105">
        <v>3.6939049268326842</v>
      </c>
      <c r="G152" s="106">
        <v>55.1</v>
      </c>
      <c r="H152" s="105">
        <v>1.03</v>
      </c>
      <c r="I152" s="106">
        <v>15.8</v>
      </c>
      <c r="J152" s="104">
        <v>8.4499999999999993</v>
      </c>
      <c r="K152" s="105">
        <v>6.27</v>
      </c>
      <c r="L152" s="105">
        <v>7.54</v>
      </c>
      <c r="M152" s="105">
        <v>3.5</v>
      </c>
      <c r="N152" s="105">
        <v>1.07</v>
      </c>
      <c r="O152" s="105">
        <v>0</v>
      </c>
      <c r="P152" s="117">
        <f t="shared" si="11"/>
        <v>98.76</v>
      </c>
      <c r="Q152" s="104" t="s">
        <v>1279</v>
      </c>
      <c r="R152">
        <f t="shared" si="9"/>
        <v>1445.15</v>
      </c>
      <c r="S152">
        <f t="shared" si="10"/>
        <v>1E-3</v>
      </c>
    </row>
    <row r="153" spans="1:19">
      <c r="A153" s="102" t="s">
        <v>1282</v>
      </c>
      <c r="B153" s="103">
        <v>0.64100000000000001</v>
      </c>
      <c r="C153" s="103">
        <v>0.32100000000000001</v>
      </c>
      <c r="D153" s="104">
        <v>1162</v>
      </c>
      <c r="E153" s="104">
        <v>1</v>
      </c>
      <c r="F153" s="105">
        <v>3.7781316801744089</v>
      </c>
      <c r="G153" s="106">
        <v>55.3</v>
      </c>
      <c r="H153" s="105">
        <v>1.1399999999999999</v>
      </c>
      <c r="I153" s="106">
        <v>15.2</v>
      </c>
      <c r="J153" s="104">
        <v>9.02</v>
      </c>
      <c r="K153" s="105">
        <v>6.01</v>
      </c>
      <c r="L153" s="105">
        <v>7.45</v>
      </c>
      <c r="M153" s="105">
        <v>3.54</v>
      </c>
      <c r="N153" s="105">
        <v>1.1499999999999999</v>
      </c>
      <c r="O153" s="105">
        <v>0</v>
      </c>
      <c r="P153" s="117">
        <f t="shared" si="11"/>
        <v>98.810000000000016</v>
      </c>
      <c r="Q153" s="104" t="s">
        <v>1279</v>
      </c>
      <c r="R153">
        <f t="shared" si="9"/>
        <v>1435.15</v>
      </c>
      <c r="S153">
        <f t="shared" si="10"/>
        <v>1E-3</v>
      </c>
    </row>
    <row r="154" spans="1:19">
      <c r="A154" s="102" t="s">
        <v>1283</v>
      </c>
      <c r="B154" s="103">
        <v>0.65400000000000003</v>
      </c>
      <c r="C154" s="103">
        <v>0.33500000000000002</v>
      </c>
      <c r="D154" s="104">
        <v>1151</v>
      </c>
      <c r="E154" s="104">
        <v>1</v>
      </c>
      <c r="F154" s="105">
        <v>3.8863708518787385</v>
      </c>
      <c r="G154" s="106">
        <v>55.7</v>
      </c>
      <c r="H154" s="105">
        <v>1.3</v>
      </c>
      <c r="I154" s="106">
        <v>14.3</v>
      </c>
      <c r="J154" s="104">
        <v>9.43</v>
      </c>
      <c r="K154" s="105">
        <v>5.42</v>
      </c>
      <c r="L154" s="105">
        <v>7.44</v>
      </c>
      <c r="M154" s="105">
        <v>3.57</v>
      </c>
      <c r="N154" s="105">
        <v>1.28</v>
      </c>
      <c r="O154" s="105">
        <v>0</v>
      </c>
      <c r="P154" s="117">
        <f t="shared" si="11"/>
        <v>98.439999999999984</v>
      </c>
      <c r="Q154" s="104" t="s">
        <v>1279</v>
      </c>
      <c r="R154">
        <f t="shared" si="9"/>
        <v>1424.15</v>
      </c>
      <c r="S154">
        <f t="shared" si="10"/>
        <v>1E-3</v>
      </c>
    </row>
    <row r="155" spans="1:19">
      <c r="A155" s="102" t="s">
        <v>1150</v>
      </c>
      <c r="B155" s="103">
        <v>0.57999999999999996</v>
      </c>
      <c r="C155" s="103">
        <v>0.38600000000000001</v>
      </c>
      <c r="D155" s="104">
        <v>1144</v>
      </c>
      <c r="E155" s="104">
        <v>1</v>
      </c>
      <c r="F155" s="105">
        <v>4.2754181030448075</v>
      </c>
      <c r="G155" s="106">
        <v>59.2</v>
      </c>
      <c r="H155" s="105">
        <v>1.1000000000000001</v>
      </c>
      <c r="I155" s="106">
        <v>15.3</v>
      </c>
      <c r="J155" s="104">
        <v>7.52</v>
      </c>
      <c r="K155" s="105">
        <v>4.25</v>
      </c>
      <c r="L155" s="105">
        <v>6.15</v>
      </c>
      <c r="M155" s="105">
        <v>3.96</v>
      </c>
      <c r="N155" s="105">
        <v>1.55</v>
      </c>
      <c r="O155" s="105">
        <v>0</v>
      </c>
      <c r="P155" s="117">
        <f t="shared" si="11"/>
        <v>99.03</v>
      </c>
      <c r="Q155" s="104" t="s">
        <v>1279</v>
      </c>
      <c r="R155">
        <f t="shared" si="9"/>
        <v>1417.15</v>
      </c>
      <c r="S155">
        <f t="shared" si="10"/>
        <v>1E-3</v>
      </c>
    </row>
    <row r="156" spans="1:19">
      <c r="A156" s="102" t="s">
        <v>1284</v>
      </c>
      <c r="B156" s="103">
        <v>0.56100000000000005</v>
      </c>
      <c r="C156" s="103">
        <v>0.39200000000000002</v>
      </c>
      <c r="D156" s="104">
        <v>1136</v>
      </c>
      <c r="E156" s="104">
        <v>1</v>
      </c>
      <c r="F156" s="105">
        <v>4.395205587540076</v>
      </c>
      <c r="G156" s="106">
        <v>60.2</v>
      </c>
      <c r="H156" s="105">
        <v>1.1299999999999999</v>
      </c>
      <c r="I156" s="106">
        <v>14.9</v>
      </c>
      <c r="J156" s="104">
        <v>7.53</v>
      </c>
      <c r="K156" s="105">
        <v>3.89</v>
      </c>
      <c r="L156" s="105">
        <v>5.8</v>
      </c>
      <c r="M156" s="105">
        <v>4.2300000000000004</v>
      </c>
      <c r="N156" s="105">
        <v>1.68</v>
      </c>
      <c r="O156" s="105">
        <v>0</v>
      </c>
      <c r="P156" s="117">
        <f t="shared" si="11"/>
        <v>99.360000000000014</v>
      </c>
      <c r="Q156" s="104" t="s">
        <v>1279</v>
      </c>
      <c r="R156">
        <f t="shared" si="9"/>
        <v>1409.15</v>
      </c>
      <c r="S156">
        <f t="shared" si="10"/>
        <v>1E-3</v>
      </c>
    </row>
    <row r="157" spans="1:19">
      <c r="A157" s="102" t="s">
        <v>1285</v>
      </c>
      <c r="B157" s="103">
        <v>0.70499999999999996</v>
      </c>
      <c r="C157" s="103">
        <v>0.27900000000000003</v>
      </c>
      <c r="D157" s="104">
        <v>1149</v>
      </c>
      <c r="E157" s="104">
        <v>1</v>
      </c>
      <c r="F157" s="105">
        <v>3.5502176633105549</v>
      </c>
      <c r="G157" s="106">
        <v>51.6</v>
      </c>
      <c r="H157" s="105">
        <v>2.0499999999999998</v>
      </c>
      <c r="I157" s="106">
        <v>12.8</v>
      </c>
      <c r="J157" s="104">
        <v>10.6</v>
      </c>
      <c r="K157" s="105">
        <v>6.34</v>
      </c>
      <c r="L157" s="106">
        <v>10.6</v>
      </c>
      <c r="M157" s="105">
        <v>2.06</v>
      </c>
      <c r="N157" s="105">
        <v>0.08</v>
      </c>
      <c r="O157" s="105">
        <v>0</v>
      </c>
      <c r="P157" s="117">
        <f t="shared" si="11"/>
        <v>96.13</v>
      </c>
      <c r="Q157" s="104" t="s">
        <v>1286</v>
      </c>
      <c r="R157">
        <f t="shared" si="9"/>
        <v>1422.15</v>
      </c>
      <c r="S157">
        <f t="shared" si="10"/>
        <v>1E-3</v>
      </c>
    </row>
    <row r="158" spans="1:19">
      <c r="A158" s="102" t="s">
        <v>1287</v>
      </c>
      <c r="B158" s="103">
        <v>0.66100000000000003</v>
      </c>
      <c r="C158" s="103">
        <v>0.30099999999999999</v>
      </c>
      <c r="D158" s="104">
        <v>1143</v>
      </c>
      <c r="E158" s="104">
        <v>1</v>
      </c>
      <c r="F158" s="105">
        <v>3.5501817516037812</v>
      </c>
      <c r="G158" s="106">
        <v>51.9</v>
      </c>
      <c r="H158" s="105">
        <v>2.11</v>
      </c>
      <c r="I158" s="106">
        <v>12.8</v>
      </c>
      <c r="J158" s="104">
        <v>13.5</v>
      </c>
      <c r="K158" s="105">
        <v>6.03</v>
      </c>
      <c r="L158" s="106">
        <v>10.4</v>
      </c>
      <c r="M158" s="105">
        <v>2.29</v>
      </c>
      <c r="N158" s="105">
        <v>0.1</v>
      </c>
      <c r="O158" s="105">
        <v>0</v>
      </c>
      <c r="P158" s="117">
        <f t="shared" si="11"/>
        <v>99.13000000000001</v>
      </c>
      <c r="Q158" s="104" t="s">
        <v>1286</v>
      </c>
      <c r="R158">
        <f t="shared" si="9"/>
        <v>1416.15</v>
      </c>
      <c r="S158">
        <f t="shared" si="10"/>
        <v>1E-3</v>
      </c>
    </row>
    <row r="159" spans="1:19">
      <c r="A159" s="102" t="s">
        <v>1288</v>
      </c>
      <c r="B159" s="103">
        <v>0.64800000000000002</v>
      </c>
      <c r="C159" s="103">
        <v>0.316</v>
      </c>
      <c r="D159" s="104">
        <v>1134</v>
      </c>
      <c r="E159" s="104">
        <v>1</v>
      </c>
      <c r="F159" s="105">
        <v>3.636697012791636</v>
      </c>
      <c r="G159" s="106">
        <v>51.6</v>
      </c>
      <c r="H159" s="105">
        <v>2.14</v>
      </c>
      <c r="I159" s="106">
        <v>12.6</v>
      </c>
      <c r="J159" s="104">
        <v>13.6</v>
      </c>
      <c r="K159" s="105">
        <v>6.13</v>
      </c>
      <c r="L159" s="106">
        <v>10.4</v>
      </c>
      <c r="M159" s="105">
        <v>2.12</v>
      </c>
      <c r="N159" s="105">
        <v>0.13</v>
      </c>
      <c r="O159" s="105">
        <v>0</v>
      </c>
      <c r="P159" s="117">
        <f t="shared" si="11"/>
        <v>98.72</v>
      </c>
      <c r="Q159" s="104" t="s">
        <v>1286</v>
      </c>
      <c r="R159">
        <f t="shared" si="9"/>
        <v>1407.15</v>
      </c>
      <c r="S159">
        <f t="shared" si="10"/>
        <v>1E-3</v>
      </c>
    </row>
    <row r="160" spans="1:19">
      <c r="A160" s="102" t="s">
        <v>1289</v>
      </c>
      <c r="B160" s="103">
        <v>0.65900000000000003</v>
      </c>
      <c r="C160" s="103">
        <v>0.308</v>
      </c>
      <c r="D160" s="104">
        <v>1128</v>
      </c>
      <c r="E160" s="104">
        <v>1</v>
      </c>
      <c r="F160" s="105">
        <v>3.7489776391820948</v>
      </c>
      <c r="G160" s="106">
        <v>51.9</v>
      </c>
      <c r="H160" s="105">
        <v>2.44</v>
      </c>
      <c r="I160" s="106">
        <v>12.4</v>
      </c>
      <c r="J160" s="104">
        <v>14.6</v>
      </c>
      <c r="K160" s="105">
        <v>5.23</v>
      </c>
      <c r="L160" s="105">
        <v>9.89</v>
      </c>
      <c r="M160" s="105">
        <v>2.42</v>
      </c>
      <c r="N160" s="105">
        <v>0.12</v>
      </c>
      <c r="O160" s="105">
        <v>0</v>
      </c>
      <c r="P160" s="117">
        <f t="shared" si="11"/>
        <v>99</v>
      </c>
      <c r="Q160" s="104" t="s">
        <v>1286</v>
      </c>
      <c r="R160">
        <f t="shared" si="9"/>
        <v>1401.15</v>
      </c>
      <c r="S160">
        <f t="shared" si="10"/>
        <v>1E-3</v>
      </c>
    </row>
    <row r="161" spans="1:19">
      <c r="A161" s="102" t="s">
        <v>1290</v>
      </c>
      <c r="B161" s="103">
        <v>0.64</v>
      </c>
      <c r="C161" s="103">
        <v>0.32300000000000001</v>
      </c>
      <c r="D161" s="104">
        <v>1122</v>
      </c>
      <c r="E161" s="104">
        <v>1</v>
      </c>
      <c r="F161" s="105">
        <v>3.7744605899351673</v>
      </c>
      <c r="G161" s="106">
        <v>51.1</v>
      </c>
      <c r="H161" s="105">
        <v>2.5</v>
      </c>
      <c r="I161" s="106">
        <v>12.2</v>
      </c>
      <c r="J161" s="104">
        <v>15.1</v>
      </c>
      <c r="K161" s="105">
        <v>5.21</v>
      </c>
      <c r="L161" s="105">
        <v>9.9</v>
      </c>
      <c r="M161" s="105">
        <v>2.41</v>
      </c>
      <c r="N161" s="105">
        <v>0.16</v>
      </c>
      <c r="O161" s="105">
        <v>0</v>
      </c>
      <c r="P161" s="117">
        <f t="shared" si="11"/>
        <v>98.579999999999984</v>
      </c>
      <c r="Q161" s="104" t="s">
        <v>1286</v>
      </c>
      <c r="R161">
        <f t="shared" si="9"/>
        <v>1395.15</v>
      </c>
      <c r="S161">
        <f t="shared" si="10"/>
        <v>1E-3</v>
      </c>
    </row>
    <row r="162" spans="1:19">
      <c r="A162" s="102" t="s">
        <v>1291</v>
      </c>
      <c r="B162" s="103">
        <v>0.69</v>
      </c>
      <c r="C162" s="103">
        <v>0.28699999999999998</v>
      </c>
      <c r="D162" s="104">
        <v>1145</v>
      </c>
      <c r="E162" s="104">
        <v>1</v>
      </c>
      <c r="F162" s="105">
        <v>3.4795162783717757</v>
      </c>
      <c r="G162" s="106">
        <v>51.7</v>
      </c>
      <c r="H162" s="105">
        <v>2.14</v>
      </c>
      <c r="I162" s="106">
        <v>12.4</v>
      </c>
      <c r="J162" s="104">
        <v>14.1</v>
      </c>
      <c r="K162" s="105">
        <v>6.75</v>
      </c>
      <c r="L162" s="106">
        <v>10.1</v>
      </c>
      <c r="M162" s="105">
        <v>2.3199999999999998</v>
      </c>
      <c r="N162" s="105">
        <v>0.11</v>
      </c>
      <c r="O162" s="105">
        <v>0</v>
      </c>
      <c r="P162" s="117">
        <f t="shared" si="11"/>
        <v>99.61999999999999</v>
      </c>
      <c r="Q162" s="104" t="s">
        <v>1286</v>
      </c>
      <c r="R162">
        <f t="shared" si="9"/>
        <v>1418.15</v>
      </c>
      <c r="S162">
        <f t="shared" si="10"/>
        <v>1E-3</v>
      </c>
    </row>
    <row r="163" spans="1:19">
      <c r="A163" s="102" t="s">
        <v>1292</v>
      </c>
      <c r="B163" s="103">
        <v>0.66600000000000004</v>
      </c>
      <c r="C163" s="103">
        <v>0.29899999999999999</v>
      </c>
      <c r="D163" s="104">
        <v>1135</v>
      </c>
      <c r="E163" s="104">
        <v>1</v>
      </c>
      <c r="F163" s="105">
        <v>3.6039884068246337</v>
      </c>
      <c r="G163" s="106">
        <v>51</v>
      </c>
      <c r="H163" s="105">
        <v>2.2599999999999998</v>
      </c>
      <c r="I163" s="106">
        <v>12.2</v>
      </c>
      <c r="J163" s="104">
        <v>14.7</v>
      </c>
      <c r="K163" s="105">
        <v>5.95</v>
      </c>
      <c r="L163" s="105">
        <v>9.93</v>
      </c>
      <c r="M163" s="105">
        <v>2.2599999999999998</v>
      </c>
      <c r="N163" s="105">
        <v>0.14000000000000001</v>
      </c>
      <c r="O163" s="105">
        <v>0</v>
      </c>
      <c r="P163" s="117">
        <f t="shared" si="11"/>
        <v>98.44</v>
      </c>
      <c r="Q163" s="104" t="s">
        <v>1286</v>
      </c>
      <c r="R163">
        <f t="shared" si="9"/>
        <v>1408.15</v>
      </c>
      <c r="S163">
        <f t="shared" si="10"/>
        <v>1E-3</v>
      </c>
    </row>
    <row r="164" spans="1:19">
      <c r="A164" s="102" t="s">
        <v>1293</v>
      </c>
      <c r="B164" s="103">
        <v>0.65100000000000002</v>
      </c>
      <c r="C164" s="103">
        <v>0.312</v>
      </c>
      <c r="D164" s="104">
        <v>1125</v>
      </c>
      <c r="E164" s="104">
        <v>1</v>
      </c>
      <c r="F164" s="105">
        <v>3.7242483523877832</v>
      </c>
      <c r="G164" s="106">
        <v>51.6</v>
      </c>
      <c r="H164" s="105">
        <v>2.46</v>
      </c>
      <c r="I164" s="106">
        <v>12</v>
      </c>
      <c r="J164" s="104">
        <v>15.6</v>
      </c>
      <c r="K164" s="105">
        <v>5.7</v>
      </c>
      <c r="L164" s="105">
        <v>9.7799999999999994</v>
      </c>
      <c r="M164" s="105">
        <v>2.2999999999999998</v>
      </c>
      <c r="N164" s="105">
        <v>0.1</v>
      </c>
      <c r="O164" s="105">
        <v>0</v>
      </c>
      <c r="P164" s="117">
        <f t="shared" si="11"/>
        <v>99.539999999999992</v>
      </c>
      <c r="Q164" s="104" t="s">
        <v>1286</v>
      </c>
      <c r="R164">
        <f t="shared" si="9"/>
        <v>1398.15</v>
      </c>
      <c r="S164">
        <f t="shared" si="10"/>
        <v>1E-3</v>
      </c>
    </row>
    <row r="165" spans="1:19">
      <c r="A165" s="102" t="s">
        <v>1294</v>
      </c>
      <c r="B165" s="103">
        <v>0.71</v>
      </c>
      <c r="C165" s="103">
        <v>0.29000000000000004</v>
      </c>
      <c r="D165" s="104">
        <v>1174</v>
      </c>
      <c r="E165" s="104">
        <v>1</v>
      </c>
      <c r="F165" s="105">
        <v>3.1570586569707464</v>
      </c>
      <c r="G165" s="106">
        <v>49</v>
      </c>
      <c r="H165" s="105">
        <v>2.58</v>
      </c>
      <c r="I165" s="106">
        <v>15.3</v>
      </c>
      <c r="J165" s="104">
        <v>10.199999999999999</v>
      </c>
      <c r="K165" s="105">
        <v>6.5</v>
      </c>
      <c r="L165" s="106">
        <v>10.7</v>
      </c>
      <c r="M165" s="105">
        <v>3.3</v>
      </c>
      <c r="N165" s="105">
        <v>1.07</v>
      </c>
      <c r="O165" s="105">
        <v>0</v>
      </c>
      <c r="P165" s="117">
        <f t="shared" si="11"/>
        <v>98.649999999999991</v>
      </c>
      <c r="Q165" s="104" t="s">
        <v>1295</v>
      </c>
      <c r="R165">
        <f t="shared" si="9"/>
        <v>1447.15</v>
      </c>
      <c r="S165">
        <f t="shared" si="10"/>
        <v>1E-3</v>
      </c>
    </row>
    <row r="166" spans="1:19">
      <c r="A166" s="104" t="s">
        <v>1296</v>
      </c>
      <c r="B166" s="105">
        <v>0.61499999999999999</v>
      </c>
      <c r="C166" s="105">
        <v>0.35299999999999998</v>
      </c>
      <c r="D166" s="104">
        <v>1149</v>
      </c>
      <c r="E166" s="104">
        <v>1</v>
      </c>
      <c r="F166" s="105">
        <v>1.269700692566361</v>
      </c>
      <c r="G166" s="106">
        <v>48.84</v>
      </c>
      <c r="H166" s="105">
        <v>1.75</v>
      </c>
      <c r="I166" s="106">
        <v>18.66</v>
      </c>
      <c r="J166" s="105">
        <v>9.3867353549896517</v>
      </c>
      <c r="K166" s="105">
        <v>3.44</v>
      </c>
      <c r="L166" s="105">
        <v>7.64</v>
      </c>
      <c r="M166" s="105">
        <v>6.06</v>
      </c>
      <c r="N166" s="105">
        <v>3.58</v>
      </c>
      <c r="O166" s="105">
        <v>0</v>
      </c>
      <c r="P166" s="117">
        <f t="shared" si="11"/>
        <v>99.356735354989652</v>
      </c>
      <c r="Q166" s="104" t="s">
        <v>1297</v>
      </c>
      <c r="R166">
        <f t="shared" si="9"/>
        <v>1422.15</v>
      </c>
      <c r="S166">
        <f t="shared" si="10"/>
        <v>1E-3</v>
      </c>
    </row>
    <row r="167" spans="1:19">
      <c r="A167" s="104" t="s">
        <v>1298</v>
      </c>
      <c r="B167" s="105">
        <v>0.68600000000000005</v>
      </c>
      <c r="C167" s="105">
        <v>0.28000000000000003</v>
      </c>
      <c r="D167" s="104">
        <v>1203</v>
      </c>
      <c r="E167" s="104">
        <v>1</v>
      </c>
      <c r="F167" s="105">
        <v>1.3816600425541432</v>
      </c>
      <c r="G167" s="106">
        <v>48.16</v>
      </c>
      <c r="H167" s="105">
        <v>3.58</v>
      </c>
      <c r="I167" s="106">
        <v>16.420000000000002</v>
      </c>
      <c r="J167" s="106">
        <v>10.613746063169261</v>
      </c>
      <c r="K167" s="105">
        <v>6.12</v>
      </c>
      <c r="L167" s="105">
        <v>9.94</v>
      </c>
      <c r="M167" s="105">
        <v>3.58</v>
      </c>
      <c r="N167" s="105">
        <v>1.43</v>
      </c>
      <c r="O167" s="105">
        <v>0</v>
      </c>
      <c r="P167" s="117">
        <f t="shared" si="11"/>
        <v>99.843746063169263</v>
      </c>
      <c r="Q167" s="104" t="s">
        <v>1297</v>
      </c>
      <c r="R167">
        <f t="shared" si="9"/>
        <v>1476.15</v>
      </c>
      <c r="S167">
        <f t="shared" si="10"/>
        <v>1E-3</v>
      </c>
    </row>
    <row r="168" spans="1:19">
      <c r="A168" s="104" t="s">
        <v>1299</v>
      </c>
      <c r="B168" s="105">
        <v>0.66200000000000003</v>
      </c>
      <c r="C168" s="105">
        <v>0.308</v>
      </c>
      <c r="D168" s="104">
        <v>1203</v>
      </c>
      <c r="E168" s="104">
        <v>1</v>
      </c>
      <c r="F168" s="105">
        <v>1.419743029357694</v>
      </c>
      <c r="G168" s="106">
        <v>49.08</v>
      </c>
      <c r="H168" s="105">
        <v>2.38</v>
      </c>
      <c r="I168" s="106">
        <v>16.91</v>
      </c>
      <c r="J168" s="106">
        <v>10.872744533429316</v>
      </c>
      <c r="K168" s="105">
        <v>5.61</v>
      </c>
      <c r="L168" s="105">
        <v>9.0399999999999991</v>
      </c>
      <c r="M168" s="105">
        <v>3.69</v>
      </c>
      <c r="N168" s="105">
        <v>1.76</v>
      </c>
      <c r="O168" s="105">
        <v>0</v>
      </c>
      <c r="P168" s="117">
        <f t="shared" si="11"/>
        <v>99.342744533429325</v>
      </c>
      <c r="Q168" s="104" t="s">
        <v>1297</v>
      </c>
      <c r="R168">
        <f t="shared" si="9"/>
        <v>1476.15</v>
      </c>
      <c r="S168">
        <f t="shared" si="10"/>
        <v>1E-3</v>
      </c>
    </row>
    <row r="169" spans="1:19">
      <c r="A169" s="104" t="s">
        <v>1300</v>
      </c>
      <c r="B169" s="105">
        <v>0.58799999999999997</v>
      </c>
      <c r="C169" s="105">
        <v>0.376</v>
      </c>
      <c r="D169" s="104">
        <v>1176</v>
      </c>
      <c r="E169" s="104">
        <v>1</v>
      </c>
      <c r="F169" s="105">
        <v>1.4865827993850285</v>
      </c>
      <c r="G169" s="106">
        <v>49.27</v>
      </c>
      <c r="H169" s="105">
        <v>2.7</v>
      </c>
      <c r="I169" s="106">
        <v>15.7</v>
      </c>
      <c r="J169" s="106">
        <v>10.07275983082876</v>
      </c>
      <c r="K169" s="105">
        <v>5.48</v>
      </c>
      <c r="L169" s="105">
        <v>9.41</v>
      </c>
      <c r="M169" s="105">
        <v>4.2699999999999996</v>
      </c>
      <c r="N169" s="105">
        <v>1.85</v>
      </c>
      <c r="O169" s="105">
        <v>0</v>
      </c>
      <c r="P169" s="117">
        <f t="shared" si="11"/>
        <v>98.752759830828751</v>
      </c>
      <c r="Q169" s="104" t="s">
        <v>1297</v>
      </c>
      <c r="R169">
        <f t="shared" si="9"/>
        <v>1449.15</v>
      </c>
      <c r="S169">
        <f t="shared" si="10"/>
        <v>1E-3</v>
      </c>
    </row>
    <row r="170" spans="1:19">
      <c r="A170" s="104" t="s">
        <v>1301</v>
      </c>
      <c r="B170" s="105">
        <v>0.52100000000000002</v>
      </c>
      <c r="C170" s="105">
        <v>0.46600000000000003</v>
      </c>
      <c r="D170" s="104">
        <v>1145</v>
      </c>
      <c r="E170" s="104">
        <v>1</v>
      </c>
      <c r="F170" s="105">
        <v>1.2292378085457998</v>
      </c>
      <c r="G170" s="106">
        <v>54.87</v>
      </c>
      <c r="H170" s="105">
        <v>3.54</v>
      </c>
      <c r="I170" s="106">
        <v>14.09</v>
      </c>
      <c r="J170" s="105">
        <v>9.8317277062899322</v>
      </c>
      <c r="K170" s="105">
        <v>4</v>
      </c>
      <c r="L170" s="105">
        <v>7.2</v>
      </c>
      <c r="M170" s="105">
        <v>4.5</v>
      </c>
      <c r="N170" s="105">
        <v>1.59</v>
      </c>
      <c r="O170" s="105">
        <v>0</v>
      </c>
      <c r="P170" s="117">
        <f t="shared" si="11"/>
        <v>99.621727706289946</v>
      </c>
      <c r="Q170" s="104" t="s">
        <v>1297</v>
      </c>
      <c r="R170">
        <f t="shared" si="9"/>
        <v>1418.15</v>
      </c>
      <c r="S170">
        <f t="shared" si="10"/>
        <v>1E-3</v>
      </c>
    </row>
    <row r="171" spans="1:19">
      <c r="A171" s="104" t="s">
        <v>1302</v>
      </c>
      <c r="B171" s="105">
        <v>0.78400000000000003</v>
      </c>
      <c r="C171" s="105">
        <v>0.20399999999999999</v>
      </c>
      <c r="D171" s="104">
        <v>1235</v>
      </c>
      <c r="E171" s="104">
        <v>1</v>
      </c>
      <c r="F171" s="105">
        <v>1.5835645555986995</v>
      </c>
      <c r="G171" s="106">
        <v>49.84</v>
      </c>
      <c r="H171" s="105">
        <v>0.93</v>
      </c>
      <c r="I171" s="106">
        <v>15.85</v>
      </c>
      <c r="J171" s="105">
        <v>9.5767965445874204</v>
      </c>
      <c r="K171" s="105">
        <v>8.6</v>
      </c>
      <c r="L171" s="106">
        <v>12.72</v>
      </c>
      <c r="M171" s="105">
        <v>2.14</v>
      </c>
      <c r="N171" s="105">
        <v>0.31</v>
      </c>
      <c r="O171" s="105">
        <v>0</v>
      </c>
      <c r="P171" s="117">
        <f t="shared" si="11"/>
        <v>99.966796544587424</v>
      </c>
      <c r="Q171" s="104" t="s">
        <v>1297</v>
      </c>
      <c r="R171">
        <f t="shared" si="9"/>
        <v>1508.15</v>
      </c>
      <c r="S171">
        <f t="shared" si="10"/>
        <v>1E-3</v>
      </c>
    </row>
    <row r="172" spans="1:19">
      <c r="A172" s="104" t="s">
        <v>1303</v>
      </c>
      <c r="B172" s="105">
        <v>0.59899999999999998</v>
      </c>
      <c r="C172" s="105">
        <v>0.36599999999999999</v>
      </c>
      <c r="D172" s="104">
        <v>1203</v>
      </c>
      <c r="E172" s="104">
        <v>1</v>
      </c>
      <c r="F172" s="105">
        <v>1.7018836359324157</v>
      </c>
      <c r="G172" s="106">
        <v>57.25</v>
      </c>
      <c r="H172" s="105">
        <v>0.78</v>
      </c>
      <c r="I172" s="106">
        <v>16.8</v>
      </c>
      <c r="J172" s="105">
        <v>6.9198317286061366</v>
      </c>
      <c r="K172" s="105">
        <v>5.31</v>
      </c>
      <c r="L172" s="105">
        <v>7.36</v>
      </c>
      <c r="M172" s="105">
        <v>4.07</v>
      </c>
      <c r="N172" s="105">
        <v>1.1299999999999999</v>
      </c>
      <c r="O172" s="105">
        <v>0</v>
      </c>
      <c r="P172" s="117">
        <f t="shared" si="11"/>
        <v>99.61983172860613</v>
      </c>
      <c r="Q172" s="104" t="s">
        <v>1297</v>
      </c>
      <c r="R172">
        <f t="shared" si="9"/>
        <v>1476.15</v>
      </c>
      <c r="S172">
        <f t="shared" si="10"/>
        <v>1E-3</v>
      </c>
    </row>
    <row r="173" spans="1:19">
      <c r="A173" s="122" t="s">
        <v>1304</v>
      </c>
      <c r="B173" s="103">
        <v>0.68</v>
      </c>
      <c r="C173" s="103">
        <v>0.29799999999999999</v>
      </c>
      <c r="D173" s="104">
        <v>1179</v>
      </c>
      <c r="E173" s="104">
        <v>1</v>
      </c>
      <c r="F173" s="105">
        <v>3.2397658694947578</v>
      </c>
      <c r="G173" s="106">
        <v>49.3</v>
      </c>
      <c r="H173" s="105">
        <v>2.5499999999999998</v>
      </c>
      <c r="I173" s="106">
        <v>14.9</v>
      </c>
      <c r="J173" s="106">
        <v>13.730409999999999</v>
      </c>
      <c r="K173" s="105">
        <v>5.71</v>
      </c>
      <c r="L173" s="105">
        <v>9.14</v>
      </c>
      <c r="M173" s="105">
        <v>2.65</v>
      </c>
      <c r="N173" s="105">
        <v>0.68</v>
      </c>
      <c r="O173" s="105">
        <v>0</v>
      </c>
      <c r="P173" s="117">
        <f t="shared" si="11"/>
        <v>98.660410000000013</v>
      </c>
      <c r="Q173" s="104" t="s">
        <v>1305</v>
      </c>
      <c r="R173">
        <f t="shared" si="9"/>
        <v>1452.15</v>
      </c>
      <c r="S173">
        <f t="shared" si="10"/>
        <v>1E-3</v>
      </c>
    </row>
    <row r="174" spans="1:19">
      <c r="A174" s="102" t="s">
        <v>1306</v>
      </c>
      <c r="B174" s="103">
        <v>0.65300000000000002</v>
      </c>
      <c r="C174" s="103">
        <v>0.33600000000000002</v>
      </c>
      <c r="D174" s="104">
        <v>1157</v>
      </c>
      <c r="E174" s="104">
        <v>1</v>
      </c>
      <c r="F174" s="105">
        <v>3.4467743690347037</v>
      </c>
      <c r="G174" s="106">
        <v>48.9</v>
      </c>
      <c r="H174" s="105">
        <v>2.62</v>
      </c>
      <c r="I174" s="106">
        <v>13.9</v>
      </c>
      <c r="J174" s="106">
        <v>14.34295</v>
      </c>
      <c r="K174" s="105">
        <v>5.54</v>
      </c>
      <c r="L174" s="105">
        <v>9.1</v>
      </c>
      <c r="M174" s="105">
        <v>3.04</v>
      </c>
      <c r="N174" s="105">
        <v>0.78</v>
      </c>
      <c r="O174" s="105">
        <v>0</v>
      </c>
      <c r="P174" s="117">
        <f t="shared" si="11"/>
        <v>98.222950000000012</v>
      </c>
      <c r="Q174" s="104" t="s">
        <v>1305</v>
      </c>
      <c r="R174">
        <f t="shared" si="9"/>
        <v>1430.15</v>
      </c>
      <c r="S174">
        <f t="shared" si="10"/>
        <v>1E-3</v>
      </c>
    </row>
    <row r="175" spans="1:19">
      <c r="A175" s="102" t="s">
        <v>1307</v>
      </c>
      <c r="B175" s="103">
        <v>0.59399999999999997</v>
      </c>
      <c r="C175" s="103">
        <v>0.39</v>
      </c>
      <c r="D175" s="104">
        <v>1150</v>
      </c>
      <c r="E175" s="104">
        <v>1</v>
      </c>
      <c r="F175" s="105">
        <v>3.5524820055434443</v>
      </c>
      <c r="G175" s="106">
        <v>48</v>
      </c>
      <c r="H175" s="105">
        <v>4.03</v>
      </c>
      <c r="I175" s="106">
        <v>13.8</v>
      </c>
      <c r="J175" s="106">
        <v>17.447279999999999</v>
      </c>
      <c r="K175" s="105">
        <v>4.3</v>
      </c>
      <c r="L175" s="105">
        <v>7.51</v>
      </c>
      <c r="M175" s="105">
        <v>3.06</v>
      </c>
      <c r="N175" s="105">
        <v>1.2</v>
      </c>
      <c r="O175" s="105">
        <v>0</v>
      </c>
      <c r="P175" s="117">
        <f t="shared" si="11"/>
        <v>99.347279999999998</v>
      </c>
      <c r="Q175" s="104" t="s">
        <v>1305</v>
      </c>
      <c r="R175">
        <f t="shared" si="9"/>
        <v>1423.15</v>
      </c>
      <c r="S175">
        <f t="shared" si="10"/>
        <v>1E-3</v>
      </c>
    </row>
    <row r="176" spans="1:19">
      <c r="A176" s="102" t="s">
        <v>1308</v>
      </c>
      <c r="B176" s="103">
        <v>0.57899999999999996</v>
      </c>
      <c r="C176" s="103">
        <v>0.42100000000000004</v>
      </c>
      <c r="D176" s="104">
        <v>1154</v>
      </c>
      <c r="E176" s="104">
        <v>1</v>
      </c>
      <c r="F176" s="105">
        <v>3.2474060764654289</v>
      </c>
      <c r="G176" s="106">
        <v>47.52</v>
      </c>
      <c r="H176" s="105">
        <v>2.96</v>
      </c>
      <c r="I176" s="106">
        <v>13.33</v>
      </c>
      <c r="J176" s="106">
        <v>15.41</v>
      </c>
      <c r="K176" s="105">
        <v>5.97</v>
      </c>
      <c r="L176" s="106">
        <v>10.44</v>
      </c>
      <c r="M176" s="105">
        <v>2.52</v>
      </c>
      <c r="N176" s="105">
        <v>0.43</v>
      </c>
      <c r="O176" s="105">
        <v>0</v>
      </c>
      <c r="P176" s="117">
        <f t="shared" si="11"/>
        <v>98.58</v>
      </c>
      <c r="Q176" s="104" t="s">
        <v>1308</v>
      </c>
      <c r="R176">
        <f t="shared" si="9"/>
        <v>1427.15</v>
      </c>
      <c r="S176">
        <f t="shared" si="10"/>
        <v>1E-3</v>
      </c>
    </row>
    <row r="177" spans="1:19">
      <c r="A177" s="102" t="s">
        <v>1308</v>
      </c>
      <c r="B177" s="103">
        <v>0.61299999999999999</v>
      </c>
      <c r="C177" s="103">
        <v>0.38700000000000001</v>
      </c>
      <c r="D177" s="104">
        <v>1106</v>
      </c>
      <c r="E177" s="104">
        <v>1</v>
      </c>
      <c r="F177" s="105">
        <v>4.0021623942979954</v>
      </c>
      <c r="G177" s="106">
        <v>48.45</v>
      </c>
      <c r="H177" s="105">
        <v>5.17</v>
      </c>
      <c r="I177" s="106">
        <v>11.33</v>
      </c>
      <c r="J177" s="106">
        <v>16.91</v>
      </c>
      <c r="K177" s="105">
        <v>4.49</v>
      </c>
      <c r="L177" s="105">
        <v>9.02</v>
      </c>
      <c r="M177" s="105">
        <v>2.5499999999999998</v>
      </c>
      <c r="N177" s="105">
        <v>0.67</v>
      </c>
      <c r="O177" s="105">
        <v>0</v>
      </c>
      <c r="P177" s="117">
        <f t="shared" si="11"/>
        <v>98.589999999999989</v>
      </c>
      <c r="Q177" s="104" t="s">
        <v>1308</v>
      </c>
      <c r="R177">
        <f t="shared" si="9"/>
        <v>1379.15</v>
      </c>
      <c r="S177">
        <f t="shared" si="10"/>
        <v>1E-3</v>
      </c>
    </row>
    <row r="178" spans="1:19">
      <c r="A178" s="102" t="s">
        <v>1308</v>
      </c>
      <c r="B178" s="103">
        <v>0.60899999999999999</v>
      </c>
      <c r="C178" s="103">
        <v>0.39100000000000001</v>
      </c>
      <c r="D178" s="104">
        <v>1144</v>
      </c>
      <c r="E178" s="104">
        <v>1</v>
      </c>
      <c r="F178" s="105">
        <v>3.3578067804966429</v>
      </c>
      <c r="G178" s="106">
        <v>47.68</v>
      </c>
      <c r="H178" s="105">
        <v>3.1</v>
      </c>
      <c r="I178" s="106">
        <v>12.94</v>
      </c>
      <c r="J178" s="106">
        <v>15.87</v>
      </c>
      <c r="K178" s="105">
        <v>5.81</v>
      </c>
      <c r="L178" s="106">
        <v>10.44</v>
      </c>
      <c r="M178" s="105">
        <v>2.37</v>
      </c>
      <c r="N178" s="105">
        <v>0.45</v>
      </c>
      <c r="O178" s="105">
        <v>0</v>
      </c>
      <c r="P178" s="117">
        <f t="shared" si="11"/>
        <v>98.660000000000011</v>
      </c>
      <c r="Q178" s="104" t="s">
        <v>1308</v>
      </c>
      <c r="R178">
        <f t="shared" si="9"/>
        <v>1417.15</v>
      </c>
      <c r="S178">
        <f t="shared" si="10"/>
        <v>1E-3</v>
      </c>
    </row>
    <row r="179" spans="1:19">
      <c r="A179" s="102" t="s">
        <v>1308</v>
      </c>
      <c r="B179" s="103">
        <v>0.60099999999999998</v>
      </c>
      <c r="C179" s="103">
        <v>0.39900000000000002</v>
      </c>
      <c r="D179" s="104">
        <v>1126</v>
      </c>
      <c r="E179" s="104">
        <v>1</v>
      </c>
      <c r="F179" s="105">
        <v>3.6973090954310184</v>
      </c>
      <c r="G179" s="106">
        <v>48.15</v>
      </c>
      <c r="H179" s="105">
        <v>4.71</v>
      </c>
      <c r="I179" s="106">
        <v>12.11</v>
      </c>
      <c r="J179" s="106">
        <v>16.2</v>
      </c>
      <c r="K179" s="105">
        <v>5.05</v>
      </c>
      <c r="L179" s="105">
        <v>9.36</v>
      </c>
      <c r="M179" s="105">
        <v>2.61</v>
      </c>
      <c r="N179" s="105">
        <v>0.56999999999999995</v>
      </c>
      <c r="O179" s="105">
        <v>0</v>
      </c>
      <c r="P179" s="117">
        <f t="shared" si="11"/>
        <v>98.759999999999991</v>
      </c>
      <c r="Q179" s="104" t="s">
        <v>1308</v>
      </c>
      <c r="R179">
        <f t="shared" si="9"/>
        <v>1399.15</v>
      </c>
      <c r="S179">
        <f t="shared" si="10"/>
        <v>1E-3</v>
      </c>
    </row>
    <row r="180" spans="1:19">
      <c r="A180" s="102" t="s">
        <v>1308</v>
      </c>
      <c r="B180" s="103">
        <v>0.61899999999999999</v>
      </c>
      <c r="C180" s="103">
        <v>0.38100000000000001</v>
      </c>
      <c r="D180" s="104">
        <v>1117</v>
      </c>
      <c r="E180" s="104">
        <v>1</v>
      </c>
      <c r="F180" s="105">
        <v>3.8179690978223801</v>
      </c>
      <c r="G180" s="106">
        <v>48.18</v>
      </c>
      <c r="H180" s="105">
        <v>5.2</v>
      </c>
      <c r="I180" s="106">
        <v>11.56</v>
      </c>
      <c r="J180" s="106">
        <v>16.64</v>
      </c>
      <c r="K180" s="105">
        <v>4.78</v>
      </c>
      <c r="L180" s="105">
        <v>9.4</v>
      </c>
      <c r="M180" s="105">
        <v>2.54</v>
      </c>
      <c r="N180" s="105">
        <v>0.57999999999999996</v>
      </c>
      <c r="O180" s="105">
        <v>0</v>
      </c>
      <c r="P180" s="117">
        <f t="shared" si="11"/>
        <v>98.88000000000001</v>
      </c>
      <c r="Q180" s="104" t="s">
        <v>1308</v>
      </c>
      <c r="R180">
        <f t="shared" si="9"/>
        <v>1390.15</v>
      </c>
      <c r="S180">
        <f t="shared" si="10"/>
        <v>1E-3</v>
      </c>
    </row>
    <row r="181" spans="1:19">
      <c r="A181" s="102" t="s">
        <v>1308</v>
      </c>
      <c r="B181" s="103">
        <v>0.624</v>
      </c>
      <c r="C181" s="103">
        <v>0.376</v>
      </c>
      <c r="D181" s="104">
        <v>1135</v>
      </c>
      <c r="E181" s="104">
        <v>1</v>
      </c>
      <c r="F181" s="105">
        <v>3.5805584563202193</v>
      </c>
      <c r="G181" s="106">
        <v>48.13</v>
      </c>
      <c r="H181" s="105">
        <v>4.42</v>
      </c>
      <c r="I181" s="106">
        <v>12.58</v>
      </c>
      <c r="J181" s="106">
        <v>15.81</v>
      </c>
      <c r="K181" s="105">
        <v>5.41</v>
      </c>
      <c r="L181" s="105">
        <v>9.4</v>
      </c>
      <c r="M181" s="105">
        <v>2.59</v>
      </c>
      <c r="N181" s="105">
        <v>0.54</v>
      </c>
      <c r="O181" s="105">
        <v>0</v>
      </c>
      <c r="P181" s="117">
        <f t="shared" si="11"/>
        <v>98.880000000000024</v>
      </c>
      <c r="Q181" s="104" t="s">
        <v>1308</v>
      </c>
      <c r="R181">
        <f t="shared" si="9"/>
        <v>1408.15</v>
      </c>
      <c r="S181">
        <f t="shared" si="10"/>
        <v>1E-3</v>
      </c>
    </row>
    <row r="182" spans="1:19">
      <c r="A182" s="102" t="s">
        <v>1308</v>
      </c>
      <c r="B182" s="103">
        <v>0.69599999999999995</v>
      </c>
      <c r="C182" s="103">
        <v>0.30400000000000005</v>
      </c>
      <c r="D182" s="104">
        <v>1163</v>
      </c>
      <c r="E182" s="104">
        <v>1</v>
      </c>
      <c r="F182" s="105">
        <v>3.1348614676435744</v>
      </c>
      <c r="G182" s="106">
        <v>48.57</v>
      </c>
      <c r="H182" s="105">
        <v>2.41</v>
      </c>
      <c r="I182" s="106">
        <v>13.51</v>
      </c>
      <c r="J182" s="106">
        <v>14</v>
      </c>
      <c r="K182" s="105">
        <v>6.39</v>
      </c>
      <c r="L182" s="106">
        <v>11.52</v>
      </c>
      <c r="M182" s="105">
        <v>1.92</v>
      </c>
      <c r="N182" s="105">
        <v>0.81</v>
      </c>
      <c r="O182" s="105">
        <v>0</v>
      </c>
      <c r="P182" s="117">
        <f t="shared" si="11"/>
        <v>99.13000000000001</v>
      </c>
      <c r="Q182" s="104" t="s">
        <v>1308</v>
      </c>
      <c r="R182">
        <f t="shared" si="9"/>
        <v>1436.15</v>
      </c>
      <c r="S182">
        <f t="shared" si="10"/>
        <v>1E-3</v>
      </c>
    </row>
    <row r="183" spans="1:19">
      <c r="A183" s="102" t="s">
        <v>1308</v>
      </c>
      <c r="B183" s="103">
        <v>0.73</v>
      </c>
      <c r="C183" s="103">
        <v>0.27</v>
      </c>
      <c r="D183" s="104">
        <v>1173</v>
      </c>
      <c r="E183" s="104">
        <v>1</v>
      </c>
      <c r="F183" s="105">
        <v>3.0072051386241991</v>
      </c>
      <c r="G183" s="106">
        <v>48.49</v>
      </c>
      <c r="H183" s="105">
        <v>2.3199999999999998</v>
      </c>
      <c r="I183" s="106">
        <v>13.62</v>
      </c>
      <c r="J183" s="106">
        <v>13.81</v>
      </c>
      <c r="K183" s="105">
        <v>6.78</v>
      </c>
      <c r="L183" s="106">
        <v>11.59</v>
      </c>
      <c r="M183" s="105">
        <v>2.25</v>
      </c>
      <c r="N183" s="105">
        <v>0.37</v>
      </c>
      <c r="O183" s="105">
        <v>0</v>
      </c>
      <c r="P183" s="117">
        <f t="shared" si="11"/>
        <v>99.230000000000018</v>
      </c>
      <c r="Q183" s="104" t="s">
        <v>1308</v>
      </c>
      <c r="R183">
        <f t="shared" si="9"/>
        <v>1446.15</v>
      </c>
      <c r="S183">
        <f t="shared" si="10"/>
        <v>1E-3</v>
      </c>
    </row>
    <row r="184" spans="1:19">
      <c r="A184" s="102" t="s">
        <v>1308</v>
      </c>
      <c r="B184" s="103">
        <v>0.70200000000000007</v>
      </c>
      <c r="C184" s="103">
        <v>0.29799999999999993</v>
      </c>
      <c r="D184" s="104">
        <v>1173</v>
      </c>
      <c r="E184" s="104">
        <v>1</v>
      </c>
      <c r="F184" s="105">
        <v>3.0113762337653598</v>
      </c>
      <c r="G184" s="106">
        <v>48.49</v>
      </c>
      <c r="H184" s="105">
        <v>2.33</v>
      </c>
      <c r="I184" s="106">
        <v>13.72</v>
      </c>
      <c r="J184" s="106">
        <v>13.71</v>
      </c>
      <c r="K184" s="105">
        <v>6.65</v>
      </c>
      <c r="L184" s="106">
        <v>11.74</v>
      </c>
      <c r="M184" s="105">
        <v>1.92</v>
      </c>
      <c r="N184" s="105">
        <v>0.75</v>
      </c>
      <c r="O184" s="105">
        <v>0</v>
      </c>
      <c r="P184" s="117">
        <f t="shared" si="11"/>
        <v>99.31</v>
      </c>
      <c r="Q184" s="104" t="s">
        <v>1308</v>
      </c>
      <c r="R184">
        <f t="shared" si="9"/>
        <v>1446.15</v>
      </c>
      <c r="S184">
        <f t="shared" si="10"/>
        <v>1E-3</v>
      </c>
    </row>
    <row r="185" spans="1:19">
      <c r="A185" s="102" t="s">
        <v>1308</v>
      </c>
      <c r="B185" s="103">
        <v>0.59899999999999998</v>
      </c>
      <c r="C185" s="103">
        <v>0.40100000000000002</v>
      </c>
      <c r="D185" s="104">
        <v>1163</v>
      </c>
      <c r="E185" s="104">
        <v>1</v>
      </c>
      <c r="F185" s="105">
        <v>3.1748422620504644</v>
      </c>
      <c r="G185" s="106">
        <v>47.69</v>
      </c>
      <c r="H185" s="105">
        <v>2.99</v>
      </c>
      <c r="I185" s="106">
        <v>13.98</v>
      </c>
      <c r="J185" s="106">
        <v>15.3</v>
      </c>
      <c r="K185" s="105">
        <v>6.14</v>
      </c>
      <c r="L185" s="106">
        <v>10.38</v>
      </c>
      <c r="M185" s="105">
        <v>2.4300000000000002</v>
      </c>
      <c r="N185" s="105">
        <v>0.44</v>
      </c>
      <c r="O185" s="105">
        <v>0</v>
      </c>
      <c r="P185" s="117">
        <f t="shared" si="11"/>
        <v>99.35</v>
      </c>
      <c r="Q185" s="104" t="s">
        <v>1308</v>
      </c>
      <c r="R185">
        <f t="shared" si="9"/>
        <v>1436.15</v>
      </c>
      <c r="S185">
        <f t="shared" si="10"/>
        <v>1E-3</v>
      </c>
    </row>
    <row r="186" spans="1:19">
      <c r="A186" s="102" t="s">
        <v>1308</v>
      </c>
      <c r="B186" s="103">
        <v>0.66500000000000004</v>
      </c>
      <c r="C186" s="103">
        <v>0.33499999999999996</v>
      </c>
      <c r="D186" s="104">
        <v>1138</v>
      </c>
      <c r="E186" s="104">
        <v>1</v>
      </c>
      <c r="F186" s="105">
        <v>3.4945532112886819</v>
      </c>
      <c r="G186" s="106">
        <v>48.6</v>
      </c>
      <c r="H186" s="105">
        <v>4.3899999999999997</v>
      </c>
      <c r="I186" s="106">
        <v>12.01</v>
      </c>
      <c r="J186" s="106">
        <v>16.87</v>
      </c>
      <c r="K186" s="105">
        <v>5.08</v>
      </c>
      <c r="L186" s="105">
        <v>9.76</v>
      </c>
      <c r="M186" s="105">
        <v>2.48</v>
      </c>
      <c r="N186" s="105">
        <v>0.59</v>
      </c>
      <c r="O186" s="105">
        <v>0</v>
      </c>
      <c r="P186" s="117">
        <f t="shared" si="11"/>
        <v>99.780000000000015</v>
      </c>
      <c r="Q186" s="104" t="s">
        <v>1308</v>
      </c>
      <c r="R186">
        <f t="shared" si="9"/>
        <v>1411.15</v>
      </c>
      <c r="S186">
        <f t="shared" si="10"/>
        <v>1E-3</v>
      </c>
    </row>
    <row r="187" spans="1:19">
      <c r="A187" s="102" t="s">
        <v>1308</v>
      </c>
      <c r="B187" s="103">
        <v>0.745</v>
      </c>
      <c r="C187" s="103">
        <v>0.255</v>
      </c>
      <c r="D187" s="104">
        <v>1201</v>
      </c>
      <c r="E187" s="104">
        <v>1</v>
      </c>
      <c r="F187" s="105">
        <v>2.7209627917749355</v>
      </c>
      <c r="G187" s="106">
        <v>48.94</v>
      </c>
      <c r="H187" s="105">
        <v>2</v>
      </c>
      <c r="I187" s="106">
        <v>14.43</v>
      </c>
      <c r="J187" s="106">
        <v>12.5</v>
      </c>
      <c r="K187" s="105">
        <v>7.58</v>
      </c>
      <c r="L187" s="106">
        <v>12.17</v>
      </c>
      <c r="M187" s="105">
        <v>2.06</v>
      </c>
      <c r="N187" s="105">
        <v>0.27</v>
      </c>
      <c r="O187" s="105">
        <v>0</v>
      </c>
      <c r="P187" s="117">
        <f t="shared" si="11"/>
        <v>99.95</v>
      </c>
      <c r="Q187" s="104" t="s">
        <v>1308</v>
      </c>
      <c r="R187">
        <f t="shared" si="9"/>
        <v>1474.15</v>
      </c>
      <c r="S187">
        <f t="shared" si="10"/>
        <v>1E-3</v>
      </c>
    </row>
    <row r="188" spans="1:19">
      <c r="A188" s="102" t="s">
        <v>1308</v>
      </c>
      <c r="B188" s="103">
        <v>0.71799999999999997</v>
      </c>
      <c r="C188" s="103">
        <v>0.28200000000000003</v>
      </c>
      <c r="D188" s="104">
        <v>1201</v>
      </c>
      <c r="E188" s="104">
        <v>1</v>
      </c>
      <c r="F188" s="105">
        <v>2.7354633679672986</v>
      </c>
      <c r="G188" s="106">
        <v>49.88</v>
      </c>
      <c r="H188" s="105">
        <v>1.69</v>
      </c>
      <c r="I188" s="106">
        <v>14.57</v>
      </c>
      <c r="J188" s="106">
        <v>10.89</v>
      </c>
      <c r="K188" s="105">
        <v>7.99</v>
      </c>
      <c r="L188" s="106">
        <v>12.64</v>
      </c>
      <c r="M188" s="105">
        <v>2.2400000000000002</v>
      </c>
      <c r="N188" s="105">
        <v>0.25</v>
      </c>
      <c r="O188" s="105">
        <v>0</v>
      </c>
      <c r="P188" s="117">
        <f t="shared" si="11"/>
        <v>100.14999999999999</v>
      </c>
      <c r="Q188" s="104" t="s">
        <v>1308</v>
      </c>
      <c r="R188">
        <f t="shared" si="9"/>
        <v>1474.15</v>
      </c>
      <c r="S188">
        <f t="shared" si="10"/>
        <v>1E-3</v>
      </c>
    </row>
    <row r="189" spans="1:19">
      <c r="A189" s="102" t="s">
        <v>1309</v>
      </c>
      <c r="B189" s="105">
        <v>0.50700000000000001</v>
      </c>
      <c r="C189" s="105">
        <v>0.48</v>
      </c>
      <c r="D189" s="104">
        <v>1072</v>
      </c>
      <c r="E189" s="104">
        <v>1</v>
      </c>
      <c r="F189" s="105">
        <v>4.3594750151570834</v>
      </c>
      <c r="G189" s="106">
        <v>47.56</v>
      </c>
      <c r="H189" s="105">
        <v>4.72</v>
      </c>
      <c r="I189" s="106">
        <v>9.61</v>
      </c>
      <c r="J189" s="106">
        <v>16.29</v>
      </c>
      <c r="K189" s="105">
        <v>4.2300000000000004</v>
      </c>
      <c r="L189" s="106">
        <v>9.73</v>
      </c>
      <c r="M189" s="105">
        <v>2.4500000000000002</v>
      </c>
      <c r="N189" s="105">
        <v>0.65</v>
      </c>
      <c r="O189" s="105">
        <v>0</v>
      </c>
      <c r="P189" s="117">
        <f t="shared" si="11"/>
        <v>95.240000000000023</v>
      </c>
      <c r="Q189" s="104" t="s">
        <v>1310</v>
      </c>
      <c r="R189">
        <f t="shared" si="9"/>
        <v>1345.15</v>
      </c>
      <c r="S189">
        <f t="shared" si="10"/>
        <v>1E-3</v>
      </c>
    </row>
    <row r="190" spans="1:19">
      <c r="A190" s="123" t="s">
        <v>1311</v>
      </c>
      <c r="B190" s="109">
        <v>0.70599999999999996</v>
      </c>
      <c r="C190" s="109">
        <f>1-B190</f>
        <v>0.29400000000000004</v>
      </c>
      <c r="D190" s="104">
        <v>1148</v>
      </c>
      <c r="E190" s="104">
        <v>1</v>
      </c>
      <c r="F190" s="105">
        <v>3.3806422920585875</v>
      </c>
      <c r="G190" s="106">
        <v>49.8</v>
      </c>
      <c r="H190" s="105">
        <v>3.47</v>
      </c>
      <c r="I190" s="106">
        <v>13.15</v>
      </c>
      <c r="J190" s="106">
        <v>14.18</v>
      </c>
      <c r="K190" s="105">
        <v>6.06</v>
      </c>
      <c r="L190" s="106">
        <v>10.81</v>
      </c>
      <c r="M190" s="105">
        <v>2.5299999999999998</v>
      </c>
      <c r="N190" s="105">
        <v>0.37</v>
      </c>
      <c r="O190" s="105">
        <v>0</v>
      </c>
      <c r="P190" s="117">
        <f t="shared" si="11"/>
        <v>100.37</v>
      </c>
      <c r="Q190" s="104" t="s">
        <v>1312</v>
      </c>
      <c r="R190">
        <f t="shared" si="9"/>
        <v>1421.15</v>
      </c>
      <c r="S190">
        <f t="shared" si="10"/>
        <v>1E-3</v>
      </c>
    </row>
    <row r="191" spans="1:19">
      <c r="A191" s="123" t="s">
        <v>1313</v>
      </c>
      <c r="B191" s="109">
        <v>0.70899999999999996</v>
      </c>
      <c r="C191" s="109">
        <f>1-B191</f>
        <v>0.29100000000000004</v>
      </c>
      <c r="D191" s="104">
        <v>1158</v>
      </c>
      <c r="E191" s="104">
        <v>1</v>
      </c>
      <c r="F191" s="105">
        <v>3.2671906903348424</v>
      </c>
      <c r="G191" s="106">
        <v>48.5</v>
      </c>
      <c r="H191" s="105">
        <v>3.25</v>
      </c>
      <c r="I191" s="106">
        <v>13.79</v>
      </c>
      <c r="J191" s="106">
        <v>13.59</v>
      </c>
      <c r="K191" s="105">
        <v>6.5</v>
      </c>
      <c r="L191" s="106">
        <v>10.5</v>
      </c>
      <c r="M191" s="105">
        <v>2.5499999999999998</v>
      </c>
      <c r="N191" s="105">
        <v>0.32</v>
      </c>
      <c r="O191" s="105">
        <v>0</v>
      </c>
      <c r="P191" s="117">
        <f t="shared" si="11"/>
        <v>98.999999999999986</v>
      </c>
      <c r="Q191" s="104" t="s">
        <v>1312</v>
      </c>
      <c r="R191">
        <f t="shared" si="9"/>
        <v>1431.15</v>
      </c>
      <c r="S191">
        <f t="shared" si="10"/>
        <v>1E-3</v>
      </c>
    </row>
    <row r="192" spans="1:19">
      <c r="A192" s="123" t="s">
        <v>1314</v>
      </c>
      <c r="B192" s="109">
        <v>0.70599999999999996</v>
      </c>
      <c r="C192" s="109">
        <f>1-B192</f>
        <v>0.29400000000000004</v>
      </c>
      <c r="D192" s="104">
        <v>1158</v>
      </c>
      <c r="E192" s="104">
        <v>1</v>
      </c>
      <c r="F192" s="105">
        <v>3.2146746937998989</v>
      </c>
      <c r="G192" s="106">
        <v>49.2</v>
      </c>
      <c r="H192" s="105">
        <v>0.38</v>
      </c>
      <c r="I192" s="106">
        <v>12.32</v>
      </c>
      <c r="J192" s="106">
        <v>14.79</v>
      </c>
      <c r="K192" s="105">
        <v>5.46</v>
      </c>
      <c r="L192" s="106">
        <v>10.9</v>
      </c>
      <c r="M192" s="105">
        <v>2.7</v>
      </c>
      <c r="N192" s="105">
        <v>0.43</v>
      </c>
      <c r="O192" s="105">
        <v>0</v>
      </c>
      <c r="P192" s="117">
        <f t="shared" si="11"/>
        <v>96.18</v>
      </c>
      <c r="Q192" s="104" t="s">
        <v>1312</v>
      </c>
      <c r="R192">
        <f t="shared" si="9"/>
        <v>1431.15</v>
      </c>
      <c r="S192">
        <f t="shared" si="10"/>
        <v>1E-3</v>
      </c>
    </row>
    <row r="193" spans="1:19">
      <c r="A193" s="102" t="s">
        <v>1315</v>
      </c>
      <c r="B193" s="103">
        <v>0.71299999999999997</v>
      </c>
      <c r="C193" s="103">
        <v>0.27900000000000003</v>
      </c>
      <c r="D193" s="104">
        <v>1205</v>
      </c>
      <c r="E193" s="104">
        <v>1</v>
      </c>
      <c r="F193" s="105">
        <v>2.853181073677173</v>
      </c>
      <c r="G193" s="106">
        <v>50.6</v>
      </c>
      <c r="H193" s="105">
        <v>1.57</v>
      </c>
      <c r="I193" s="106">
        <v>15</v>
      </c>
      <c r="J193" s="104">
        <v>9.73</v>
      </c>
      <c r="K193" s="105">
        <v>7.6</v>
      </c>
      <c r="L193" s="106">
        <v>11.1</v>
      </c>
      <c r="M193" s="105">
        <v>3.29</v>
      </c>
      <c r="N193" s="105">
        <v>0.13</v>
      </c>
      <c r="O193" s="105">
        <v>0</v>
      </c>
      <c r="P193" s="117">
        <f t="shared" si="11"/>
        <v>99.02</v>
      </c>
      <c r="Q193" s="104" t="s">
        <v>1316</v>
      </c>
      <c r="R193">
        <f t="shared" si="9"/>
        <v>1478.15</v>
      </c>
      <c r="S193">
        <f t="shared" si="10"/>
        <v>1E-3</v>
      </c>
    </row>
    <row r="194" spans="1:19">
      <c r="A194" s="102" t="s">
        <v>1207</v>
      </c>
      <c r="B194" s="103">
        <v>0.71399999999999997</v>
      </c>
      <c r="C194" s="103">
        <v>0.28199999999999997</v>
      </c>
      <c r="D194" s="104">
        <v>1195</v>
      </c>
      <c r="E194" s="104">
        <v>1</v>
      </c>
      <c r="F194" s="105">
        <v>2.956785189469576</v>
      </c>
      <c r="G194" s="106">
        <v>50.7</v>
      </c>
      <c r="H194" s="105">
        <v>1.67</v>
      </c>
      <c r="I194" s="106">
        <v>15.1</v>
      </c>
      <c r="J194" s="106">
        <v>9.6</v>
      </c>
      <c r="K194" s="105">
        <v>7.76</v>
      </c>
      <c r="L194" s="106">
        <v>11.3</v>
      </c>
      <c r="M194" s="105">
        <v>2.87</v>
      </c>
      <c r="N194" s="105">
        <v>0.13</v>
      </c>
      <c r="O194" s="105">
        <v>0</v>
      </c>
      <c r="P194" s="117">
        <f t="shared" si="11"/>
        <v>99.13</v>
      </c>
      <c r="Q194" s="104" t="s">
        <v>1316</v>
      </c>
      <c r="R194">
        <f t="shared" si="9"/>
        <v>1468.15</v>
      </c>
      <c r="S194">
        <f t="shared" si="10"/>
        <v>1E-3</v>
      </c>
    </row>
    <row r="195" spans="1:19">
      <c r="A195" s="102" t="s">
        <v>1317</v>
      </c>
      <c r="B195" s="103">
        <v>0.67800000000000005</v>
      </c>
      <c r="C195" s="103">
        <v>0.309</v>
      </c>
      <c r="D195" s="104">
        <v>1187</v>
      </c>
      <c r="E195" s="104">
        <v>1</v>
      </c>
      <c r="F195" s="105">
        <v>3.0175780123609504</v>
      </c>
      <c r="G195" s="106">
        <v>51.2</v>
      </c>
      <c r="H195" s="105">
        <v>1.67</v>
      </c>
      <c r="I195" s="106">
        <v>15</v>
      </c>
      <c r="J195" s="104">
        <v>9.9499999999999993</v>
      </c>
      <c r="K195" s="105">
        <v>7.78</v>
      </c>
      <c r="L195" s="106">
        <v>11.6</v>
      </c>
      <c r="M195" s="105">
        <v>2.81</v>
      </c>
      <c r="N195" s="105">
        <v>0.14000000000000001</v>
      </c>
      <c r="O195" s="105">
        <v>0</v>
      </c>
      <c r="P195" s="117">
        <f t="shared" si="11"/>
        <v>100.15</v>
      </c>
      <c r="Q195" s="104" t="s">
        <v>1316</v>
      </c>
      <c r="R195">
        <f t="shared" ref="R195:R215" si="12">D195+273.15</f>
        <v>1460.15</v>
      </c>
      <c r="S195">
        <f t="shared" ref="S195:S215" si="13">E195/1000</f>
        <v>1E-3</v>
      </c>
    </row>
    <row r="196" spans="1:19">
      <c r="A196" s="102" t="s">
        <v>1209</v>
      </c>
      <c r="B196" s="103">
        <v>0.68100000000000005</v>
      </c>
      <c r="C196" s="103">
        <v>0.30499999999999999</v>
      </c>
      <c r="D196" s="104">
        <v>1177</v>
      </c>
      <c r="E196" s="104">
        <v>1</v>
      </c>
      <c r="F196" s="105">
        <v>3.0906649894402953</v>
      </c>
      <c r="G196" s="106">
        <v>50.3</v>
      </c>
      <c r="H196" s="105">
        <v>1.83</v>
      </c>
      <c r="I196" s="106">
        <v>14.1</v>
      </c>
      <c r="J196" s="104">
        <v>10.6</v>
      </c>
      <c r="K196" s="105">
        <v>7.24</v>
      </c>
      <c r="L196" s="106">
        <v>11.4</v>
      </c>
      <c r="M196" s="105">
        <v>2.85</v>
      </c>
      <c r="N196" s="105">
        <v>0.16</v>
      </c>
      <c r="O196" s="105">
        <v>0</v>
      </c>
      <c r="P196" s="117">
        <f t="shared" si="11"/>
        <v>98.479999999999976</v>
      </c>
      <c r="Q196" s="104" t="s">
        <v>1316</v>
      </c>
      <c r="R196">
        <f t="shared" si="12"/>
        <v>1450.15</v>
      </c>
      <c r="S196">
        <f t="shared" si="13"/>
        <v>1E-3</v>
      </c>
    </row>
    <row r="197" spans="1:19">
      <c r="A197" s="102" t="s">
        <v>1156</v>
      </c>
      <c r="B197" s="103">
        <v>0.73099999999999998</v>
      </c>
      <c r="C197" s="103">
        <v>0.246</v>
      </c>
      <c r="D197" s="104">
        <v>1230</v>
      </c>
      <c r="E197" s="104">
        <v>1</v>
      </c>
      <c r="F197" s="105">
        <v>2.6745471423247698</v>
      </c>
      <c r="G197" s="106">
        <v>49</v>
      </c>
      <c r="H197" s="105">
        <v>1.1599999999999999</v>
      </c>
      <c r="I197" s="106">
        <v>17.3</v>
      </c>
      <c r="J197" s="104">
        <v>9.86</v>
      </c>
      <c r="K197" s="105">
        <v>8.25</v>
      </c>
      <c r="L197" s="106">
        <v>10.5</v>
      </c>
      <c r="M197" s="105">
        <v>3.11</v>
      </c>
      <c r="N197" s="105">
        <v>0.13</v>
      </c>
      <c r="O197" s="105">
        <v>0</v>
      </c>
      <c r="P197" s="117">
        <f t="shared" si="11"/>
        <v>99.309999999999988</v>
      </c>
      <c r="Q197" s="104" t="s">
        <v>1316</v>
      </c>
      <c r="R197">
        <f t="shared" si="12"/>
        <v>1503.15</v>
      </c>
      <c r="S197">
        <f t="shared" si="13"/>
        <v>1E-3</v>
      </c>
    </row>
    <row r="198" spans="1:19">
      <c r="A198" s="102" t="s">
        <v>1318</v>
      </c>
      <c r="B198" s="103">
        <v>0.73199999999999998</v>
      </c>
      <c r="C198" s="103">
        <v>0.25600000000000001</v>
      </c>
      <c r="D198" s="104">
        <v>1224</v>
      </c>
      <c r="E198" s="104">
        <v>1</v>
      </c>
      <c r="F198" s="105">
        <v>2.7213292398705411</v>
      </c>
      <c r="G198" s="106">
        <v>49.1</v>
      </c>
      <c r="H198" s="105">
        <v>1.1200000000000001</v>
      </c>
      <c r="I198" s="106">
        <v>17.2</v>
      </c>
      <c r="J198" s="106">
        <v>10</v>
      </c>
      <c r="K198" s="105">
        <v>8.64</v>
      </c>
      <c r="L198" s="106">
        <v>10.4</v>
      </c>
      <c r="M198" s="105">
        <v>3.03</v>
      </c>
      <c r="N198" s="105">
        <v>0.14000000000000001</v>
      </c>
      <c r="O198" s="105">
        <v>0</v>
      </c>
      <c r="P198" s="117">
        <f t="shared" si="11"/>
        <v>99.63000000000001</v>
      </c>
      <c r="Q198" s="104" t="s">
        <v>1316</v>
      </c>
      <c r="R198">
        <f t="shared" si="12"/>
        <v>1497.15</v>
      </c>
      <c r="S198">
        <f t="shared" si="13"/>
        <v>1E-3</v>
      </c>
    </row>
    <row r="199" spans="1:19">
      <c r="A199" s="102" t="s">
        <v>1154</v>
      </c>
      <c r="B199" s="103">
        <v>0.72399999999999998</v>
      </c>
      <c r="C199" s="103">
        <v>0.27400000000000002</v>
      </c>
      <c r="D199" s="104">
        <v>1215</v>
      </c>
      <c r="E199" s="104">
        <v>1</v>
      </c>
      <c r="F199" s="105">
        <v>2.7432953052700677</v>
      </c>
      <c r="G199" s="106">
        <v>48.2</v>
      </c>
      <c r="H199" s="105">
        <v>1.19</v>
      </c>
      <c r="I199" s="106">
        <v>16.399999999999999</v>
      </c>
      <c r="J199" s="104">
        <v>10.5</v>
      </c>
      <c r="K199" s="105">
        <v>8.39</v>
      </c>
      <c r="L199" s="106">
        <v>10.5</v>
      </c>
      <c r="M199" s="105">
        <v>3.15</v>
      </c>
      <c r="N199" s="105">
        <v>0.13</v>
      </c>
      <c r="O199" s="105">
        <v>0</v>
      </c>
      <c r="P199" s="117">
        <f t="shared" si="11"/>
        <v>98.46</v>
      </c>
      <c r="Q199" s="104" t="s">
        <v>1316</v>
      </c>
      <c r="R199">
        <f t="shared" si="12"/>
        <v>1488.15</v>
      </c>
      <c r="S199">
        <f t="shared" si="13"/>
        <v>1E-3</v>
      </c>
    </row>
    <row r="200" spans="1:19">
      <c r="A200" s="104" t="s">
        <v>1319</v>
      </c>
      <c r="B200" s="105">
        <v>0.62295846269959243</v>
      </c>
      <c r="C200" s="105">
        <v>0.3583475873081946</v>
      </c>
      <c r="D200" s="104">
        <v>1190</v>
      </c>
      <c r="E200" s="104">
        <v>1</v>
      </c>
      <c r="F200" s="105">
        <v>3.5901666139895534</v>
      </c>
      <c r="G200" s="106">
        <v>54.1</v>
      </c>
      <c r="H200" s="105">
        <v>3.34</v>
      </c>
      <c r="I200" s="106">
        <v>16.100000000000001</v>
      </c>
      <c r="J200" s="104">
        <v>8.5399999999999991</v>
      </c>
      <c r="K200" s="105">
        <v>4.47</v>
      </c>
      <c r="L200" s="105">
        <v>6.96</v>
      </c>
      <c r="M200" s="105">
        <v>3.39</v>
      </c>
      <c r="N200" s="105">
        <v>1.1499999999999999</v>
      </c>
      <c r="O200" s="105">
        <v>0</v>
      </c>
      <c r="P200" s="117">
        <f>G200+H200+I200+J200+K200+L200+M200+N200</f>
        <v>98.049999999999983</v>
      </c>
      <c r="Q200" s="104" t="s">
        <v>1320</v>
      </c>
      <c r="R200">
        <f t="shared" si="12"/>
        <v>1463.15</v>
      </c>
      <c r="S200">
        <f t="shared" si="13"/>
        <v>1E-3</v>
      </c>
    </row>
    <row r="201" spans="1:19">
      <c r="A201" s="104" t="s">
        <v>1321</v>
      </c>
      <c r="B201" s="105">
        <v>0.62064423666363944</v>
      </c>
      <c r="C201" s="105">
        <v>0.36862874677741708</v>
      </c>
      <c r="D201" s="104">
        <v>1175</v>
      </c>
      <c r="E201" s="104">
        <v>1</v>
      </c>
      <c r="F201" s="105">
        <v>3.5793529466137963</v>
      </c>
      <c r="G201" s="106">
        <v>50.3</v>
      </c>
      <c r="H201" s="105">
        <v>4</v>
      </c>
      <c r="I201" s="106">
        <v>15.9</v>
      </c>
      <c r="J201" s="104">
        <v>11.6</v>
      </c>
      <c r="K201" s="105">
        <v>4.53</v>
      </c>
      <c r="L201" s="105">
        <v>6.81</v>
      </c>
      <c r="M201" s="105">
        <v>3.35</v>
      </c>
      <c r="N201" s="105">
        <v>0.93</v>
      </c>
      <c r="O201" s="105">
        <v>0</v>
      </c>
      <c r="P201" s="117">
        <f t="shared" ref="P201:P215" si="14">G201+H201+I201+J201+K201+L201+M201+N201</f>
        <v>97.42</v>
      </c>
      <c r="Q201" s="104" t="s">
        <v>1320</v>
      </c>
      <c r="R201">
        <f t="shared" si="12"/>
        <v>1448.15</v>
      </c>
      <c r="S201">
        <f t="shared" si="13"/>
        <v>1E-3</v>
      </c>
    </row>
    <row r="202" spans="1:19">
      <c r="A202" s="104" t="s">
        <v>1322</v>
      </c>
      <c r="B202" s="105">
        <v>0.60361232463279002</v>
      </c>
      <c r="C202" s="105">
        <v>0.37871489309736855</v>
      </c>
      <c r="D202" s="104">
        <v>1160</v>
      </c>
      <c r="E202" s="104">
        <v>1</v>
      </c>
      <c r="F202" s="105">
        <v>3.9443383569276604</v>
      </c>
      <c r="G202" s="106">
        <v>55.3</v>
      </c>
      <c r="H202" s="105">
        <v>3.04</v>
      </c>
      <c r="I202" s="106">
        <v>14.9</v>
      </c>
      <c r="J202" s="104">
        <v>8.24</v>
      </c>
      <c r="K202" s="105">
        <v>4.8</v>
      </c>
      <c r="L202" s="105">
        <v>6.76</v>
      </c>
      <c r="M202" s="105">
        <v>3.52</v>
      </c>
      <c r="N202" s="105">
        <v>1.03</v>
      </c>
      <c r="O202" s="105">
        <v>0</v>
      </c>
      <c r="P202" s="117">
        <f t="shared" si="14"/>
        <v>97.589999999999989</v>
      </c>
      <c r="Q202" s="104" t="s">
        <v>1320</v>
      </c>
      <c r="R202">
        <f t="shared" si="12"/>
        <v>1433.15</v>
      </c>
      <c r="S202">
        <f t="shared" si="13"/>
        <v>1E-3</v>
      </c>
    </row>
    <row r="203" spans="1:19">
      <c r="A203" s="104" t="s">
        <v>1323</v>
      </c>
      <c r="B203" s="105">
        <v>0.53611567600420751</v>
      </c>
      <c r="C203" s="105">
        <v>0.36196640441712596</v>
      </c>
      <c r="D203" s="104">
        <v>1148</v>
      </c>
      <c r="E203" s="104">
        <v>1</v>
      </c>
      <c r="F203" s="105">
        <v>3.9330650892806491</v>
      </c>
      <c r="G203" s="106">
        <v>53.1</v>
      </c>
      <c r="H203" s="105">
        <v>3.52</v>
      </c>
      <c r="I203" s="106">
        <v>14.8</v>
      </c>
      <c r="J203" s="104">
        <v>10.7</v>
      </c>
      <c r="K203" s="105">
        <v>5.04</v>
      </c>
      <c r="L203" s="105">
        <v>6.71</v>
      </c>
      <c r="M203" s="105">
        <v>3.56</v>
      </c>
      <c r="N203" s="105">
        <v>1.1000000000000001</v>
      </c>
      <c r="O203" s="105">
        <v>0</v>
      </c>
      <c r="P203" s="117">
        <f t="shared" si="14"/>
        <v>98.53</v>
      </c>
      <c r="Q203" s="104" t="s">
        <v>1320</v>
      </c>
      <c r="R203">
        <f t="shared" si="12"/>
        <v>1421.15</v>
      </c>
      <c r="S203">
        <f t="shared" si="13"/>
        <v>1E-3</v>
      </c>
    </row>
    <row r="204" spans="1:19">
      <c r="A204" s="104" t="s">
        <v>1324</v>
      </c>
      <c r="B204" s="105">
        <v>0.6024977941082067</v>
      </c>
      <c r="C204" s="105">
        <v>0.38564491455401179</v>
      </c>
      <c r="D204" s="104">
        <v>1140</v>
      </c>
      <c r="E204" s="104">
        <v>1</v>
      </c>
      <c r="F204" s="105">
        <v>3.9310156685636422</v>
      </c>
      <c r="G204" s="106">
        <v>49.9</v>
      </c>
      <c r="H204" s="105">
        <v>4.21</v>
      </c>
      <c r="I204" s="106">
        <v>15.6</v>
      </c>
      <c r="J204" s="104">
        <v>13.1</v>
      </c>
      <c r="K204" s="105">
        <v>4.6500000000000004</v>
      </c>
      <c r="L204" s="105">
        <v>6.63</v>
      </c>
      <c r="M204" s="105">
        <v>3.69</v>
      </c>
      <c r="N204" s="105">
        <v>0.96</v>
      </c>
      <c r="O204" s="105">
        <v>0</v>
      </c>
      <c r="P204" s="117">
        <f t="shared" si="14"/>
        <v>98.739999999999981</v>
      </c>
      <c r="Q204" s="104" t="s">
        <v>1320</v>
      </c>
      <c r="R204">
        <f t="shared" si="12"/>
        <v>1413.15</v>
      </c>
      <c r="S204">
        <f t="shared" si="13"/>
        <v>1E-3</v>
      </c>
    </row>
    <row r="205" spans="1:19">
      <c r="A205" s="104" t="s">
        <v>1325</v>
      </c>
      <c r="B205" s="105">
        <v>0.54913060530270963</v>
      </c>
      <c r="C205" s="105">
        <v>0.43541536592650965</v>
      </c>
      <c r="D205" s="104">
        <v>1110</v>
      </c>
      <c r="E205" s="104">
        <v>1</v>
      </c>
      <c r="F205" s="105">
        <v>4.3262912068504953</v>
      </c>
      <c r="G205" s="106">
        <v>50.2</v>
      </c>
      <c r="H205" s="105">
        <v>4.3</v>
      </c>
      <c r="I205" s="106">
        <v>14.3</v>
      </c>
      <c r="J205" s="104">
        <v>13.7</v>
      </c>
      <c r="K205" s="105">
        <v>4.6399999999999997</v>
      </c>
      <c r="L205" s="105">
        <v>6.2</v>
      </c>
      <c r="M205" s="105">
        <v>3.34</v>
      </c>
      <c r="N205" s="105">
        <v>1.1499999999999999</v>
      </c>
      <c r="O205" s="105">
        <v>0</v>
      </c>
      <c r="P205" s="117">
        <f t="shared" si="14"/>
        <v>97.830000000000013</v>
      </c>
      <c r="Q205" s="104" t="s">
        <v>1320</v>
      </c>
      <c r="R205">
        <f t="shared" si="12"/>
        <v>1383.15</v>
      </c>
      <c r="S205">
        <f t="shared" si="13"/>
        <v>1E-3</v>
      </c>
    </row>
    <row r="206" spans="1:19">
      <c r="A206" s="104" t="s">
        <v>1326</v>
      </c>
      <c r="B206" s="105">
        <v>0.56318659926063497</v>
      </c>
      <c r="C206" s="105">
        <v>0.42050247907215688</v>
      </c>
      <c r="D206" s="104">
        <v>1125</v>
      </c>
      <c r="E206" s="104">
        <v>1</v>
      </c>
      <c r="F206" s="105">
        <v>4.1568451792966012</v>
      </c>
      <c r="G206" s="106">
        <v>50</v>
      </c>
      <c r="H206" s="105">
        <v>4.66</v>
      </c>
      <c r="I206" s="106">
        <v>14.2</v>
      </c>
      <c r="J206" s="104">
        <v>13.9</v>
      </c>
      <c r="K206" s="105">
        <v>4.2699999999999996</v>
      </c>
      <c r="L206" s="105">
        <v>6.2</v>
      </c>
      <c r="M206" s="105">
        <v>3.17</v>
      </c>
      <c r="N206" s="105">
        <v>1.1399999999999999</v>
      </c>
      <c r="O206" s="105">
        <v>0</v>
      </c>
      <c r="P206" s="117">
        <f t="shared" si="14"/>
        <v>97.54</v>
      </c>
      <c r="Q206" s="104" t="s">
        <v>1320</v>
      </c>
      <c r="R206">
        <f t="shared" si="12"/>
        <v>1398.15</v>
      </c>
      <c r="S206">
        <f t="shared" si="13"/>
        <v>1E-3</v>
      </c>
    </row>
    <row r="207" spans="1:19">
      <c r="A207" s="102" t="s">
        <v>1327</v>
      </c>
      <c r="B207" s="103">
        <v>0.66700000000000004</v>
      </c>
      <c r="C207" s="103">
        <v>0.32300000000000001</v>
      </c>
      <c r="D207" s="104">
        <v>1149</v>
      </c>
      <c r="E207" s="104">
        <v>1</v>
      </c>
      <c r="F207" s="105">
        <v>4.5607373408530707</v>
      </c>
      <c r="G207" s="106">
        <v>64.3</v>
      </c>
      <c r="H207" s="105">
        <v>0.8</v>
      </c>
      <c r="I207" s="106">
        <v>14.5</v>
      </c>
      <c r="J207" s="104">
        <v>5.76</v>
      </c>
      <c r="K207" s="105">
        <v>4.8</v>
      </c>
      <c r="L207" s="105">
        <v>4.75</v>
      </c>
      <c r="M207" s="105">
        <v>2.4</v>
      </c>
      <c r="N207" s="105">
        <v>1.78</v>
      </c>
      <c r="O207" s="105">
        <v>0</v>
      </c>
      <c r="P207" s="117">
        <f t="shared" si="14"/>
        <v>99.09</v>
      </c>
      <c r="Q207" s="104" t="s">
        <v>1327</v>
      </c>
      <c r="R207">
        <f t="shared" si="12"/>
        <v>1422.15</v>
      </c>
      <c r="S207">
        <f t="shared" si="13"/>
        <v>1E-3</v>
      </c>
    </row>
    <row r="208" spans="1:19">
      <c r="A208" s="123" t="s">
        <v>1328</v>
      </c>
      <c r="B208" s="109">
        <v>0.76079435758271918</v>
      </c>
      <c r="C208" s="109">
        <v>0.23803681340028504</v>
      </c>
      <c r="D208" s="104">
        <v>1223</v>
      </c>
      <c r="E208" s="104">
        <v>1</v>
      </c>
      <c r="F208" s="105">
        <v>2.6445387903128834</v>
      </c>
      <c r="G208" s="106">
        <v>49.7</v>
      </c>
      <c r="H208" s="105">
        <v>1.18</v>
      </c>
      <c r="I208" s="106">
        <v>16.399999999999999</v>
      </c>
      <c r="J208" s="104">
        <v>8.7799999999999994</v>
      </c>
      <c r="K208" s="105">
        <v>9</v>
      </c>
      <c r="L208" s="106">
        <v>11.8</v>
      </c>
      <c r="M208" s="105">
        <v>2.5299999999999998</v>
      </c>
      <c r="N208" s="105">
        <v>0.1</v>
      </c>
      <c r="O208" s="105">
        <v>0</v>
      </c>
      <c r="P208" s="117">
        <f t="shared" si="14"/>
        <v>99.49</v>
      </c>
      <c r="Q208" s="104" t="s">
        <v>1329</v>
      </c>
      <c r="R208">
        <f t="shared" si="12"/>
        <v>1496.15</v>
      </c>
      <c r="S208">
        <f t="shared" si="13"/>
        <v>1E-3</v>
      </c>
    </row>
    <row r="209" spans="1:19">
      <c r="A209" s="123" t="s">
        <v>1330</v>
      </c>
      <c r="B209" s="109">
        <v>0.7692088467771443</v>
      </c>
      <c r="C209" s="109">
        <v>0.22962445101974491</v>
      </c>
      <c r="D209" s="104">
        <v>1213</v>
      </c>
      <c r="E209" s="104">
        <v>1</v>
      </c>
      <c r="F209" s="105">
        <v>2.7132938153530692</v>
      </c>
      <c r="G209" s="106">
        <v>50.2</v>
      </c>
      <c r="H209" s="105">
        <v>1.38</v>
      </c>
      <c r="I209" s="106">
        <v>15.4</v>
      </c>
      <c r="J209" s="104">
        <v>9.4600000000000009</v>
      </c>
      <c r="K209" s="105">
        <v>8.35</v>
      </c>
      <c r="L209" s="106">
        <v>12</v>
      </c>
      <c r="M209" s="105">
        <v>2.63</v>
      </c>
      <c r="N209" s="105">
        <v>0.11</v>
      </c>
      <c r="O209" s="105">
        <v>0</v>
      </c>
      <c r="P209" s="117">
        <f t="shared" si="14"/>
        <v>99.529999999999987</v>
      </c>
      <c r="Q209" s="104" t="s">
        <v>1329</v>
      </c>
      <c r="R209">
        <f t="shared" si="12"/>
        <v>1486.15</v>
      </c>
      <c r="S209">
        <f t="shared" si="13"/>
        <v>1E-3</v>
      </c>
    </row>
    <row r="210" spans="1:19">
      <c r="A210" s="123" t="s">
        <v>1331</v>
      </c>
      <c r="B210" s="109">
        <v>0.73756722400520525</v>
      </c>
      <c r="C210" s="109">
        <v>0.26066461421043757</v>
      </c>
      <c r="D210" s="104">
        <v>1188</v>
      </c>
      <c r="E210" s="104">
        <v>1</v>
      </c>
      <c r="F210" s="105">
        <v>2.9185322408948426</v>
      </c>
      <c r="G210" s="106">
        <v>50.2</v>
      </c>
      <c r="H210" s="105">
        <v>1.58</v>
      </c>
      <c r="I210" s="106">
        <v>14.2</v>
      </c>
      <c r="J210" s="104">
        <v>9.84</v>
      </c>
      <c r="K210" s="105">
        <v>7.71</v>
      </c>
      <c r="L210" s="106">
        <v>12.3</v>
      </c>
      <c r="M210" s="105">
        <v>2.64</v>
      </c>
      <c r="N210" s="105">
        <v>0.14000000000000001</v>
      </c>
      <c r="O210" s="105">
        <v>0</v>
      </c>
      <c r="P210" s="117">
        <f t="shared" si="14"/>
        <v>98.61</v>
      </c>
      <c r="Q210" s="104" t="s">
        <v>1329</v>
      </c>
      <c r="R210">
        <f t="shared" si="12"/>
        <v>1461.15</v>
      </c>
      <c r="S210">
        <f t="shared" si="13"/>
        <v>1E-3</v>
      </c>
    </row>
    <row r="211" spans="1:19">
      <c r="A211" s="123" t="s">
        <v>1332</v>
      </c>
      <c r="B211" s="109">
        <v>0.71839809539798627</v>
      </c>
      <c r="C211" s="109">
        <v>0.27691498279980575</v>
      </c>
      <c r="D211" s="104">
        <v>1171</v>
      </c>
      <c r="E211" s="104">
        <v>1</v>
      </c>
      <c r="F211" s="105">
        <v>3.116714598704021</v>
      </c>
      <c r="G211" s="106">
        <v>50.4</v>
      </c>
      <c r="H211" s="105">
        <v>2.1</v>
      </c>
      <c r="I211" s="106">
        <v>13.5</v>
      </c>
      <c r="J211" s="104">
        <v>11.7</v>
      </c>
      <c r="K211" s="105">
        <v>7.05</v>
      </c>
      <c r="L211" s="106">
        <v>11.5</v>
      </c>
      <c r="M211" s="105">
        <v>2.66</v>
      </c>
      <c r="N211" s="105">
        <v>0.17</v>
      </c>
      <c r="O211" s="105">
        <v>0</v>
      </c>
      <c r="P211" s="117">
        <f t="shared" si="14"/>
        <v>99.08</v>
      </c>
      <c r="Q211" s="104" t="s">
        <v>1329</v>
      </c>
      <c r="R211">
        <f t="shared" si="12"/>
        <v>1444.15</v>
      </c>
      <c r="S211">
        <f t="shared" si="13"/>
        <v>1E-3</v>
      </c>
    </row>
    <row r="212" spans="1:19">
      <c r="A212" s="123" t="s">
        <v>1333</v>
      </c>
      <c r="B212" s="109">
        <v>0.67798880425244012</v>
      </c>
      <c r="C212" s="109">
        <v>0.31611886170582332</v>
      </c>
      <c r="D212" s="104">
        <v>1160</v>
      </c>
      <c r="E212" s="104">
        <v>1</v>
      </c>
      <c r="F212" s="105">
        <v>3.2591368756391228</v>
      </c>
      <c r="G212" s="106">
        <v>50.4</v>
      </c>
      <c r="H212" s="105">
        <v>2.27</v>
      </c>
      <c r="I212" s="106">
        <v>13.3</v>
      </c>
      <c r="J212" s="104">
        <v>11.9</v>
      </c>
      <c r="K212" s="105">
        <v>6.71</v>
      </c>
      <c r="L212" s="106">
        <v>11.2</v>
      </c>
      <c r="M212" s="105">
        <v>2.73</v>
      </c>
      <c r="N212" s="105">
        <v>0.19</v>
      </c>
      <c r="O212" s="105">
        <v>0</v>
      </c>
      <c r="P212" s="117">
        <f t="shared" si="14"/>
        <v>98.7</v>
      </c>
      <c r="Q212" s="104" t="s">
        <v>1329</v>
      </c>
      <c r="R212">
        <f t="shared" si="12"/>
        <v>1433.15</v>
      </c>
      <c r="S212">
        <f t="shared" si="13"/>
        <v>1E-3</v>
      </c>
    </row>
    <row r="213" spans="1:19">
      <c r="A213" s="123" t="s">
        <v>1334</v>
      </c>
      <c r="B213" s="109">
        <v>0.90189451890478423</v>
      </c>
      <c r="C213" s="109">
        <v>9.8105481095215774E-2</v>
      </c>
      <c r="D213" s="104">
        <v>1225</v>
      </c>
      <c r="E213" s="104">
        <v>1</v>
      </c>
      <c r="F213" s="105">
        <v>2.475782849777616</v>
      </c>
      <c r="G213" s="106">
        <v>50</v>
      </c>
      <c r="H213" s="105">
        <v>0.55000000000000004</v>
      </c>
      <c r="I213" s="106">
        <v>15.2</v>
      </c>
      <c r="J213" s="104">
        <v>8.52</v>
      </c>
      <c r="K213" s="105">
        <v>10.1</v>
      </c>
      <c r="L213" s="106">
        <v>14.1</v>
      </c>
      <c r="M213" s="105">
        <v>1.1399999999999999</v>
      </c>
      <c r="N213" s="105">
        <v>0.01</v>
      </c>
      <c r="O213" s="105">
        <v>0</v>
      </c>
      <c r="P213" s="117">
        <f t="shared" si="14"/>
        <v>99.61999999999999</v>
      </c>
      <c r="Q213" s="104" t="s">
        <v>1329</v>
      </c>
      <c r="R213">
        <f t="shared" si="12"/>
        <v>1498.15</v>
      </c>
      <c r="S213">
        <f t="shared" si="13"/>
        <v>1E-3</v>
      </c>
    </row>
    <row r="214" spans="1:19">
      <c r="A214" s="123" t="s">
        <v>1335</v>
      </c>
      <c r="B214" s="109">
        <v>0.87653324330703175</v>
      </c>
      <c r="C214" s="109">
        <v>0.12346675669296829</v>
      </c>
      <c r="D214" s="104">
        <v>1207</v>
      </c>
      <c r="E214" s="104">
        <v>1</v>
      </c>
      <c r="F214" s="105">
        <v>2.6378329968758671</v>
      </c>
      <c r="G214" s="106">
        <v>50.1</v>
      </c>
      <c r="H214" s="105">
        <v>0.57999999999999996</v>
      </c>
      <c r="I214" s="106">
        <v>14.8</v>
      </c>
      <c r="J214" s="104">
        <v>9.17</v>
      </c>
      <c r="K214" s="105">
        <v>9.43</v>
      </c>
      <c r="L214" s="106">
        <v>14.1</v>
      </c>
      <c r="M214" s="105">
        <v>1.42</v>
      </c>
      <c r="N214" s="105">
        <v>0.02</v>
      </c>
      <c r="O214" s="105">
        <v>0</v>
      </c>
      <c r="P214" s="117">
        <f t="shared" si="14"/>
        <v>99.62</v>
      </c>
      <c r="Q214" s="104" t="s">
        <v>1329</v>
      </c>
      <c r="R214">
        <f t="shared" si="12"/>
        <v>1480.15</v>
      </c>
      <c r="S214">
        <f t="shared" si="13"/>
        <v>1E-3</v>
      </c>
    </row>
    <row r="215" spans="1:19">
      <c r="A215" s="123" t="s">
        <v>1336</v>
      </c>
      <c r="B215" s="109">
        <v>0.86898350909056465</v>
      </c>
      <c r="C215" s="109">
        <v>0.12923259731732603</v>
      </c>
      <c r="D215" s="104">
        <v>1198</v>
      </c>
      <c r="E215" s="104">
        <v>1</v>
      </c>
      <c r="F215" s="105">
        <v>2.7839122691633231</v>
      </c>
      <c r="G215" s="106">
        <v>51.2</v>
      </c>
      <c r="H215" s="105">
        <v>0.8</v>
      </c>
      <c r="I215" s="106">
        <v>14</v>
      </c>
      <c r="J215" s="104">
        <v>10.1</v>
      </c>
      <c r="K215" s="105">
        <v>8.81</v>
      </c>
      <c r="L215" s="106">
        <v>13.4</v>
      </c>
      <c r="M215" s="105">
        <v>1.46</v>
      </c>
      <c r="N215" s="105">
        <v>0.03</v>
      </c>
      <c r="O215" s="105">
        <v>0</v>
      </c>
      <c r="P215" s="117">
        <f t="shared" si="14"/>
        <v>99.8</v>
      </c>
      <c r="Q215" s="104" t="s">
        <v>1329</v>
      </c>
      <c r="R215">
        <f t="shared" si="12"/>
        <v>1471.15</v>
      </c>
      <c r="S215">
        <f t="shared" si="13"/>
        <v>1E-3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583C-73A2-48C5-BF53-FD758DA485A2}">
  <dimension ref="A1:AC114"/>
  <sheetViews>
    <sheetView workbookViewId="0">
      <selection activeCell="H23" sqref="H23"/>
    </sheetView>
  </sheetViews>
  <sheetFormatPr defaultRowHeight="14.4"/>
  <sheetData>
    <row r="1" spans="1:29" s="125" customFormat="1" ht="18" customHeight="1">
      <c r="A1" s="125" t="s">
        <v>1347</v>
      </c>
      <c r="B1" s="126" t="s">
        <v>1348</v>
      </c>
      <c r="C1" s="125" t="s">
        <v>1349</v>
      </c>
      <c r="D1" s="127" t="s">
        <v>1337</v>
      </c>
      <c r="E1" s="127" t="s">
        <v>111</v>
      </c>
      <c r="F1" s="127" t="s">
        <v>1010</v>
      </c>
      <c r="G1" s="128" t="s">
        <v>88</v>
      </c>
      <c r="H1" s="129" t="s">
        <v>89</v>
      </c>
      <c r="I1" s="129" t="s">
        <v>90</v>
      </c>
      <c r="J1" s="129" t="s">
        <v>91</v>
      </c>
      <c r="K1" s="129" t="s">
        <v>92</v>
      </c>
      <c r="L1" s="129" t="s">
        <v>93</v>
      </c>
      <c r="M1" s="129" t="s">
        <v>94</v>
      </c>
      <c r="N1" s="129" t="s">
        <v>95</v>
      </c>
      <c r="O1" s="129" t="s">
        <v>96</v>
      </c>
      <c r="P1" s="129" t="s">
        <v>97</v>
      </c>
      <c r="Q1" s="129" t="s">
        <v>98</v>
      </c>
      <c r="R1" s="129" t="s">
        <v>99</v>
      </c>
      <c r="S1" s="130"/>
      <c r="T1" s="128" t="s">
        <v>100</v>
      </c>
      <c r="U1" s="129" t="s">
        <v>101</v>
      </c>
      <c r="V1" s="129" t="s">
        <v>102</v>
      </c>
      <c r="W1" s="129" t="s">
        <v>103</v>
      </c>
      <c r="X1" s="129" t="s">
        <v>104</v>
      </c>
      <c r="Y1" s="129" t="s">
        <v>105</v>
      </c>
      <c r="Z1" s="129" t="s">
        <v>106</v>
      </c>
      <c r="AA1" s="129" t="s">
        <v>107</v>
      </c>
      <c r="AB1" s="129" t="s">
        <v>108</v>
      </c>
      <c r="AC1" s="129" t="s">
        <v>109</v>
      </c>
    </row>
    <row r="2" spans="1:29">
      <c r="A2" t="s">
        <v>1038</v>
      </c>
      <c r="B2" s="131" t="s">
        <v>1351</v>
      </c>
      <c r="C2" t="s">
        <v>1352</v>
      </c>
      <c r="D2" s="46">
        <v>0.54800000000000004</v>
      </c>
      <c r="E2" s="46">
        <f>F2+273.15</f>
        <v>1273.1500000000001</v>
      </c>
      <c r="F2" s="46">
        <v>1000</v>
      </c>
      <c r="G2" s="132">
        <v>64.58</v>
      </c>
      <c r="H2" s="133">
        <v>0.68</v>
      </c>
      <c r="I2" s="133">
        <v>16.98</v>
      </c>
      <c r="J2" s="133">
        <v>3.6287980000000002</v>
      </c>
      <c r="K2" s="133">
        <v>0.06</v>
      </c>
      <c r="L2" s="133">
        <v>1.65</v>
      </c>
      <c r="M2" s="133">
        <v>4.25</v>
      </c>
      <c r="N2" s="133">
        <v>4.6399999999999997</v>
      </c>
      <c r="O2" s="133">
        <v>2.2599999999999998</v>
      </c>
      <c r="P2" s="133">
        <v>0.03</v>
      </c>
      <c r="Q2" s="133" t="s">
        <v>1353</v>
      </c>
      <c r="R2" s="133">
        <v>2.5299999999999998</v>
      </c>
      <c r="S2" s="133" t="s">
        <v>1353</v>
      </c>
      <c r="T2" s="132">
        <v>51.51</v>
      </c>
      <c r="U2" s="133">
        <v>0.7</v>
      </c>
      <c r="V2" s="133">
        <v>2.76</v>
      </c>
      <c r="W2" s="133">
        <v>7.5</v>
      </c>
      <c r="X2" s="133">
        <v>0.2</v>
      </c>
      <c r="Y2" s="133">
        <v>15.73</v>
      </c>
      <c r="Z2" s="133">
        <v>20.49</v>
      </c>
      <c r="AA2" s="133">
        <v>0.28999999999999998</v>
      </c>
      <c r="AB2" s="133" t="s">
        <v>1353</v>
      </c>
      <c r="AC2" s="133">
        <v>0.03</v>
      </c>
    </row>
    <row r="3" spans="1:29">
      <c r="A3" t="s">
        <v>1038</v>
      </c>
      <c r="B3" s="131" t="s">
        <v>1354</v>
      </c>
      <c r="C3" t="s">
        <v>1352</v>
      </c>
      <c r="D3" s="46">
        <v>0.59299999999999997</v>
      </c>
      <c r="E3" s="46">
        <f t="shared" ref="E3:E66" si="0">F3+273.15</f>
        <v>1223.1500000000001</v>
      </c>
      <c r="F3" s="46">
        <v>950</v>
      </c>
      <c r="G3" s="132">
        <v>66.91</v>
      </c>
      <c r="H3" s="133">
        <v>0.75</v>
      </c>
      <c r="I3" s="133">
        <v>15.5</v>
      </c>
      <c r="J3" s="133">
        <v>3.0998000000000001</v>
      </c>
      <c r="K3" s="133">
        <v>0.03</v>
      </c>
      <c r="L3" s="133">
        <v>1.06</v>
      </c>
      <c r="M3" s="133">
        <v>2.83</v>
      </c>
      <c r="N3" s="133">
        <v>4.75</v>
      </c>
      <c r="O3" s="133">
        <v>2.69</v>
      </c>
      <c r="P3" s="133">
        <v>0.01</v>
      </c>
      <c r="Q3" s="133" t="s">
        <v>1353</v>
      </c>
      <c r="R3" s="133">
        <v>2.76</v>
      </c>
      <c r="S3" s="133" t="s">
        <v>1353</v>
      </c>
      <c r="T3" s="132">
        <v>53.4</v>
      </c>
      <c r="U3" s="133">
        <v>0.52</v>
      </c>
      <c r="V3" s="133">
        <v>2.93</v>
      </c>
      <c r="W3" s="133">
        <v>7.64</v>
      </c>
      <c r="X3" s="133">
        <v>0.22</v>
      </c>
      <c r="Y3" s="133">
        <v>15.35</v>
      </c>
      <c r="Z3" s="133">
        <v>18.8</v>
      </c>
      <c r="AA3" s="133">
        <v>0.37</v>
      </c>
      <c r="AB3" s="133" t="s">
        <v>1353</v>
      </c>
      <c r="AC3" s="133">
        <v>7.0000000000000007E-2</v>
      </c>
    </row>
    <row r="4" spans="1:29">
      <c r="A4" t="s">
        <v>1038</v>
      </c>
      <c r="B4" s="131" t="s">
        <v>1355</v>
      </c>
      <c r="C4" t="s">
        <v>1352</v>
      </c>
      <c r="D4" s="46">
        <v>1</v>
      </c>
      <c r="E4" s="46">
        <f t="shared" si="0"/>
        <v>1215.1500000000001</v>
      </c>
      <c r="F4" s="46">
        <v>942</v>
      </c>
      <c r="G4" s="132">
        <v>64.22</v>
      </c>
      <c r="H4" s="133">
        <v>0.77</v>
      </c>
      <c r="I4" s="133">
        <v>15.99</v>
      </c>
      <c r="J4" s="133">
        <v>2.9518240000000002</v>
      </c>
      <c r="K4" s="133">
        <v>0.1</v>
      </c>
      <c r="L4" s="133">
        <v>0.99</v>
      </c>
      <c r="M4" s="133">
        <v>3.05</v>
      </c>
      <c r="N4" s="133">
        <v>4.8099999999999996</v>
      </c>
      <c r="O4" s="133">
        <v>2.5499999999999998</v>
      </c>
      <c r="P4" s="133">
        <v>0.08</v>
      </c>
      <c r="Q4" s="133" t="s">
        <v>1353</v>
      </c>
      <c r="R4" s="133">
        <v>3.72</v>
      </c>
      <c r="S4" s="133" t="s">
        <v>1353</v>
      </c>
      <c r="T4" s="132">
        <v>51.63</v>
      </c>
      <c r="U4" s="133">
        <v>0.57999999999999996</v>
      </c>
      <c r="V4" s="133">
        <v>2.54</v>
      </c>
      <c r="W4" s="133">
        <v>5.81</v>
      </c>
      <c r="X4" s="133">
        <v>0.13</v>
      </c>
      <c r="Y4" s="133">
        <v>16.86</v>
      </c>
      <c r="Z4" s="133">
        <v>20.43</v>
      </c>
      <c r="AA4" s="133">
        <v>0.25</v>
      </c>
      <c r="AB4" s="133" t="s">
        <v>1353</v>
      </c>
      <c r="AC4" s="133">
        <v>7.0000000000000007E-2</v>
      </c>
    </row>
    <row r="5" spans="1:29">
      <c r="A5" t="s">
        <v>1038</v>
      </c>
      <c r="B5" s="131" t="s">
        <v>1200</v>
      </c>
      <c r="C5" t="s">
        <v>1352</v>
      </c>
      <c r="D5" s="46">
        <v>1.069</v>
      </c>
      <c r="E5" s="46">
        <f t="shared" si="0"/>
        <v>1223.1500000000001</v>
      </c>
      <c r="F5" s="46">
        <v>950</v>
      </c>
      <c r="G5" s="132">
        <v>62.87</v>
      </c>
      <c r="H5" s="133">
        <v>0.9</v>
      </c>
      <c r="I5" s="133">
        <v>17.010000000000002</v>
      </c>
      <c r="J5" s="133">
        <v>3.4858120000000001</v>
      </c>
      <c r="K5" s="133">
        <v>0.04</v>
      </c>
      <c r="L5" s="133">
        <v>1.93</v>
      </c>
      <c r="M5" s="133">
        <v>4.49</v>
      </c>
      <c r="N5" s="133">
        <v>4.3600000000000003</v>
      </c>
      <c r="O5" s="133">
        <v>2.06</v>
      </c>
      <c r="P5" s="133">
        <v>0.06</v>
      </c>
      <c r="Q5" s="133" t="s">
        <v>1353</v>
      </c>
      <c r="R5" s="133">
        <v>3.81</v>
      </c>
      <c r="S5" s="133" t="s">
        <v>1353</v>
      </c>
      <c r="T5" s="132">
        <v>51.81</v>
      </c>
      <c r="U5" s="133">
        <v>0.6</v>
      </c>
      <c r="V5" s="133">
        <v>3</v>
      </c>
      <c r="W5" s="133">
        <v>6.24</v>
      </c>
      <c r="X5" s="133">
        <v>0.14000000000000001</v>
      </c>
      <c r="Y5" s="133">
        <v>16.13</v>
      </c>
      <c r="Z5" s="133">
        <v>21.69</v>
      </c>
      <c r="AA5" s="133">
        <v>0.27</v>
      </c>
      <c r="AB5" s="133" t="s">
        <v>1353</v>
      </c>
      <c r="AC5" s="133">
        <v>0.09</v>
      </c>
    </row>
    <row r="6" spans="1:29">
      <c r="A6" t="s">
        <v>1038</v>
      </c>
      <c r="B6" s="131" t="s">
        <v>1356</v>
      </c>
      <c r="C6" t="s">
        <v>1352</v>
      </c>
      <c r="D6" s="46">
        <v>1.0980000000000001</v>
      </c>
      <c r="E6" s="46">
        <f t="shared" si="0"/>
        <v>1273.1500000000001</v>
      </c>
      <c r="F6" s="46">
        <v>1000</v>
      </c>
      <c r="G6" s="132">
        <v>61.74</v>
      </c>
      <c r="H6" s="133">
        <v>0.54</v>
      </c>
      <c r="I6" s="133">
        <v>17.07</v>
      </c>
      <c r="J6" s="133">
        <v>3.4998200000000002</v>
      </c>
      <c r="K6" s="133">
        <v>0.03</v>
      </c>
      <c r="L6" s="133">
        <v>2.41</v>
      </c>
      <c r="M6" s="133">
        <v>5.26</v>
      </c>
      <c r="N6" s="133">
        <v>4.17</v>
      </c>
      <c r="O6" s="133">
        <v>1.59</v>
      </c>
      <c r="P6" s="133">
        <v>0.06</v>
      </c>
      <c r="Q6" s="133" t="s">
        <v>1353</v>
      </c>
      <c r="R6" s="133">
        <v>3.76</v>
      </c>
      <c r="S6" s="133" t="s">
        <v>1353</v>
      </c>
      <c r="T6" s="132">
        <v>51.15</v>
      </c>
      <c r="U6" s="133">
        <v>0.53</v>
      </c>
      <c r="V6" s="133">
        <v>2.57</v>
      </c>
      <c r="W6" s="133">
        <v>5.55</v>
      </c>
      <c r="X6" s="133">
        <v>0.16</v>
      </c>
      <c r="Y6" s="133">
        <v>16.37</v>
      </c>
      <c r="Z6" s="133">
        <v>21.36</v>
      </c>
      <c r="AA6" s="133">
        <v>0.32</v>
      </c>
      <c r="AB6" s="133" t="s">
        <v>1353</v>
      </c>
      <c r="AC6" s="133">
        <v>0.19</v>
      </c>
    </row>
    <row r="7" spans="1:29">
      <c r="A7" t="s">
        <v>1038</v>
      </c>
      <c r="B7" s="131" t="s">
        <v>1201</v>
      </c>
      <c r="C7" t="s">
        <v>1352</v>
      </c>
      <c r="D7" s="46">
        <v>1.1719999999999999</v>
      </c>
      <c r="E7" s="46">
        <f t="shared" si="0"/>
        <v>1273.1500000000001</v>
      </c>
      <c r="F7" s="46">
        <v>1000</v>
      </c>
      <c r="G7" s="132">
        <v>62.35</v>
      </c>
      <c r="H7" s="133">
        <v>0.73</v>
      </c>
      <c r="I7" s="133">
        <v>16.059999999999999</v>
      </c>
      <c r="J7" s="133">
        <v>3.6407820000000002</v>
      </c>
      <c r="K7" s="133">
        <v>0.11</v>
      </c>
      <c r="L7" s="133">
        <v>1.65</v>
      </c>
      <c r="M7" s="133">
        <v>4.22</v>
      </c>
      <c r="N7" s="133">
        <v>4.24</v>
      </c>
      <c r="O7" s="133">
        <v>2.23</v>
      </c>
      <c r="P7" s="133">
        <v>0.04</v>
      </c>
      <c r="Q7" s="133" t="s">
        <v>1353</v>
      </c>
      <c r="R7" s="133">
        <v>3.91</v>
      </c>
      <c r="S7" s="133" t="s">
        <v>1353</v>
      </c>
      <c r="T7" s="132">
        <v>51.31</v>
      </c>
      <c r="U7" s="133">
        <v>0.48</v>
      </c>
      <c r="V7" s="133">
        <v>2.44</v>
      </c>
      <c r="W7" s="133">
        <v>6.48</v>
      </c>
      <c r="X7" s="133">
        <v>0.17</v>
      </c>
      <c r="Y7" s="133">
        <v>16.010000000000002</v>
      </c>
      <c r="Z7" s="133">
        <v>20.97</v>
      </c>
      <c r="AA7" s="133">
        <v>0.28000000000000003</v>
      </c>
      <c r="AB7" s="133" t="s">
        <v>1353</v>
      </c>
      <c r="AC7" s="133">
        <v>0.33</v>
      </c>
    </row>
    <row r="8" spans="1:29" ht="13.95" customHeight="1">
      <c r="A8" t="s">
        <v>1038</v>
      </c>
      <c r="B8" s="131" t="s">
        <v>1357</v>
      </c>
      <c r="C8" t="s">
        <v>1352</v>
      </c>
      <c r="D8" s="46">
        <v>1.51</v>
      </c>
      <c r="E8" s="46">
        <f t="shared" si="0"/>
        <v>1248.1500000000001</v>
      </c>
      <c r="F8" s="46">
        <v>975</v>
      </c>
      <c r="G8" s="132">
        <v>59.12</v>
      </c>
      <c r="H8" s="133">
        <v>0.74</v>
      </c>
      <c r="I8" s="133">
        <v>17.260000000000002</v>
      </c>
      <c r="J8" s="133">
        <v>3.3218040000000002</v>
      </c>
      <c r="K8" s="133">
        <v>0.06</v>
      </c>
      <c r="L8" s="133">
        <v>2.06</v>
      </c>
      <c r="M8" s="133">
        <v>4.34</v>
      </c>
      <c r="N8" s="133">
        <v>4.6399999999999997</v>
      </c>
      <c r="O8" s="133">
        <v>1.91</v>
      </c>
      <c r="P8" s="133" t="s">
        <v>1353</v>
      </c>
      <c r="Q8" s="133" t="s">
        <v>1353</v>
      </c>
      <c r="R8" s="133">
        <v>4.53</v>
      </c>
      <c r="S8" s="133" t="s">
        <v>1353</v>
      </c>
      <c r="T8" s="132">
        <v>51.49</v>
      </c>
      <c r="U8" s="133">
        <v>0.6</v>
      </c>
      <c r="V8" s="133">
        <v>2.57</v>
      </c>
      <c r="W8" s="133">
        <v>6.98</v>
      </c>
      <c r="X8" s="133">
        <v>0.22</v>
      </c>
      <c r="Y8" s="133">
        <v>16.77</v>
      </c>
      <c r="Z8" s="133">
        <v>19.420000000000002</v>
      </c>
      <c r="AA8" s="133">
        <v>0.25</v>
      </c>
      <c r="AB8" s="133" t="s">
        <v>1353</v>
      </c>
      <c r="AC8" s="133">
        <v>0.24</v>
      </c>
    </row>
    <row r="9" spans="1:29" ht="13.95" customHeight="1">
      <c r="A9" t="s">
        <v>1038</v>
      </c>
      <c r="B9" s="131" t="s">
        <v>1358</v>
      </c>
      <c r="C9" t="s">
        <v>1352</v>
      </c>
      <c r="D9" s="46">
        <v>1.71</v>
      </c>
      <c r="E9" s="46">
        <f t="shared" si="0"/>
        <v>1248.1500000000001</v>
      </c>
      <c r="F9" s="46">
        <v>975</v>
      </c>
      <c r="G9" s="132">
        <v>60.8</v>
      </c>
      <c r="H9" s="133">
        <v>0.65</v>
      </c>
      <c r="I9" s="133">
        <v>17.010000000000002</v>
      </c>
      <c r="J9" s="133">
        <v>3.2528260000000002</v>
      </c>
      <c r="K9" s="133">
        <v>0.05</v>
      </c>
      <c r="L9" s="133">
        <v>2.42</v>
      </c>
      <c r="M9" s="133">
        <v>5.03</v>
      </c>
      <c r="N9" s="133">
        <v>4.22</v>
      </c>
      <c r="O9" s="133">
        <v>1.79</v>
      </c>
      <c r="P9" s="133">
        <v>0.04</v>
      </c>
      <c r="Q9" s="133" t="s">
        <v>1353</v>
      </c>
      <c r="R9" s="133">
        <v>4.87</v>
      </c>
      <c r="S9" s="133" t="s">
        <v>1353</v>
      </c>
      <c r="T9" s="132">
        <v>51.43</v>
      </c>
      <c r="U9" s="133">
        <v>0.66</v>
      </c>
      <c r="V9" s="133">
        <v>3.03</v>
      </c>
      <c r="W9" s="133">
        <v>6.76</v>
      </c>
      <c r="X9" s="133">
        <v>0.15</v>
      </c>
      <c r="Y9" s="133">
        <v>15.98</v>
      </c>
      <c r="Z9" s="133">
        <v>20.98</v>
      </c>
      <c r="AA9" s="133">
        <v>0.28999999999999998</v>
      </c>
      <c r="AB9" s="133" t="s">
        <v>1353</v>
      </c>
      <c r="AC9" s="133">
        <v>0.06</v>
      </c>
    </row>
    <row r="10" spans="1:29" ht="13.95" customHeight="1">
      <c r="A10" t="s">
        <v>1038</v>
      </c>
      <c r="B10" s="131" t="s">
        <v>1359</v>
      </c>
      <c r="C10" t="s">
        <v>1352</v>
      </c>
      <c r="D10" s="46">
        <v>1.9379999999999999</v>
      </c>
      <c r="E10" s="46">
        <f t="shared" si="0"/>
        <v>1223.1500000000001</v>
      </c>
      <c r="F10" s="46">
        <v>950</v>
      </c>
      <c r="G10" s="132">
        <v>60.59</v>
      </c>
      <c r="H10" s="133">
        <v>0.76</v>
      </c>
      <c r="I10" s="133">
        <v>17.38</v>
      </c>
      <c r="J10" s="133">
        <v>3.2428059999999999</v>
      </c>
      <c r="K10" s="133">
        <v>0.06</v>
      </c>
      <c r="L10" s="133">
        <v>1.79</v>
      </c>
      <c r="M10" s="133">
        <v>4.3</v>
      </c>
      <c r="N10" s="133">
        <v>4.2699999999999996</v>
      </c>
      <c r="O10" s="133">
        <v>1.88</v>
      </c>
      <c r="P10" s="133">
        <v>0.04</v>
      </c>
      <c r="Q10" s="133" t="s">
        <v>1353</v>
      </c>
      <c r="R10" s="133">
        <v>5.21</v>
      </c>
      <c r="S10" s="133" t="s">
        <v>1353</v>
      </c>
      <c r="T10" s="132">
        <v>51.06</v>
      </c>
      <c r="U10" s="133">
        <v>0.62</v>
      </c>
      <c r="V10" s="133">
        <v>3.16</v>
      </c>
      <c r="W10" s="133">
        <v>6.18</v>
      </c>
      <c r="X10" s="133">
        <v>0.12</v>
      </c>
      <c r="Y10" s="133">
        <v>15.78</v>
      </c>
      <c r="Z10" s="133">
        <v>20.82</v>
      </c>
      <c r="AA10" s="133">
        <v>0.27</v>
      </c>
      <c r="AB10" s="133" t="s">
        <v>1353</v>
      </c>
      <c r="AC10" s="133">
        <v>0.01</v>
      </c>
    </row>
    <row r="11" spans="1:29" ht="13.95" customHeight="1">
      <c r="A11" t="s">
        <v>1038</v>
      </c>
      <c r="B11" s="131" t="s">
        <v>1360</v>
      </c>
      <c r="C11" t="s">
        <v>1352</v>
      </c>
      <c r="D11" s="46">
        <v>2</v>
      </c>
      <c r="E11" s="46">
        <f t="shared" si="0"/>
        <v>1253.1500000000001</v>
      </c>
      <c r="F11" s="46">
        <v>980</v>
      </c>
      <c r="G11" s="132">
        <v>60.17</v>
      </c>
      <c r="H11" s="133">
        <v>0.64</v>
      </c>
      <c r="I11" s="133">
        <v>16.68</v>
      </c>
      <c r="J11" s="133">
        <v>3.4847700000000001</v>
      </c>
      <c r="K11" s="133">
        <v>0.09</v>
      </c>
      <c r="L11" s="133">
        <v>2.14</v>
      </c>
      <c r="M11" s="133">
        <v>4.6399999999999997</v>
      </c>
      <c r="N11" s="133">
        <v>4.28</v>
      </c>
      <c r="O11" s="133">
        <v>1.8</v>
      </c>
      <c r="P11" s="133">
        <v>0.02</v>
      </c>
      <c r="Q11" s="133" t="s">
        <v>1353</v>
      </c>
      <c r="R11" s="133">
        <v>5.24</v>
      </c>
      <c r="S11" s="133" t="s">
        <v>1353</v>
      </c>
      <c r="T11" s="132">
        <v>53.32</v>
      </c>
      <c r="U11" s="133">
        <v>0.48</v>
      </c>
      <c r="V11" s="133">
        <v>2.25</v>
      </c>
      <c r="W11" s="133">
        <v>5.92</v>
      </c>
      <c r="X11" s="133">
        <v>0.15</v>
      </c>
      <c r="Y11" s="133">
        <v>16.91</v>
      </c>
      <c r="Z11" s="133">
        <v>20.73</v>
      </c>
      <c r="AA11" s="133">
        <v>0.28000000000000003</v>
      </c>
      <c r="AB11" s="133" t="s">
        <v>1353</v>
      </c>
      <c r="AC11" s="133">
        <v>0.12</v>
      </c>
    </row>
    <row r="12" spans="1:29" ht="13.95" customHeight="1">
      <c r="A12" t="s">
        <v>1038</v>
      </c>
      <c r="B12" s="131" t="s">
        <v>1361</v>
      </c>
      <c r="C12" t="s">
        <v>1352</v>
      </c>
      <c r="D12" s="46">
        <v>2.09</v>
      </c>
      <c r="E12" s="46">
        <f t="shared" si="0"/>
        <v>1223.1500000000001</v>
      </c>
      <c r="F12" s="46">
        <v>950</v>
      </c>
      <c r="G12" s="132">
        <v>60.43</v>
      </c>
      <c r="H12" s="133">
        <v>0.61</v>
      </c>
      <c r="I12" s="133">
        <v>16.73</v>
      </c>
      <c r="J12" s="133">
        <v>3.4196999999999997</v>
      </c>
      <c r="K12" s="133">
        <v>0.06</v>
      </c>
      <c r="L12" s="133">
        <v>2.14</v>
      </c>
      <c r="M12" s="133">
        <v>4.63</v>
      </c>
      <c r="N12" s="133">
        <v>4.03</v>
      </c>
      <c r="O12" s="133">
        <v>1.98</v>
      </c>
      <c r="P12" s="133">
        <v>0.02</v>
      </c>
      <c r="Q12" s="133" t="s">
        <v>1353</v>
      </c>
      <c r="R12" s="133">
        <v>5.45</v>
      </c>
      <c r="S12" s="133" t="s">
        <v>1353</v>
      </c>
      <c r="T12" s="132">
        <v>51.75</v>
      </c>
      <c r="U12" s="133">
        <v>0.26</v>
      </c>
      <c r="V12" s="133">
        <v>2.4300000000000002</v>
      </c>
      <c r="W12" s="133">
        <v>6.05</v>
      </c>
      <c r="X12" s="133">
        <v>0.17</v>
      </c>
      <c r="Y12" s="133">
        <v>16.510000000000002</v>
      </c>
      <c r="Z12" s="133">
        <v>21.33</v>
      </c>
      <c r="AA12" s="133">
        <v>0.33</v>
      </c>
      <c r="AB12" s="133" t="s">
        <v>1353</v>
      </c>
      <c r="AC12" s="133" t="s">
        <v>1353</v>
      </c>
    </row>
    <row r="13" spans="1:29" ht="13.95" customHeight="1">
      <c r="A13" t="s">
        <v>1038</v>
      </c>
      <c r="B13" s="131" t="s">
        <v>1362</v>
      </c>
      <c r="C13" t="s">
        <v>1352</v>
      </c>
      <c r="D13" s="46">
        <v>2.117</v>
      </c>
      <c r="E13" s="46">
        <f t="shared" si="0"/>
        <v>1273.1500000000001</v>
      </c>
      <c r="F13" s="46">
        <v>1000</v>
      </c>
      <c r="G13" s="132">
        <v>59.41</v>
      </c>
      <c r="H13" s="133">
        <v>0.6</v>
      </c>
      <c r="I13" s="133">
        <v>15.72</v>
      </c>
      <c r="J13" s="133">
        <v>4.1277360000000005</v>
      </c>
      <c r="K13" s="133">
        <v>0.06</v>
      </c>
      <c r="L13" s="133">
        <v>3.05</v>
      </c>
      <c r="M13" s="133">
        <v>5.24</v>
      </c>
      <c r="N13" s="133">
        <v>3.87</v>
      </c>
      <c r="O13" s="133">
        <v>1.83</v>
      </c>
      <c r="P13" s="133">
        <v>0.02</v>
      </c>
      <c r="Q13" s="133" t="s">
        <v>1353</v>
      </c>
      <c r="R13" s="133">
        <v>5.45</v>
      </c>
      <c r="S13" s="133" t="s">
        <v>1353</v>
      </c>
      <c r="T13" s="132">
        <v>52.77</v>
      </c>
      <c r="U13" s="133">
        <v>0.4</v>
      </c>
      <c r="V13" s="133">
        <v>1.8</v>
      </c>
      <c r="W13" s="133">
        <v>5.07</v>
      </c>
      <c r="X13" s="133">
        <v>0.19</v>
      </c>
      <c r="Y13" s="133">
        <v>17.579999999999998</v>
      </c>
      <c r="Z13" s="133">
        <v>20.9</v>
      </c>
      <c r="AA13" s="133">
        <v>0.28000000000000003</v>
      </c>
      <c r="AB13" s="133" t="s">
        <v>1353</v>
      </c>
      <c r="AC13" s="133">
        <v>0.41</v>
      </c>
    </row>
    <row r="14" spans="1:29" ht="13.95" customHeight="1">
      <c r="A14" t="s">
        <v>1038</v>
      </c>
      <c r="B14" s="131" t="s">
        <v>1363</v>
      </c>
      <c r="C14" t="s">
        <v>1352</v>
      </c>
      <c r="D14" s="46">
        <v>2.2799999999999998</v>
      </c>
      <c r="E14" s="46">
        <f t="shared" si="0"/>
        <v>1203.1500000000001</v>
      </c>
      <c r="F14" s="46">
        <v>930</v>
      </c>
      <c r="G14" s="132">
        <v>60.22</v>
      </c>
      <c r="H14" s="133">
        <v>0.64</v>
      </c>
      <c r="I14" s="133">
        <v>16.440000000000001</v>
      </c>
      <c r="J14" s="133">
        <v>3.4227259999999999</v>
      </c>
      <c r="K14" s="133">
        <v>0.04</v>
      </c>
      <c r="L14" s="133">
        <v>2.0499999999999998</v>
      </c>
      <c r="M14" s="133">
        <v>4.62</v>
      </c>
      <c r="N14" s="133">
        <v>4.12</v>
      </c>
      <c r="O14" s="133">
        <v>1.79</v>
      </c>
      <c r="P14" s="133">
        <v>0.03</v>
      </c>
      <c r="Q14" s="133" t="s">
        <v>1353</v>
      </c>
      <c r="R14" s="133">
        <v>5.8</v>
      </c>
      <c r="S14" s="133" t="s">
        <v>1353</v>
      </c>
      <c r="T14" s="132">
        <v>51.99</v>
      </c>
      <c r="U14" s="133">
        <v>0.61</v>
      </c>
      <c r="V14" s="133">
        <v>2.81</v>
      </c>
      <c r="W14" s="133">
        <v>6.57</v>
      </c>
      <c r="X14" s="133">
        <v>0.14000000000000001</v>
      </c>
      <c r="Y14" s="133">
        <v>16.350000000000001</v>
      </c>
      <c r="Z14" s="133">
        <v>20.260000000000002</v>
      </c>
      <c r="AA14" s="133">
        <v>0.28000000000000003</v>
      </c>
      <c r="AB14" s="133" t="s">
        <v>1353</v>
      </c>
      <c r="AC14" s="133">
        <v>0.21</v>
      </c>
    </row>
    <row r="15" spans="1:29" ht="13.95" customHeight="1">
      <c r="A15" t="s">
        <v>1364</v>
      </c>
      <c r="B15" s="131" t="s">
        <v>1365</v>
      </c>
      <c r="C15" t="s">
        <v>1352</v>
      </c>
      <c r="D15" s="46">
        <v>10</v>
      </c>
      <c r="E15" s="46">
        <f t="shared" si="0"/>
        <v>1538.15</v>
      </c>
      <c r="F15" s="46">
        <v>1265</v>
      </c>
      <c r="G15" s="132">
        <v>50.9</v>
      </c>
      <c r="H15" s="133">
        <v>0.47</v>
      </c>
      <c r="I15" s="133">
        <v>18.3</v>
      </c>
      <c r="J15" s="133">
        <v>6.18</v>
      </c>
      <c r="K15" s="133">
        <v>7.0000000000000007E-2</v>
      </c>
      <c r="L15" s="133">
        <v>9.9499999999999993</v>
      </c>
      <c r="M15" s="133">
        <v>11.8</v>
      </c>
      <c r="N15" s="133">
        <v>1.97</v>
      </c>
      <c r="O15" s="133">
        <v>7.0000000000000007E-2</v>
      </c>
      <c r="P15" s="133">
        <v>0.23</v>
      </c>
      <c r="Q15" s="133" t="s">
        <v>1353</v>
      </c>
      <c r="R15" s="133" t="s">
        <v>1353</v>
      </c>
      <c r="S15" s="133" t="s">
        <v>1353</v>
      </c>
      <c r="T15" s="132">
        <v>52.9</v>
      </c>
      <c r="U15" s="133">
        <v>0.18</v>
      </c>
      <c r="V15" s="133">
        <v>6.07</v>
      </c>
      <c r="W15" s="133">
        <v>4.6399999999999997</v>
      </c>
      <c r="X15" s="133">
        <v>0.11</v>
      </c>
      <c r="Y15" s="133">
        <v>23.1</v>
      </c>
      <c r="Z15" s="133">
        <v>12.9</v>
      </c>
      <c r="AA15" s="133">
        <v>0.31</v>
      </c>
      <c r="AB15" s="133" t="s">
        <v>1353</v>
      </c>
      <c r="AC15" s="133">
        <v>0.63</v>
      </c>
    </row>
    <row r="16" spans="1:29" ht="13.95" customHeight="1">
      <c r="A16" t="s">
        <v>1364</v>
      </c>
      <c r="B16" s="131" t="s">
        <v>1366</v>
      </c>
      <c r="C16" t="s">
        <v>1352</v>
      </c>
      <c r="D16" s="46">
        <v>10</v>
      </c>
      <c r="E16" s="46">
        <f t="shared" si="0"/>
        <v>1568.15</v>
      </c>
      <c r="F16" s="46">
        <v>1295</v>
      </c>
      <c r="G16" s="132">
        <v>50.7</v>
      </c>
      <c r="H16" s="133">
        <v>0.44</v>
      </c>
      <c r="I16" s="133">
        <v>16.600000000000001</v>
      </c>
      <c r="J16" s="133">
        <v>6.07</v>
      </c>
      <c r="K16" s="133">
        <v>0.15</v>
      </c>
      <c r="L16" s="133">
        <v>11.3</v>
      </c>
      <c r="M16" s="133">
        <v>12.3</v>
      </c>
      <c r="N16" s="133">
        <v>1.76</v>
      </c>
      <c r="O16" s="133">
        <v>0.05</v>
      </c>
      <c r="P16" s="133">
        <v>0.22</v>
      </c>
      <c r="Q16" s="133" t="s">
        <v>1353</v>
      </c>
      <c r="R16" s="133" t="s">
        <v>1353</v>
      </c>
      <c r="S16" s="133" t="s">
        <v>1353</v>
      </c>
      <c r="T16" s="132">
        <v>53.1</v>
      </c>
      <c r="U16" s="133">
        <v>0.16</v>
      </c>
      <c r="V16" s="133">
        <v>5.93</v>
      </c>
      <c r="W16" s="133">
        <v>4.5599999999999996</v>
      </c>
      <c r="X16" s="133">
        <v>0.11</v>
      </c>
      <c r="Y16" s="133">
        <v>23.6</v>
      </c>
      <c r="Z16" s="133">
        <v>12.2</v>
      </c>
      <c r="AA16" s="133">
        <v>0.34</v>
      </c>
      <c r="AB16" s="133" t="s">
        <v>1353</v>
      </c>
      <c r="AC16" s="133">
        <v>0.83</v>
      </c>
    </row>
    <row r="17" spans="1:29" ht="13.95" customHeight="1">
      <c r="A17" t="s">
        <v>1364</v>
      </c>
      <c r="B17" s="131" t="s">
        <v>1367</v>
      </c>
      <c r="C17" t="s">
        <v>1352</v>
      </c>
      <c r="D17" s="46">
        <v>12</v>
      </c>
      <c r="E17" s="46">
        <f t="shared" si="0"/>
        <v>1573.15</v>
      </c>
      <c r="F17" s="46">
        <v>1300</v>
      </c>
      <c r="G17" s="132">
        <v>46.9</v>
      </c>
      <c r="H17" s="133">
        <v>0.5</v>
      </c>
      <c r="I17" s="133">
        <v>18.100000000000001</v>
      </c>
      <c r="J17" s="133">
        <v>9.94</v>
      </c>
      <c r="K17" s="133">
        <v>0.11</v>
      </c>
      <c r="L17" s="133">
        <v>10.5</v>
      </c>
      <c r="M17" s="133">
        <v>11.2</v>
      </c>
      <c r="N17" s="133">
        <v>1.99</v>
      </c>
      <c r="O17" s="133">
        <v>0.1</v>
      </c>
      <c r="P17" s="133" t="s">
        <v>1353</v>
      </c>
      <c r="Q17" s="133" t="s">
        <v>1353</v>
      </c>
      <c r="R17" s="133" t="s">
        <v>1353</v>
      </c>
      <c r="S17" s="133" t="s">
        <v>1353</v>
      </c>
      <c r="T17" s="132">
        <v>50.3</v>
      </c>
      <c r="U17" s="133">
        <v>0.2</v>
      </c>
      <c r="V17" s="133">
        <v>10</v>
      </c>
      <c r="W17" s="133">
        <v>6.16</v>
      </c>
      <c r="X17" s="133">
        <v>0.1</v>
      </c>
      <c r="Y17" s="133">
        <v>20</v>
      </c>
      <c r="Z17" s="133">
        <v>13.4</v>
      </c>
      <c r="AA17" s="133">
        <v>0.36</v>
      </c>
      <c r="AB17" s="133" t="s">
        <v>1353</v>
      </c>
      <c r="AC17" s="133">
        <v>0.04</v>
      </c>
    </row>
    <row r="18" spans="1:29" ht="13.95" customHeight="1">
      <c r="A18" t="s">
        <v>1364</v>
      </c>
      <c r="B18" s="131" t="s">
        <v>1368</v>
      </c>
      <c r="C18" t="s">
        <v>1352</v>
      </c>
      <c r="D18" s="46">
        <v>12</v>
      </c>
      <c r="E18" s="46">
        <f t="shared" si="0"/>
        <v>1558.15</v>
      </c>
      <c r="F18" s="46">
        <v>1285</v>
      </c>
      <c r="G18" s="132">
        <v>47.9</v>
      </c>
      <c r="H18" s="133">
        <v>0.61</v>
      </c>
      <c r="I18" s="133">
        <v>18.3</v>
      </c>
      <c r="J18" s="133">
        <v>11.8</v>
      </c>
      <c r="K18" s="133">
        <v>0.09</v>
      </c>
      <c r="L18" s="133">
        <v>8.3000000000000007</v>
      </c>
      <c r="M18" s="133">
        <v>10.199999999999999</v>
      </c>
      <c r="N18" s="133">
        <v>3.14</v>
      </c>
      <c r="O18" s="133">
        <v>0.18</v>
      </c>
      <c r="P18" s="133" t="s">
        <v>1353</v>
      </c>
      <c r="Q18" s="133" t="s">
        <v>1353</v>
      </c>
      <c r="R18" s="133" t="s">
        <v>1353</v>
      </c>
      <c r="S18" s="133" t="s">
        <v>1353</v>
      </c>
      <c r="T18" s="132">
        <v>50.2</v>
      </c>
      <c r="U18" s="133">
        <v>0.25</v>
      </c>
      <c r="V18" s="133">
        <v>10.199999999999999</v>
      </c>
      <c r="W18" s="133">
        <v>6.49</v>
      </c>
      <c r="X18" s="133">
        <v>0.11</v>
      </c>
      <c r="Y18" s="133">
        <v>19</v>
      </c>
      <c r="Z18" s="133">
        <v>13.7</v>
      </c>
      <c r="AA18" s="133">
        <v>0.41</v>
      </c>
      <c r="AB18" s="133" t="s">
        <v>1353</v>
      </c>
      <c r="AC18" s="133" t="s">
        <v>1353</v>
      </c>
    </row>
    <row r="19" spans="1:29" ht="13.95" customHeight="1">
      <c r="A19" t="s">
        <v>1364</v>
      </c>
      <c r="B19" s="131" t="s">
        <v>40</v>
      </c>
      <c r="C19" t="s">
        <v>1352</v>
      </c>
      <c r="D19" s="46">
        <v>12</v>
      </c>
      <c r="E19" s="46">
        <f t="shared" si="0"/>
        <v>1588.15</v>
      </c>
      <c r="F19" s="46">
        <v>1315</v>
      </c>
      <c r="G19" s="132">
        <v>47.4</v>
      </c>
      <c r="H19" s="133">
        <v>0.47</v>
      </c>
      <c r="I19" s="133">
        <v>17.7</v>
      </c>
      <c r="J19" s="133">
        <v>9.2100000000000009</v>
      </c>
      <c r="K19" s="133">
        <v>0.1</v>
      </c>
      <c r="L19" s="133">
        <v>10.8</v>
      </c>
      <c r="M19" s="133">
        <v>11.7</v>
      </c>
      <c r="N19" s="133">
        <v>1.87</v>
      </c>
      <c r="O19" s="133">
        <v>0.12</v>
      </c>
      <c r="P19" s="133">
        <v>0.12</v>
      </c>
      <c r="Q19" s="133" t="s">
        <v>1353</v>
      </c>
      <c r="R19" s="133" t="s">
        <v>1353</v>
      </c>
      <c r="S19" s="133" t="s">
        <v>1353</v>
      </c>
      <c r="T19" s="132">
        <v>50.4</v>
      </c>
      <c r="U19" s="133">
        <v>0.15</v>
      </c>
      <c r="V19" s="133">
        <v>7.54</v>
      </c>
      <c r="W19" s="133">
        <v>5.32</v>
      </c>
      <c r="X19" s="133">
        <v>0.11</v>
      </c>
      <c r="Y19" s="133">
        <v>20.2</v>
      </c>
      <c r="Z19" s="133">
        <v>14.3</v>
      </c>
      <c r="AA19" s="133">
        <v>0.42</v>
      </c>
      <c r="AB19" s="133" t="s">
        <v>1353</v>
      </c>
      <c r="AC19" s="133">
        <v>0.44</v>
      </c>
    </row>
    <row r="20" spans="1:29" ht="13.95" customHeight="1">
      <c r="A20" t="s">
        <v>1364</v>
      </c>
      <c r="B20" s="131" t="s">
        <v>1369</v>
      </c>
      <c r="C20" t="s">
        <v>1352</v>
      </c>
      <c r="D20" s="46">
        <v>12</v>
      </c>
      <c r="E20" s="46">
        <f t="shared" si="0"/>
        <v>1558.15</v>
      </c>
      <c r="F20" s="46">
        <v>1285</v>
      </c>
      <c r="G20" s="132">
        <v>49.2</v>
      </c>
      <c r="H20" s="133">
        <v>0.42</v>
      </c>
      <c r="I20" s="133">
        <v>18.8</v>
      </c>
      <c r="J20" s="133">
        <v>7.83</v>
      </c>
      <c r="K20" s="133">
        <v>0.11</v>
      </c>
      <c r="L20" s="133">
        <v>9.93</v>
      </c>
      <c r="M20" s="133">
        <v>9.8699999999999992</v>
      </c>
      <c r="N20" s="133">
        <v>3.77</v>
      </c>
      <c r="O20" s="133">
        <v>0.12</v>
      </c>
      <c r="P20" s="133">
        <v>0.02</v>
      </c>
      <c r="Q20" s="133" t="s">
        <v>1353</v>
      </c>
      <c r="R20" s="133" t="s">
        <v>1353</v>
      </c>
      <c r="S20" s="133" t="s">
        <v>1353</v>
      </c>
      <c r="T20" s="132">
        <v>50.3</v>
      </c>
      <c r="U20" s="133">
        <v>0.31</v>
      </c>
      <c r="V20" s="133">
        <v>10.3</v>
      </c>
      <c r="W20" s="133">
        <v>5.01</v>
      </c>
      <c r="X20" s="133">
        <v>0.11</v>
      </c>
      <c r="Y20" s="133">
        <v>18.8</v>
      </c>
      <c r="Z20" s="133">
        <v>14.6</v>
      </c>
      <c r="AA20" s="133">
        <v>0.72</v>
      </c>
      <c r="AB20" s="133" t="s">
        <v>1353</v>
      </c>
      <c r="AC20" s="133">
        <v>0.04</v>
      </c>
    </row>
    <row r="21" spans="1:29" ht="13.95" customHeight="1">
      <c r="A21" t="s">
        <v>1364</v>
      </c>
      <c r="B21" s="131" t="s">
        <v>1370</v>
      </c>
      <c r="C21" t="s">
        <v>1352</v>
      </c>
      <c r="D21" s="46">
        <v>12</v>
      </c>
      <c r="E21" s="46">
        <f t="shared" si="0"/>
        <v>1543.15</v>
      </c>
      <c r="F21" s="46">
        <v>1270</v>
      </c>
      <c r="G21" s="132">
        <v>48.8</v>
      </c>
      <c r="H21" s="133">
        <v>0.44</v>
      </c>
      <c r="I21" s="133">
        <v>19.100000000000001</v>
      </c>
      <c r="J21" s="133">
        <v>7.91</v>
      </c>
      <c r="K21" s="133">
        <v>0.13</v>
      </c>
      <c r="L21" s="133">
        <v>9.74</v>
      </c>
      <c r="M21" s="133">
        <v>10</v>
      </c>
      <c r="N21" s="133">
        <v>3.78</v>
      </c>
      <c r="O21" s="133">
        <v>0.13</v>
      </c>
      <c r="P21" s="133" t="s">
        <v>1353</v>
      </c>
      <c r="Q21" s="133" t="s">
        <v>1353</v>
      </c>
      <c r="R21" s="133" t="s">
        <v>1353</v>
      </c>
      <c r="S21" s="133" t="s">
        <v>1353</v>
      </c>
      <c r="T21" s="132">
        <v>50.5</v>
      </c>
      <c r="U21" s="133">
        <v>0.24</v>
      </c>
      <c r="V21" s="133">
        <v>10.199999999999999</v>
      </c>
      <c r="W21" s="133">
        <v>5.22</v>
      </c>
      <c r="X21" s="133">
        <v>0.11</v>
      </c>
      <c r="Y21" s="133">
        <v>19.2</v>
      </c>
      <c r="Z21" s="133">
        <v>13.5</v>
      </c>
      <c r="AA21" s="133">
        <v>0.76</v>
      </c>
      <c r="AB21" s="133" t="s">
        <v>1353</v>
      </c>
      <c r="AC21" s="133">
        <v>0.05</v>
      </c>
    </row>
    <row r="22" spans="1:29" ht="13.95" customHeight="1">
      <c r="A22" t="s">
        <v>1364</v>
      </c>
      <c r="B22" s="131" t="s">
        <v>1371</v>
      </c>
      <c r="C22" t="s">
        <v>1352</v>
      </c>
      <c r="D22" s="46">
        <v>12</v>
      </c>
      <c r="E22" s="46">
        <f t="shared" si="0"/>
        <v>1528.15</v>
      </c>
      <c r="F22" s="46">
        <v>1255</v>
      </c>
      <c r="G22" s="132">
        <v>49.2</v>
      </c>
      <c r="H22" s="133">
        <v>0.48</v>
      </c>
      <c r="I22" s="133">
        <v>19</v>
      </c>
      <c r="J22" s="133">
        <v>8.6999999999999993</v>
      </c>
      <c r="K22" s="133">
        <v>0.11</v>
      </c>
      <c r="L22" s="133">
        <v>7.46</v>
      </c>
      <c r="M22" s="133">
        <v>8.36</v>
      </c>
      <c r="N22" s="133">
        <v>5.32</v>
      </c>
      <c r="O22" s="133">
        <v>0.19</v>
      </c>
      <c r="P22" s="133" t="s">
        <v>1353</v>
      </c>
      <c r="Q22" s="133" t="s">
        <v>1353</v>
      </c>
      <c r="R22" s="133" t="s">
        <v>1353</v>
      </c>
      <c r="S22" s="133" t="s">
        <v>1353</v>
      </c>
      <c r="T22" s="132">
        <v>50.4</v>
      </c>
      <c r="U22" s="133">
        <v>0.28000000000000003</v>
      </c>
      <c r="V22" s="133">
        <v>9.84</v>
      </c>
      <c r="W22" s="133">
        <v>5.61</v>
      </c>
      <c r="X22" s="133">
        <v>0.2</v>
      </c>
      <c r="Y22" s="133">
        <v>19</v>
      </c>
      <c r="Z22" s="133">
        <v>14</v>
      </c>
      <c r="AA22" s="133">
        <v>0.72</v>
      </c>
      <c r="AB22" s="133" t="s">
        <v>1353</v>
      </c>
      <c r="AC22" s="133">
        <v>0.1</v>
      </c>
    </row>
    <row r="23" spans="1:29" ht="13.95" customHeight="1">
      <c r="A23" t="s">
        <v>1364</v>
      </c>
      <c r="B23" s="131" t="s">
        <v>1372</v>
      </c>
      <c r="C23" t="s">
        <v>1352</v>
      </c>
      <c r="D23" s="46">
        <v>12</v>
      </c>
      <c r="E23" s="46">
        <f t="shared" si="0"/>
        <v>1558.15</v>
      </c>
      <c r="F23" s="46">
        <v>1285</v>
      </c>
      <c r="G23" s="132">
        <v>49.1</v>
      </c>
      <c r="H23" s="133">
        <v>0.42</v>
      </c>
      <c r="I23" s="133">
        <v>18.399999999999999</v>
      </c>
      <c r="J23" s="133">
        <v>8.1199999999999992</v>
      </c>
      <c r="K23" s="133">
        <v>0.06</v>
      </c>
      <c r="L23" s="133">
        <v>9.94</v>
      </c>
      <c r="M23" s="133">
        <v>9.7100000000000009</v>
      </c>
      <c r="N23" s="133">
        <v>3.87</v>
      </c>
      <c r="O23" s="133">
        <v>0.14000000000000001</v>
      </c>
      <c r="P23" s="133" t="s">
        <v>1353</v>
      </c>
      <c r="Q23" s="133" t="s">
        <v>1353</v>
      </c>
      <c r="R23" s="133" t="s">
        <v>1353</v>
      </c>
      <c r="S23" s="133" t="s">
        <v>1353</v>
      </c>
      <c r="T23" s="132">
        <v>49.8</v>
      </c>
      <c r="U23" s="133">
        <v>0.27</v>
      </c>
      <c r="V23" s="133">
        <v>10.1</v>
      </c>
      <c r="W23" s="133">
        <v>5.21</v>
      </c>
      <c r="X23" s="133">
        <v>0.12</v>
      </c>
      <c r="Y23" s="133">
        <v>18.7</v>
      </c>
      <c r="Z23" s="133">
        <v>14.8</v>
      </c>
      <c r="AA23" s="133">
        <v>0.68</v>
      </c>
      <c r="AB23" s="133" t="s">
        <v>1353</v>
      </c>
      <c r="AC23" s="133">
        <v>0.19</v>
      </c>
    </row>
    <row r="24" spans="1:29" ht="13.95" customHeight="1">
      <c r="A24" t="s">
        <v>1364</v>
      </c>
      <c r="B24" s="131" t="s">
        <v>1373</v>
      </c>
      <c r="C24" t="s">
        <v>1352</v>
      </c>
      <c r="D24" s="46">
        <v>10</v>
      </c>
      <c r="E24" s="46">
        <f t="shared" si="0"/>
        <v>1533.15</v>
      </c>
      <c r="F24" s="46">
        <v>1260</v>
      </c>
      <c r="G24" s="132">
        <v>50.9</v>
      </c>
      <c r="H24" s="133">
        <v>0.73</v>
      </c>
      <c r="I24" s="133">
        <v>18.2</v>
      </c>
      <c r="J24" s="133">
        <v>8.09</v>
      </c>
      <c r="K24" s="133">
        <v>0.13</v>
      </c>
      <c r="L24" s="133">
        <v>8.0399999999999991</v>
      </c>
      <c r="M24" s="133">
        <v>9.5299999999999994</v>
      </c>
      <c r="N24" s="133">
        <v>4.3</v>
      </c>
      <c r="O24" s="133">
        <v>0.19</v>
      </c>
      <c r="P24" s="133">
        <v>0.05</v>
      </c>
      <c r="Q24" s="133" t="s">
        <v>1353</v>
      </c>
      <c r="R24" s="133" t="s">
        <v>1353</v>
      </c>
      <c r="S24" s="133" t="s">
        <v>1353</v>
      </c>
      <c r="T24" s="132">
        <v>51.5</v>
      </c>
      <c r="U24" s="133">
        <v>0.47</v>
      </c>
      <c r="V24" s="133">
        <v>7.34</v>
      </c>
      <c r="W24" s="133">
        <v>5.44</v>
      </c>
      <c r="X24" s="133">
        <v>0.14000000000000001</v>
      </c>
      <c r="Y24" s="133">
        <v>19.100000000000001</v>
      </c>
      <c r="Z24" s="133">
        <v>15.4</v>
      </c>
      <c r="AA24" s="133">
        <v>0.61</v>
      </c>
      <c r="AB24" s="133" t="s">
        <v>1353</v>
      </c>
      <c r="AC24" s="133">
        <v>0.25</v>
      </c>
    </row>
    <row r="25" spans="1:29" ht="13.95" customHeight="1">
      <c r="A25" t="s">
        <v>1364</v>
      </c>
      <c r="B25" s="131" t="s">
        <v>1374</v>
      </c>
      <c r="C25" t="s">
        <v>1352</v>
      </c>
      <c r="D25" s="46">
        <v>9</v>
      </c>
      <c r="E25" s="46">
        <f t="shared" si="0"/>
        <v>1493.15</v>
      </c>
      <c r="F25" s="46">
        <v>1220</v>
      </c>
      <c r="G25" s="132">
        <v>48.1</v>
      </c>
      <c r="H25" s="133">
        <v>1.35</v>
      </c>
      <c r="I25" s="133">
        <v>14.4</v>
      </c>
      <c r="J25" s="133">
        <v>13.4</v>
      </c>
      <c r="K25" s="133">
        <v>0.25</v>
      </c>
      <c r="L25" s="133">
        <v>7.91</v>
      </c>
      <c r="M25" s="133">
        <v>10.3</v>
      </c>
      <c r="N25" s="133">
        <v>2.36</v>
      </c>
      <c r="O25" s="133">
        <v>0.2</v>
      </c>
      <c r="P25" s="133">
        <v>0.04</v>
      </c>
      <c r="Q25" s="133">
        <v>0.11</v>
      </c>
      <c r="R25" s="133" t="s">
        <v>1353</v>
      </c>
      <c r="S25" s="133" t="s">
        <v>1353</v>
      </c>
      <c r="T25" s="132">
        <v>51.6</v>
      </c>
      <c r="U25" s="133">
        <v>0.55000000000000004</v>
      </c>
      <c r="V25" s="133">
        <v>4.79</v>
      </c>
      <c r="W25" s="133">
        <v>9.3699999999999992</v>
      </c>
      <c r="X25" s="133">
        <v>0.26</v>
      </c>
      <c r="Y25" s="133">
        <v>18.8</v>
      </c>
      <c r="Z25" s="133">
        <v>14.3</v>
      </c>
      <c r="AA25" s="133">
        <v>0.31</v>
      </c>
      <c r="AB25" s="133" t="s">
        <v>1353</v>
      </c>
      <c r="AC25" s="133">
        <v>0.39</v>
      </c>
    </row>
    <row r="26" spans="1:29" ht="13.95" customHeight="1">
      <c r="A26" t="s">
        <v>1364</v>
      </c>
      <c r="B26" s="131" t="s">
        <v>1375</v>
      </c>
      <c r="C26" t="s">
        <v>1352</v>
      </c>
      <c r="D26" s="46">
        <v>9</v>
      </c>
      <c r="E26" s="46">
        <f t="shared" si="0"/>
        <v>1503.15</v>
      </c>
      <c r="F26" s="46">
        <v>1230</v>
      </c>
      <c r="G26" s="132">
        <v>50.1</v>
      </c>
      <c r="H26" s="133">
        <v>1.1499999999999999</v>
      </c>
      <c r="I26" s="133">
        <v>16.3</v>
      </c>
      <c r="J26" s="133">
        <v>9.1199999999999992</v>
      </c>
      <c r="K26" s="133">
        <v>0.13</v>
      </c>
      <c r="L26" s="133">
        <v>9.01</v>
      </c>
      <c r="M26" s="133">
        <v>10.9</v>
      </c>
      <c r="N26" s="133">
        <v>2.77</v>
      </c>
      <c r="O26" s="133">
        <v>0.12</v>
      </c>
      <c r="P26" s="133">
        <v>0.09</v>
      </c>
      <c r="Q26" s="133">
        <v>0.12</v>
      </c>
      <c r="R26" s="133" t="s">
        <v>1353</v>
      </c>
      <c r="S26" s="133" t="s">
        <v>1353</v>
      </c>
      <c r="T26" s="132">
        <v>53.1</v>
      </c>
      <c r="U26" s="133">
        <v>0.52</v>
      </c>
      <c r="V26" s="133">
        <v>3.64</v>
      </c>
      <c r="W26" s="133">
        <v>7.11</v>
      </c>
      <c r="X26" s="133">
        <v>0.13</v>
      </c>
      <c r="Y26" s="133">
        <v>20.5</v>
      </c>
      <c r="Z26" s="133">
        <v>14.9</v>
      </c>
      <c r="AA26" s="133">
        <v>0.3</v>
      </c>
      <c r="AB26" s="133" t="s">
        <v>1353</v>
      </c>
      <c r="AC26" s="133">
        <v>0.17</v>
      </c>
    </row>
    <row r="27" spans="1:29" ht="13.95" customHeight="1">
      <c r="A27" t="s">
        <v>1364</v>
      </c>
      <c r="B27" s="131" t="s">
        <v>1376</v>
      </c>
      <c r="C27" t="s">
        <v>1352</v>
      </c>
      <c r="D27" s="46">
        <v>13</v>
      </c>
      <c r="E27" s="46">
        <f t="shared" si="0"/>
        <v>1553.15</v>
      </c>
      <c r="F27" s="46">
        <v>1280</v>
      </c>
      <c r="G27" s="132">
        <v>47.8</v>
      </c>
      <c r="H27" s="133">
        <v>1.65</v>
      </c>
      <c r="I27" s="133">
        <v>19.100000000000001</v>
      </c>
      <c r="J27" s="133">
        <v>11</v>
      </c>
      <c r="K27" s="133">
        <v>0.16</v>
      </c>
      <c r="L27" s="133">
        <v>6.1</v>
      </c>
      <c r="M27" s="133">
        <v>8.64</v>
      </c>
      <c r="N27" s="133">
        <v>4.9800000000000004</v>
      </c>
      <c r="O27" s="133">
        <v>0.27</v>
      </c>
      <c r="P27" s="133">
        <v>0.04</v>
      </c>
      <c r="Q27" s="133">
        <v>0.28000000000000003</v>
      </c>
      <c r="R27" s="133" t="s">
        <v>1353</v>
      </c>
      <c r="S27" s="133" t="s">
        <v>1353</v>
      </c>
      <c r="T27" s="132">
        <v>51.1</v>
      </c>
      <c r="U27" s="133">
        <v>0.72</v>
      </c>
      <c r="V27" s="133">
        <v>7.03</v>
      </c>
      <c r="W27" s="133">
        <v>7.83</v>
      </c>
      <c r="X27" s="133">
        <v>0.17</v>
      </c>
      <c r="Y27" s="133">
        <v>19.7</v>
      </c>
      <c r="Z27" s="133">
        <v>13.3</v>
      </c>
      <c r="AA27" s="133">
        <v>0.59</v>
      </c>
      <c r="AB27" s="133" t="s">
        <v>1353</v>
      </c>
      <c r="AC27" s="133">
        <v>0.13</v>
      </c>
    </row>
    <row r="28" spans="1:29" ht="13.95" customHeight="1">
      <c r="A28" t="s">
        <v>1364</v>
      </c>
      <c r="B28" s="131" t="s">
        <v>1377</v>
      </c>
      <c r="C28" t="s">
        <v>1352</v>
      </c>
      <c r="D28" s="46">
        <v>13</v>
      </c>
      <c r="E28" s="46">
        <f t="shared" si="0"/>
        <v>1563.15</v>
      </c>
      <c r="F28" s="46">
        <v>1290</v>
      </c>
      <c r="G28" s="132">
        <v>48</v>
      </c>
      <c r="H28" s="133">
        <v>1.42</v>
      </c>
      <c r="I28" s="133">
        <v>19.3</v>
      </c>
      <c r="J28" s="133">
        <v>10.3</v>
      </c>
      <c r="K28" s="133">
        <v>0.14000000000000001</v>
      </c>
      <c r="L28" s="133">
        <v>6.28</v>
      </c>
      <c r="M28" s="133">
        <v>8.64</v>
      </c>
      <c r="N28" s="133">
        <v>5.27</v>
      </c>
      <c r="O28" s="133">
        <v>0.23</v>
      </c>
      <c r="P28" s="133" t="s">
        <v>1353</v>
      </c>
      <c r="Q28" s="133">
        <v>0.26</v>
      </c>
      <c r="R28" s="133" t="s">
        <v>1353</v>
      </c>
      <c r="S28" s="133" t="s">
        <v>1353</v>
      </c>
      <c r="T28" s="132">
        <v>50.2</v>
      </c>
      <c r="U28" s="133">
        <v>0.92</v>
      </c>
      <c r="V28" s="133">
        <v>8.5500000000000007</v>
      </c>
      <c r="W28" s="133">
        <v>8.19</v>
      </c>
      <c r="X28" s="133">
        <v>0.19</v>
      </c>
      <c r="Y28" s="133">
        <v>18.899999999999999</v>
      </c>
      <c r="Z28" s="133">
        <v>12.9</v>
      </c>
      <c r="AA28" s="133">
        <v>0.65</v>
      </c>
      <c r="AB28" s="133" t="s">
        <v>1353</v>
      </c>
      <c r="AC28" s="133">
        <v>0.1</v>
      </c>
    </row>
    <row r="29" spans="1:29" ht="13.95" customHeight="1">
      <c r="A29" t="s">
        <v>1364</v>
      </c>
      <c r="B29" s="131" t="s">
        <v>1378</v>
      </c>
      <c r="C29" t="s">
        <v>1352</v>
      </c>
      <c r="D29" s="46">
        <v>13</v>
      </c>
      <c r="E29" s="46">
        <f t="shared" si="0"/>
        <v>1568.15</v>
      </c>
      <c r="F29" s="46">
        <v>1295</v>
      </c>
      <c r="G29" s="132">
        <v>48.9</v>
      </c>
      <c r="H29" s="133">
        <v>1.4</v>
      </c>
      <c r="I29" s="133">
        <v>17.7</v>
      </c>
      <c r="J29" s="133">
        <v>10.199999999999999</v>
      </c>
      <c r="K29" s="133">
        <v>0.1</v>
      </c>
      <c r="L29" s="133">
        <v>7.93</v>
      </c>
      <c r="M29" s="133">
        <v>9.1300000000000008</v>
      </c>
      <c r="N29" s="133">
        <v>4.1100000000000003</v>
      </c>
      <c r="O29" s="133">
        <v>0.21</v>
      </c>
      <c r="P29" s="133" t="s">
        <v>1353</v>
      </c>
      <c r="Q29" s="133" t="s">
        <v>1353</v>
      </c>
      <c r="R29" s="133" t="s">
        <v>1353</v>
      </c>
      <c r="S29" s="133" t="s">
        <v>1353</v>
      </c>
      <c r="T29" s="132">
        <v>50.5</v>
      </c>
      <c r="U29" s="133">
        <v>0.68</v>
      </c>
      <c r="V29" s="133">
        <v>8.42</v>
      </c>
      <c r="W29" s="133">
        <v>7.66</v>
      </c>
      <c r="X29" s="133">
        <v>0.18</v>
      </c>
      <c r="Y29" s="133">
        <v>19.3</v>
      </c>
      <c r="Z29" s="133">
        <v>12.6</v>
      </c>
      <c r="AA29" s="133">
        <v>0.67</v>
      </c>
      <c r="AB29" s="133" t="s">
        <v>1353</v>
      </c>
      <c r="AC29" s="133">
        <v>0.1</v>
      </c>
    </row>
    <row r="30" spans="1:29" ht="13.95" customHeight="1">
      <c r="A30" t="s">
        <v>1364</v>
      </c>
      <c r="B30" s="131" t="s">
        <v>1379</v>
      </c>
      <c r="C30" t="s">
        <v>1352</v>
      </c>
      <c r="D30" s="46">
        <v>9</v>
      </c>
      <c r="E30" s="46">
        <f t="shared" si="0"/>
        <v>1498.15</v>
      </c>
      <c r="F30" s="46">
        <v>1225</v>
      </c>
      <c r="G30" s="132">
        <v>50.1</v>
      </c>
      <c r="H30" s="133">
        <v>1.1499999999999999</v>
      </c>
      <c r="I30" s="133">
        <v>16.2</v>
      </c>
      <c r="J30" s="133">
        <v>8.93</v>
      </c>
      <c r="K30" s="133">
        <v>0.12</v>
      </c>
      <c r="L30" s="133">
        <v>9.26</v>
      </c>
      <c r="M30" s="133">
        <v>11</v>
      </c>
      <c r="N30" s="133">
        <v>2.76</v>
      </c>
      <c r="O30" s="133">
        <v>0.13</v>
      </c>
      <c r="P30" s="133">
        <v>7.0000000000000007E-2</v>
      </c>
      <c r="Q30" s="133">
        <v>0.09</v>
      </c>
      <c r="R30" s="133" t="s">
        <v>1353</v>
      </c>
      <c r="S30" s="133" t="s">
        <v>1353</v>
      </c>
      <c r="T30" s="132">
        <v>52.8</v>
      </c>
      <c r="U30" s="133">
        <v>0.65</v>
      </c>
      <c r="V30" s="133">
        <v>4.45</v>
      </c>
      <c r="W30" s="133">
        <v>6.43</v>
      </c>
      <c r="X30" s="133">
        <v>0.17</v>
      </c>
      <c r="Y30" s="133">
        <v>20.100000000000001</v>
      </c>
      <c r="Z30" s="133">
        <v>15</v>
      </c>
      <c r="AA30" s="133">
        <v>0.37</v>
      </c>
      <c r="AB30" s="133" t="s">
        <v>1353</v>
      </c>
      <c r="AC30" s="133">
        <v>0.13</v>
      </c>
    </row>
    <row r="31" spans="1:29" ht="13.95" customHeight="1">
      <c r="A31" t="s">
        <v>1364</v>
      </c>
      <c r="B31" s="131" t="s">
        <v>1380</v>
      </c>
      <c r="C31" t="s">
        <v>1352</v>
      </c>
      <c r="D31" s="46">
        <v>13</v>
      </c>
      <c r="E31" s="46">
        <f t="shared" si="0"/>
        <v>1583.15</v>
      </c>
      <c r="F31" s="46">
        <v>1310</v>
      </c>
      <c r="G31" s="132">
        <v>48.1</v>
      </c>
      <c r="H31" s="133">
        <v>1.3</v>
      </c>
      <c r="I31" s="133">
        <v>18.100000000000001</v>
      </c>
      <c r="J31" s="133">
        <v>9.1199999999999992</v>
      </c>
      <c r="K31" s="133">
        <v>0.13</v>
      </c>
      <c r="L31" s="133">
        <v>9.3800000000000008</v>
      </c>
      <c r="M31" s="133">
        <v>10.3</v>
      </c>
      <c r="N31" s="133">
        <v>3.33</v>
      </c>
      <c r="O31" s="133">
        <v>0.14000000000000001</v>
      </c>
      <c r="P31" s="133">
        <v>0.04</v>
      </c>
      <c r="Q31" s="133">
        <v>0.12</v>
      </c>
      <c r="R31" s="133" t="s">
        <v>1353</v>
      </c>
      <c r="S31" s="133" t="s">
        <v>1353</v>
      </c>
      <c r="T31" s="132">
        <v>51.9</v>
      </c>
      <c r="U31" s="133">
        <v>0.37</v>
      </c>
      <c r="V31" s="133">
        <v>7.2</v>
      </c>
      <c r="W31" s="133">
        <v>5.85</v>
      </c>
      <c r="X31" s="133">
        <v>0.16</v>
      </c>
      <c r="Y31" s="133">
        <v>21.5</v>
      </c>
      <c r="Z31" s="133">
        <v>12</v>
      </c>
      <c r="AA31" s="133">
        <v>0.47</v>
      </c>
      <c r="AB31" s="133" t="s">
        <v>1353</v>
      </c>
      <c r="AC31" s="133">
        <v>0.14000000000000001</v>
      </c>
    </row>
    <row r="32" spans="1:29" ht="13.95" customHeight="1">
      <c r="A32" t="s">
        <v>1364</v>
      </c>
      <c r="B32" s="131" t="s">
        <v>1381</v>
      </c>
      <c r="C32" t="s">
        <v>1352</v>
      </c>
      <c r="D32" s="46">
        <v>16</v>
      </c>
      <c r="E32" s="46">
        <f t="shared" si="0"/>
        <v>1603.15</v>
      </c>
      <c r="F32" s="46">
        <v>1330</v>
      </c>
      <c r="G32" s="132">
        <v>47.3</v>
      </c>
      <c r="H32" s="133">
        <v>1.25</v>
      </c>
      <c r="I32" s="133">
        <v>16.5</v>
      </c>
      <c r="J32" s="133">
        <v>7.73</v>
      </c>
      <c r="K32" s="133">
        <v>0.18</v>
      </c>
      <c r="L32" s="133">
        <v>11.8</v>
      </c>
      <c r="M32" s="133">
        <v>10.9</v>
      </c>
      <c r="N32" s="133">
        <v>2.98</v>
      </c>
      <c r="O32" s="133">
        <v>0.13</v>
      </c>
      <c r="P32" s="133" t="s">
        <v>1353</v>
      </c>
      <c r="Q32" s="133">
        <v>0.15</v>
      </c>
      <c r="R32" s="133" t="s">
        <v>1353</v>
      </c>
      <c r="S32" s="133" t="s">
        <v>1353</v>
      </c>
      <c r="T32" s="132">
        <v>52.9</v>
      </c>
      <c r="U32" s="133">
        <v>0.35</v>
      </c>
      <c r="V32" s="133">
        <v>7.4</v>
      </c>
      <c r="W32" s="133">
        <v>5.2</v>
      </c>
      <c r="X32" s="133">
        <v>0.17</v>
      </c>
      <c r="Y32" s="133">
        <v>23.1</v>
      </c>
      <c r="Z32" s="133">
        <v>11.6</v>
      </c>
      <c r="AA32" s="133">
        <v>0.55000000000000004</v>
      </c>
      <c r="AB32" s="133" t="s">
        <v>1353</v>
      </c>
      <c r="AC32" s="133">
        <v>0.12</v>
      </c>
    </row>
    <row r="33" spans="1:29" ht="13.95" customHeight="1">
      <c r="A33" t="s">
        <v>1364</v>
      </c>
      <c r="B33" s="131" t="s">
        <v>1382</v>
      </c>
      <c r="C33" t="s">
        <v>1352</v>
      </c>
      <c r="D33" s="46">
        <v>11</v>
      </c>
      <c r="E33" s="46">
        <f t="shared" si="0"/>
        <v>1528.15</v>
      </c>
      <c r="F33" s="46">
        <v>1255</v>
      </c>
      <c r="G33" s="132">
        <v>46.9</v>
      </c>
      <c r="H33" s="133">
        <v>2.56</v>
      </c>
      <c r="I33" s="133">
        <v>17.7</v>
      </c>
      <c r="J33" s="133">
        <v>11.5</v>
      </c>
      <c r="K33" s="133">
        <v>0.28000000000000003</v>
      </c>
      <c r="L33" s="133">
        <v>6.39</v>
      </c>
      <c r="M33" s="133">
        <v>7.9</v>
      </c>
      <c r="N33" s="133">
        <v>5.05</v>
      </c>
      <c r="O33" s="133">
        <v>0.4</v>
      </c>
      <c r="P33" s="133" t="s">
        <v>1353</v>
      </c>
      <c r="Q33" s="133">
        <v>0.4</v>
      </c>
      <c r="R33" s="133" t="s">
        <v>1353</v>
      </c>
      <c r="S33" s="133" t="s">
        <v>1353</v>
      </c>
      <c r="T33" s="132">
        <v>50.8</v>
      </c>
      <c r="U33" s="133">
        <v>0.98</v>
      </c>
      <c r="V33" s="133">
        <v>6.97</v>
      </c>
      <c r="W33" s="133">
        <v>7.58</v>
      </c>
      <c r="X33" s="133">
        <v>0.19</v>
      </c>
      <c r="Y33" s="133">
        <v>18.3</v>
      </c>
      <c r="Z33" s="133">
        <v>14.2</v>
      </c>
      <c r="AA33" s="133">
        <v>0.59</v>
      </c>
      <c r="AB33" s="133" t="s">
        <v>1353</v>
      </c>
      <c r="AC33" s="133">
        <v>0.15</v>
      </c>
    </row>
    <row r="34" spans="1:29" ht="13.95" customHeight="1">
      <c r="A34" t="s">
        <v>1364</v>
      </c>
      <c r="B34" s="131" t="s">
        <v>1383</v>
      </c>
      <c r="C34" t="s">
        <v>1352</v>
      </c>
      <c r="D34" s="46">
        <v>13</v>
      </c>
      <c r="E34" s="46">
        <f t="shared" si="0"/>
        <v>1568.15</v>
      </c>
      <c r="F34" s="46">
        <v>1295</v>
      </c>
      <c r="G34" s="132">
        <v>48.8</v>
      </c>
      <c r="H34" s="133">
        <v>1.1299999999999999</v>
      </c>
      <c r="I34" s="133">
        <v>16</v>
      </c>
      <c r="J34" s="133">
        <v>8.51</v>
      </c>
      <c r="K34" s="133">
        <v>0.19</v>
      </c>
      <c r="L34" s="133">
        <v>11.4</v>
      </c>
      <c r="M34" s="133">
        <v>10.8</v>
      </c>
      <c r="N34" s="133">
        <v>2.72</v>
      </c>
      <c r="O34" s="133">
        <v>0.13</v>
      </c>
      <c r="P34" s="133">
        <v>0.04</v>
      </c>
      <c r="Q34" s="133">
        <v>0.11</v>
      </c>
      <c r="R34" s="133" t="s">
        <v>1353</v>
      </c>
      <c r="S34" s="133" t="s">
        <v>1353</v>
      </c>
      <c r="T34" s="132">
        <v>51.9</v>
      </c>
      <c r="U34" s="133">
        <v>0.48</v>
      </c>
      <c r="V34" s="133">
        <v>7.25</v>
      </c>
      <c r="W34" s="133">
        <v>6.05</v>
      </c>
      <c r="X34" s="133">
        <v>0.18</v>
      </c>
      <c r="Y34" s="133">
        <v>21.5</v>
      </c>
      <c r="Z34" s="133">
        <v>12.4</v>
      </c>
      <c r="AA34" s="133">
        <v>0.48</v>
      </c>
      <c r="AB34" s="133" t="s">
        <v>1353</v>
      </c>
      <c r="AC34" s="133">
        <v>0.19</v>
      </c>
    </row>
    <row r="35" spans="1:29" ht="13.95" customHeight="1">
      <c r="A35" t="s">
        <v>1364</v>
      </c>
      <c r="B35" s="131" t="s">
        <v>1384</v>
      </c>
      <c r="C35" t="s">
        <v>1352</v>
      </c>
      <c r="D35" s="46">
        <v>16</v>
      </c>
      <c r="E35" s="46">
        <f t="shared" si="0"/>
        <v>1593.15</v>
      </c>
      <c r="F35" s="46">
        <v>1320</v>
      </c>
      <c r="G35" s="132">
        <v>47.4</v>
      </c>
      <c r="H35" s="133">
        <v>1.64</v>
      </c>
      <c r="I35" s="133">
        <v>18.600000000000001</v>
      </c>
      <c r="J35" s="133">
        <v>11.6</v>
      </c>
      <c r="K35" s="133">
        <v>0.13</v>
      </c>
      <c r="L35" s="133">
        <v>7.07</v>
      </c>
      <c r="M35" s="133">
        <v>8.36</v>
      </c>
      <c r="N35" s="133">
        <v>5.12</v>
      </c>
      <c r="O35" s="133">
        <v>0.27</v>
      </c>
      <c r="P35" s="133" t="s">
        <v>1353</v>
      </c>
      <c r="Q35" s="133">
        <v>0.34</v>
      </c>
      <c r="R35" s="133" t="s">
        <v>1353</v>
      </c>
      <c r="S35" s="133" t="s">
        <v>1353</v>
      </c>
      <c r="T35" s="132">
        <v>50.2</v>
      </c>
      <c r="U35" s="133">
        <v>0.63</v>
      </c>
      <c r="V35" s="133">
        <v>10.5</v>
      </c>
      <c r="W35" s="133">
        <v>7.9</v>
      </c>
      <c r="X35" s="133">
        <v>0.15</v>
      </c>
      <c r="Y35" s="133">
        <v>18.899999999999999</v>
      </c>
      <c r="Z35" s="133">
        <v>10.3</v>
      </c>
      <c r="AA35" s="133">
        <v>1.23</v>
      </c>
      <c r="AB35" s="133" t="s">
        <v>1353</v>
      </c>
      <c r="AC35" s="133">
        <v>0.06</v>
      </c>
    </row>
    <row r="36" spans="1:29" ht="13.95" customHeight="1">
      <c r="A36" t="s">
        <v>1364</v>
      </c>
      <c r="B36" s="131" t="s">
        <v>1385</v>
      </c>
      <c r="C36" t="s">
        <v>1352</v>
      </c>
      <c r="D36" s="46">
        <v>13</v>
      </c>
      <c r="E36" s="46">
        <f t="shared" si="0"/>
        <v>1553.15</v>
      </c>
      <c r="F36" s="46">
        <v>1280</v>
      </c>
      <c r="G36" s="132">
        <v>47.8</v>
      </c>
      <c r="H36" s="133">
        <v>1.98</v>
      </c>
      <c r="I36" s="133">
        <v>18.5</v>
      </c>
      <c r="J36" s="133">
        <v>11.8</v>
      </c>
      <c r="K36" s="133">
        <v>0.14000000000000001</v>
      </c>
      <c r="L36" s="133">
        <v>5.7</v>
      </c>
      <c r="M36" s="133">
        <v>7.38</v>
      </c>
      <c r="N36" s="133">
        <v>5.94</v>
      </c>
      <c r="O36" s="133">
        <v>0.37</v>
      </c>
      <c r="P36" s="133">
        <v>0.02</v>
      </c>
      <c r="Q36" s="133">
        <v>0.4</v>
      </c>
      <c r="R36" s="133" t="s">
        <v>1353</v>
      </c>
      <c r="S36" s="133" t="s">
        <v>1353</v>
      </c>
      <c r="T36" s="132">
        <v>50.2</v>
      </c>
      <c r="U36" s="133">
        <v>0.85</v>
      </c>
      <c r="V36" s="133">
        <v>8.76</v>
      </c>
      <c r="W36" s="133">
        <v>7.86</v>
      </c>
      <c r="X36" s="133">
        <v>0.18</v>
      </c>
      <c r="Y36" s="133">
        <v>18.399999999999999</v>
      </c>
      <c r="Z36" s="133">
        <v>13</v>
      </c>
      <c r="AA36" s="133">
        <v>0.75</v>
      </c>
      <c r="AB36" s="133" t="s">
        <v>1353</v>
      </c>
      <c r="AC36" s="133">
        <v>0.12</v>
      </c>
    </row>
    <row r="37" spans="1:29" ht="13.95" customHeight="1">
      <c r="A37" t="s">
        <v>1364</v>
      </c>
      <c r="B37" s="131" t="s">
        <v>1386</v>
      </c>
      <c r="C37" t="s">
        <v>1352</v>
      </c>
      <c r="D37" s="46">
        <v>11</v>
      </c>
      <c r="E37" s="46">
        <f t="shared" si="0"/>
        <v>1533.15</v>
      </c>
      <c r="F37" s="46">
        <v>1260</v>
      </c>
      <c r="G37" s="132">
        <v>48.7</v>
      </c>
      <c r="H37" s="133">
        <v>1.24</v>
      </c>
      <c r="I37" s="133">
        <v>17.7</v>
      </c>
      <c r="J37" s="133">
        <v>8.14</v>
      </c>
      <c r="K37" s="133">
        <v>0.17</v>
      </c>
      <c r="L37" s="133">
        <v>9.56</v>
      </c>
      <c r="M37" s="133">
        <v>10.5</v>
      </c>
      <c r="N37" s="133">
        <v>3.14</v>
      </c>
      <c r="O37" s="133">
        <v>0.14000000000000001</v>
      </c>
      <c r="P37" s="133">
        <v>0.03</v>
      </c>
      <c r="Q37" s="133">
        <v>0.13</v>
      </c>
      <c r="R37" s="133" t="s">
        <v>1353</v>
      </c>
      <c r="S37" s="133" t="s">
        <v>1353</v>
      </c>
      <c r="T37" s="132">
        <v>51.3</v>
      </c>
      <c r="U37" s="133">
        <v>0.57999999999999996</v>
      </c>
      <c r="V37" s="133">
        <v>7.01</v>
      </c>
      <c r="W37" s="133">
        <v>5.8</v>
      </c>
      <c r="X37" s="133">
        <v>0.16</v>
      </c>
      <c r="Y37" s="133">
        <v>19.899999999999999</v>
      </c>
      <c r="Z37" s="133">
        <v>14.3</v>
      </c>
      <c r="AA37" s="133">
        <v>0.5</v>
      </c>
      <c r="AB37" s="133" t="s">
        <v>1353</v>
      </c>
      <c r="AC37" s="133">
        <v>0.18</v>
      </c>
    </row>
    <row r="38" spans="1:29" ht="13.95" customHeight="1">
      <c r="A38" t="s">
        <v>1364</v>
      </c>
      <c r="B38" s="131" t="s">
        <v>1387</v>
      </c>
      <c r="C38" t="s">
        <v>1352</v>
      </c>
      <c r="D38" s="46">
        <v>16</v>
      </c>
      <c r="E38" s="46">
        <f t="shared" si="0"/>
        <v>1623.15</v>
      </c>
      <c r="F38" s="46">
        <v>1350</v>
      </c>
      <c r="G38" s="132">
        <v>47.1</v>
      </c>
      <c r="H38" s="133">
        <v>0.57999999999999996</v>
      </c>
      <c r="I38" s="133">
        <v>16.600000000000001</v>
      </c>
      <c r="J38" s="133">
        <v>7.75</v>
      </c>
      <c r="K38" s="133">
        <v>0.19</v>
      </c>
      <c r="L38" s="133">
        <v>12</v>
      </c>
      <c r="M38" s="133">
        <v>10.7</v>
      </c>
      <c r="N38" s="133">
        <v>2.39</v>
      </c>
      <c r="O38" s="133">
        <v>0.12</v>
      </c>
      <c r="P38" s="133">
        <v>0.03</v>
      </c>
      <c r="Q38" s="133">
        <v>0.04</v>
      </c>
      <c r="R38" s="133" t="s">
        <v>1353</v>
      </c>
      <c r="S38" s="133" t="s">
        <v>1353</v>
      </c>
      <c r="T38" s="132">
        <v>51.6</v>
      </c>
      <c r="U38" s="133">
        <v>0.25</v>
      </c>
      <c r="V38" s="133">
        <v>8.8699999999999992</v>
      </c>
      <c r="W38" s="133">
        <v>5.12</v>
      </c>
      <c r="X38" s="133">
        <v>0.15</v>
      </c>
      <c r="Y38" s="133">
        <v>21.8</v>
      </c>
      <c r="Z38" s="133">
        <v>11.9</v>
      </c>
      <c r="AA38" s="133">
        <v>0.55000000000000004</v>
      </c>
      <c r="AB38" s="133" t="s">
        <v>1353</v>
      </c>
      <c r="AC38" s="133">
        <v>0.08</v>
      </c>
    </row>
    <row r="39" spans="1:29" ht="13.95" customHeight="1">
      <c r="A39" t="s">
        <v>1364</v>
      </c>
      <c r="B39" s="131" t="s">
        <v>1388</v>
      </c>
      <c r="C39" t="s">
        <v>1352</v>
      </c>
      <c r="D39" s="46">
        <v>16</v>
      </c>
      <c r="E39" s="46">
        <f t="shared" si="0"/>
        <v>1618.15</v>
      </c>
      <c r="F39" s="46">
        <v>1345</v>
      </c>
      <c r="G39" s="132">
        <v>47.5</v>
      </c>
      <c r="H39" s="133">
        <v>1.22</v>
      </c>
      <c r="I39" s="133">
        <v>16</v>
      </c>
      <c r="J39" s="133">
        <v>8.4600000000000009</v>
      </c>
      <c r="K39" s="133">
        <v>0.19</v>
      </c>
      <c r="L39" s="133">
        <v>11.7</v>
      </c>
      <c r="M39" s="133">
        <v>10.7</v>
      </c>
      <c r="N39" s="133">
        <v>3.03</v>
      </c>
      <c r="O39" s="133">
        <v>0.15</v>
      </c>
      <c r="P39" s="133">
        <v>0.03</v>
      </c>
      <c r="Q39" s="133">
        <v>0.13</v>
      </c>
      <c r="R39" s="133" t="s">
        <v>1353</v>
      </c>
      <c r="S39" s="133" t="s">
        <v>1353</v>
      </c>
      <c r="T39" s="132">
        <v>52.5</v>
      </c>
      <c r="U39" s="133">
        <v>0.31</v>
      </c>
      <c r="V39" s="133">
        <v>7.48</v>
      </c>
      <c r="W39" s="133">
        <v>5.94</v>
      </c>
      <c r="X39" s="133">
        <v>0.15</v>
      </c>
      <c r="Y39" s="133">
        <v>23.5</v>
      </c>
      <c r="Z39" s="133">
        <v>10.4</v>
      </c>
      <c r="AA39" s="133">
        <v>0.57999999999999996</v>
      </c>
      <c r="AB39" s="133" t="s">
        <v>1353</v>
      </c>
      <c r="AC39" s="133">
        <v>0.09</v>
      </c>
    </row>
    <row r="40" spans="1:29" ht="13.95" customHeight="1">
      <c r="A40" t="s">
        <v>1364</v>
      </c>
      <c r="B40" s="131" t="s">
        <v>1389</v>
      </c>
      <c r="C40" t="s">
        <v>1352</v>
      </c>
      <c r="D40" s="46">
        <v>13</v>
      </c>
      <c r="E40" s="46">
        <f t="shared" si="0"/>
        <v>1573.15</v>
      </c>
      <c r="F40" s="46">
        <v>1300</v>
      </c>
      <c r="G40" s="132">
        <v>48</v>
      </c>
      <c r="H40" s="133">
        <v>0.66</v>
      </c>
      <c r="I40" s="133">
        <v>18.899999999999999</v>
      </c>
      <c r="J40" s="133">
        <v>8.2200000000000006</v>
      </c>
      <c r="K40" s="133">
        <v>0.18</v>
      </c>
      <c r="L40" s="133">
        <v>9.36</v>
      </c>
      <c r="M40" s="133">
        <v>10.6</v>
      </c>
      <c r="N40" s="133">
        <v>2.76</v>
      </c>
      <c r="O40" s="133">
        <v>0.11</v>
      </c>
      <c r="P40" s="133">
        <v>0.02</v>
      </c>
      <c r="Q40" s="133">
        <v>7.0000000000000007E-2</v>
      </c>
      <c r="R40" s="133" t="s">
        <v>1353</v>
      </c>
      <c r="S40" s="133" t="s">
        <v>1353</v>
      </c>
      <c r="T40" s="132">
        <v>51.4</v>
      </c>
      <c r="U40" s="133">
        <v>0.33</v>
      </c>
      <c r="V40" s="133">
        <v>8.17</v>
      </c>
      <c r="W40" s="133">
        <v>5.56</v>
      </c>
      <c r="X40" s="133">
        <v>0.17</v>
      </c>
      <c r="Y40" s="133">
        <v>21</v>
      </c>
      <c r="Z40" s="133">
        <v>13.2</v>
      </c>
      <c r="AA40" s="133">
        <v>0.47</v>
      </c>
      <c r="AB40" s="133" t="s">
        <v>1353</v>
      </c>
      <c r="AC40" s="133">
        <v>0.08</v>
      </c>
    </row>
    <row r="41" spans="1:29" ht="13.95" customHeight="1">
      <c r="A41" t="s">
        <v>1364</v>
      </c>
      <c r="B41" s="131" t="s">
        <v>1390</v>
      </c>
      <c r="C41" t="s">
        <v>1352</v>
      </c>
      <c r="D41" s="46">
        <v>13</v>
      </c>
      <c r="E41" s="46">
        <f t="shared" si="0"/>
        <v>1558.15</v>
      </c>
      <c r="F41" s="46">
        <v>1285</v>
      </c>
      <c r="G41" s="132">
        <v>48.1</v>
      </c>
      <c r="H41" s="133">
        <v>0.66</v>
      </c>
      <c r="I41" s="133">
        <v>18.3</v>
      </c>
      <c r="J41" s="133">
        <v>8.2799999999999994</v>
      </c>
      <c r="K41" s="133">
        <v>0.2</v>
      </c>
      <c r="L41" s="133">
        <v>9.6999999999999993</v>
      </c>
      <c r="M41" s="133">
        <v>10.7</v>
      </c>
      <c r="N41" s="133">
        <v>2.72</v>
      </c>
      <c r="O41" s="133">
        <v>0.1</v>
      </c>
      <c r="P41" s="133">
        <v>0.03</v>
      </c>
      <c r="Q41" s="133">
        <v>7.0000000000000007E-2</v>
      </c>
      <c r="R41" s="133" t="s">
        <v>1353</v>
      </c>
      <c r="S41" s="133" t="s">
        <v>1353</v>
      </c>
      <c r="T41" s="132">
        <v>51.2</v>
      </c>
      <c r="U41" s="133">
        <v>0.36</v>
      </c>
      <c r="V41" s="133">
        <v>8.44</v>
      </c>
      <c r="W41" s="133">
        <v>5.54</v>
      </c>
      <c r="X41" s="133">
        <v>0.15</v>
      </c>
      <c r="Y41" s="133">
        <v>20.3</v>
      </c>
      <c r="Z41" s="133">
        <v>14.1</v>
      </c>
      <c r="AA41" s="133">
        <v>0.52</v>
      </c>
      <c r="AB41" s="133" t="s">
        <v>1353</v>
      </c>
      <c r="AC41" s="133">
        <v>0.08</v>
      </c>
    </row>
    <row r="42" spans="1:29" ht="13.95" customHeight="1">
      <c r="A42" t="s">
        <v>1364</v>
      </c>
      <c r="B42" s="131" t="s">
        <v>1391</v>
      </c>
      <c r="C42" t="s">
        <v>1352</v>
      </c>
      <c r="D42" s="46">
        <v>16</v>
      </c>
      <c r="E42" s="46">
        <f t="shared" si="0"/>
        <v>1598.15</v>
      </c>
      <c r="F42" s="46">
        <v>1325</v>
      </c>
      <c r="G42" s="132">
        <v>48.1</v>
      </c>
      <c r="H42" s="133">
        <v>1.77</v>
      </c>
      <c r="I42" s="133">
        <v>17.600000000000001</v>
      </c>
      <c r="J42" s="133">
        <v>10.4</v>
      </c>
      <c r="K42" s="133">
        <v>0.11</v>
      </c>
      <c r="L42" s="133">
        <v>7.83</v>
      </c>
      <c r="M42" s="133">
        <v>7.69</v>
      </c>
      <c r="N42" s="133">
        <v>5.61</v>
      </c>
      <c r="O42" s="133">
        <v>0.36</v>
      </c>
      <c r="P42" s="133">
        <v>0.03</v>
      </c>
      <c r="Q42" s="133">
        <v>0.36</v>
      </c>
      <c r="R42" s="133" t="s">
        <v>1353</v>
      </c>
      <c r="S42" s="133" t="s">
        <v>1353</v>
      </c>
      <c r="T42" s="132">
        <v>51.3</v>
      </c>
      <c r="U42" s="133">
        <v>0.53</v>
      </c>
      <c r="V42" s="133">
        <v>9.15</v>
      </c>
      <c r="W42" s="133">
        <v>7.15</v>
      </c>
      <c r="X42" s="133">
        <v>0.19</v>
      </c>
      <c r="Y42" s="133">
        <v>20.6</v>
      </c>
      <c r="Z42" s="133">
        <v>10.8</v>
      </c>
      <c r="AA42" s="133">
        <v>0.93</v>
      </c>
      <c r="AB42" s="133" t="s">
        <v>1353</v>
      </c>
      <c r="AC42" s="133">
        <v>0.08</v>
      </c>
    </row>
    <row r="43" spans="1:29" ht="13.95" customHeight="1">
      <c r="A43" t="s">
        <v>1364</v>
      </c>
      <c r="B43" s="131" t="s">
        <v>1392</v>
      </c>
      <c r="C43" t="s">
        <v>1352</v>
      </c>
      <c r="D43" s="46">
        <v>16</v>
      </c>
      <c r="E43" s="46">
        <f t="shared" si="0"/>
        <v>1613.15</v>
      </c>
      <c r="F43" s="46">
        <v>1340</v>
      </c>
      <c r="G43" s="132">
        <v>47.3</v>
      </c>
      <c r="H43" s="133">
        <v>1.42</v>
      </c>
      <c r="I43" s="133">
        <v>17.8</v>
      </c>
      <c r="J43" s="133">
        <v>9.92</v>
      </c>
      <c r="K43" s="133">
        <v>0.16</v>
      </c>
      <c r="L43" s="133">
        <v>8.9</v>
      </c>
      <c r="M43" s="133">
        <v>9.94</v>
      </c>
      <c r="N43" s="133">
        <v>3.86</v>
      </c>
      <c r="O43" s="133">
        <v>0.22</v>
      </c>
      <c r="P43" s="133">
        <v>0.03</v>
      </c>
      <c r="Q43" s="133">
        <v>0.32</v>
      </c>
      <c r="R43" s="133" t="s">
        <v>1353</v>
      </c>
      <c r="S43" s="133" t="s">
        <v>1353</v>
      </c>
      <c r="T43" s="132">
        <v>51.5</v>
      </c>
      <c r="U43" s="133">
        <v>0.49</v>
      </c>
      <c r="V43" s="133">
        <v>8.9700000000000006</v>
      </c>
      <c r="W43" s="133">
        <v>6.53</v>
      </c>
      <c r="X43" s="133">
        <v>0.18</v>
      </c>
      <c r="Y43" s="133">
        <v>20.9</v>
      </c>
      <c r="Z43" s="133">
        <v>11.1</v>
      </c>
      <c r="AA43" s="133">
        <v>0.74</v>
      </c>
      <c r="AB43" s="133" t="s">
        <v>1353</v>
      </c>
      <c r="AC43" s="133">
        <v>0.08</v>
      </c>
    </row>
    <row r="44" spans="1:29" ht="13.95" customHeight="1">
      <c r="A44" t="s">
        <v>1364</v>
      </c>
      <c r="B44" s="131" t="s">
        <v>1393</v>
      </c>
      <c r="C44" t="s">
        <v>1352</v>
      </c>
      <c r="D44" s="46">
        <v>9</v>
      </c>
      <c r="E44" s="46">
        <f t="shared" si="0"/>
        <v>1523.15</v>
      </c>
      <c r="F44" s="46">
        <v>1250</v>
      </c>
      <c r="G44" s="132">
        <v>49.9</v>
      </c>
      <c r="H44" s="133">
        <v>0.74</v>
      </c>
      <c r="I44" s="133">
        <v>16.600000000000001</v>
      </c>
      <c r="J44" s="133">
        <v>8.58</v>
      </c>
      <c r="K44" s="133">
        <v>0.21</v>
      </c>
      <c r="L44" s="133">
        <v>8.49</v>
      </c>
      <c r="M44" s="133">
        <v>10.5</v>
      </c>
      <c r="N44" s="133">
        <v>2.84</v>
      </c>
      <c r="O44" s="133">
        <v>0.12</v>
      </c>
      <c r="P44" s="133">
        <v>0.02</v>
      </c>
      <c r="Q44" s="133">
        <v>0.06</v>
      </c>
      <c r="R44" s="133" t="s">
        <v>1353</v>
      </c>
      <c r="S44" s="133" t="s">
        <v>1353</v>
      </c>
      <c r="T44" s="132">
        <v>53.2</v>
      </c>
      <c r="U44" s="133">
        <v>0.38</v>
      </c>
      <c r="V44" s="133">
        <v>4.71</v>
      </c>
      <c r="W44" s="133">
        <v>6.81</v>
      </c>
      <c r="X44" s="133">
        <v>0.15</v>
      </c>
      <c r="Y44" s="133">
        <v>20.5</v>
      </c>
      <c r="Z44" s="133">
        <v>14.3</v>
      </c>
      <c r="AA44" s="133">
        <v>0.31</v>
      </c>
      <c r="AB44" s="133" t="s">
        <v>1353</v>
      </c>
      <c r="AC44" s="133">
        <v>0.09</v>
      </c>
    </row>
    <row r="45" spans="1:29" ht="13.95" customHeight="1">
      <c r="A45" t="s">
        <v>1029</v>
      </c>
      <c r="B45" s="131" t="s">
        <v>1394</v>
      </c>
      <c r="C45" t="s">
        <v>1352</v>
      </c>
      <c r="D45" s="46">
        <v>0.441</v>
      </c>
      <c r="E45" s="46">
        <f t="shared" si="0"/>
        <v>1273.1500000000001</v>
      </c>
      <c r="F45" s="46">
        <v>1000</v>
      </c>
      <c r="G45" s="132">
        <v>68.2</v>
      </c>
      <c r="H45" s="133">
        <v>1.03</v>
      </c>
      <c r="I45" s="133">
        <v>13.7</v>
      </c>
      <c r="J45" s="133">
        <v>3.16</v>
      </c>
      <c r="K45" s="133" t="s">
        <v>1353</v>
      </c>
      <c r="L45" s="133">
        <v>1.2</v>
      </c>
      <c r="M45" s="133">
        <v>3.2</v>
      </c>
      <c r="N45" s="133">
        <v>4.2</v>
      </c>
      <c r="O45" s="133">
        <v>2.6</v>
      </c>
      <c r="P45" s="133" t="s">
        <v>1353</v>
      </c>
      <c r="Q45" s="133" t="s">
        <v>1353</v>
      </c>
      <c r="R45" s="133">
        <v>2.2999999999999998</v>
      </c>
      <c r="S45" s="133" t="s">
        <v>1353</v>
      </c>
      <c r="T45" s="132">
        <v>51.4</v>
      </c>
      <c r="U45" s="133">
        <v>0.93</v>
      </c>
      <c r="V45" s="133">
        <v>3.2</v>
      </c>
      <c r="W45" s="133">
        <v>6.58</v>
      </c>
      <c r="X45" s="133" t="s">
        <v>1353</v>
      </c>
      <c r="Y45" s="133">
        <v>16.3</v>
      </c>
      <c r="Z45" s="133">
        <v>20.7</v>
      </c>
      <c r="AA45" s="133">
        <v>0.3</v>
      </c>
      <c r="AB45" s="133">
        <v>0.02</v>
      </c>
      <c r="AC45" s="133" t="s">
        <v>1353</v>
      </c>
    </row>
    <row r="46" spans="1:29" ht="13.95" customHeight="1">
      <c r="A46" t="s">
        <v>1029</v>
      </c>
      <c r="B46" s="131" t="s">
        <v>1395</v>
      </c>
      <c r="C46" t="s">
        <v>1352</v>
      </c>
      <c r="D46" s="46">
        <v>0.60699999999999998</v>
      </c>
      <c r="E46" s="46">
        <f t="shared" si="0"/>
        <v>1348.15</v>
      </c>
      <c r="F46" s="46">
        <v>1075</v>
      </c>
      <c r="G46" s="132">
        <v>58.5</v>
      </c>
      <c r="H46" s="133">
        <v>0.91</v>
      </c>
      <c r="I46" s="133">
        <v>16.899999999999999</v>
      </c>
      <c r="J46" s="133">
        <v>5.03</v>
      </c>
      <c r="K46" s="133" t="s">
        <v>1353</v>
      </c>
      <c r="L46" s="133">
        <v>2.8</v>
      </c>
      <c r="M46" s="133">
        <v>5.35</v>
      </c>
      <c r="N46" s="133">
        <v>2.2000000000000002</v>
      </c>
      <c r="O46" s="133">
        <v>1.74</v>
      </c>
      <c r="P46" s="133" t="s">
        <v>1353</v>
      </c>
      <c r="Q46" s="133" t="s">
        <v>1353</v>
      </c>
      <c r="R46" s="133">
        <v>2.5</v>
      </c>
      <c r="S46" s="133" t="s">
        <v>1353</v>
      </c>
      <c r="T46" s="132">
        <v>52.4</v>
      </c>
      <c r="U46" s="133">
        <v>0.37</v>
      </c>
      <c r="V46" s="133">
        <v>2.29</v>
      </c>
      <c r="W46" s="133">
        <v>6.27</v>
      </c>
      <c r="X46" s="133" t="s">
        <v>1353</v>
      </c>
      <c r="Y46" s="133">
        <v>16.5</v>
      </c>
      <c r="Z46" s="133">
        <v>20.97</v>
      </c>
      <c r="AA46" s="133">
        <v>0.3</v>
      </c>
      <c r="AB46" s="133">
        <v>0.03</v>
      </c>
      <c r="AC46" s="133" t="s">
        <v>1353</v>
      </c>
    </row>
    <row r="47" spans="1:29" ht="13.95" customHeight="1">
      <c r="A47" t="s">
        <v>1029</v>
      </c>
      <c r="B47" s="131" t="s">
        <v>1396</v>
      </c>
      <c r="C47" t="s">
        <v>1352</v>
      </c>
      <c r="D47" s="46">
        <v>0.71</v>
      </c>
      <c r="E47" s="46">
        <f t="shared" si="0"/>
        <v>1233.1500000000001</v>
      </c>
      <c r="F47" s="46">
        <v>960</v>
      </c>
      <c r="G47" s="132">
        <v>64</v>
      </c>
      <c r="H47" s="133">
        <v>0.74</v>
      </c>
      <c r="I47" s="133">
        <v>15</v>
      </c>
      <c r="J47" s="133">
        <v>3.49</v>
      </c>
      <c r="K47" s="133" t="s">
        <v>1353</v>
      </c>
      <c r="L47" s="133">
        <v>1.6</v>
      </c>
      <c r="M47" s="133">
        <v>3.87</v>
      </c>
      <c r="N47" s="133">
        <v>4</v>
      </c>
      <c r="O47" s="133">
        <v>2.0699999999999998</v>
      </c>
      <c r="P47" s="133" t="s">
        <v>1353</v>
      </c>
      <c r="Q47" s="133" t="s">
        <v>1353</v>
      </c>
      <c r="R47" s="133">
        <v>3</v>
      </c>
      <c r="S47" s="133" t="s">
        <v>1353</v>
      </c>
      <c r="T47" s="132">
        <v>48.9</v>
      </c>
      <c r="U47" s="133">
        <v>1.05</v>
      </c>
      <c r="V47" s="133">
        <v>3.9</v>
      </c>
      <c r="W47" s="133">
        <v>12</v>
      </c>
      <c r="X47" s="133" t="s">
        <v>1353</v>
      </c>
      <c r="Y47" s="133">
        <v>15.1</v>
      </c>
      <c r="Z47" s="133">
        <v>17.7</v>
      </c>
      <c r="AA47" s="133">
        <v>0.4</v>
      </c>
      <c r="AB47" s="133">
        <v>0.13</v>
      </c>
      <c r="AC47" s="133" t="s">
        <v>1353</v>
      </c>
    </row>
    <row r="48" spans="1:29" ht="13.95" customHeight="1">
      <c r="A48" t="s">
        <v>1029</v>
      </c>
      <c r="B48" s="131" t="s">
        <v>1397</v>
      </c>
      <c r="C48" t="s">
        <v>1352</v>
      </c>
      <c r="D48" s="46">
        <v>0.98899999999999999</v>
      </c>
      <c r="E48" s="46">
        <f t="shared" si="0"/>
        <v>1323.15</v>
      </c>
      <c r="F48" s="46">
        <v>1050</v>
      </c>
      <c r="G48" s="132">
        <v>56.1</v>
      </c>
      <c r="H48" s="133">
        <v>0.88</v>
      </c>
      <c r="I48" s="133">
        <v>17</v>
      </c>
      <c r="J48" s="133">
        <v>5.04</v>
      </c>
      <c r="K48" s="133" t="s">
        <v>1353</v>
      </c>
      <c r="L48" s="133">
        <v>3.1</v>
      </c>
      <c r="M48" s="133">
        <v>5.4</v>
      </c>
      <c r="N48" s="133">
        <v>5.0999999999999996</v>
      </c>
      <c r="O48" s="133">
        <v>1.81</v>
      </c>
      <c r="P48" s="133" t="s">
        <v>1353</v>
      </c>
      <c r="Q48" s="133" t="s">
        <v>1353</v>
      </c>
      <c r="R48" s="133">
        <v>3.5</v>
      </c>
      <c r="S48" s="133" t="s">
        <v>1353</v>
      </c>
      <c r="T48" s="132">
        <v>50.6</v>
      </c>
      <c r="U48" s="133">
        <v>0.89</v>
      </c>
      <c r="V48" s="133">
        <v>5.1100000000000003</v>
      </c>
      <c r="W48" s="133">
        <v>7.52</v>
      </c>
      <c r="X48" s="133" t="s">
        <v>1353</v>
      </c>
      <c r="Y48" s="133">
        <v>15.1</v>
      </c>
      <c r="Z48" s="133">
        <v>21.42</v>
      </c>
      <c r="AA48" s="133">
        <v>0.3</v>
      </c>
      <c r="AB48" s="133">
        <v>0.02</v>
      </c>
      <c r="AC48" s="133" t="s">
        <v>1353</v>
      </c>
    </row>
    <row r="49" spans="1:29" ht="13.95" customHeight="1">
      <c r="A49" t="s">
        <v>1029</v>
      </c>
      <c r="B49" s="131" t="s">
        <v>1398</v>
      </c>
      <c r="C49" t="s">
        <v>1352</v>
      </c>
      <c r="D49" s="46">
        <v>1.008</v>
      </c>
      <c r="E49" s="46">
        <f t="shared" si="0"/>
        <v>1248.1500000000001</v>
      </c>
      <c r="F49" s="46">
        <v>975</v>
      </c>
      <c r="G49" s="132">
        <v>61.8</v>
      </c>
      <c r="H49" s="133">
        <v>0.61</v>
      </c>
      <c r="I49" s="133">
        <v>16.5</v>
      </c>
      <c r="J49" s="133">
        <v>3.77</v>
      </c>
      <c r="K49" s="133" t="s">
        <v>1353</v>
      </c>
      <c r="L49" s="133">
        <v>1.7</v>
      </c>
      <c r="M49" s="133">
        <v>4.91</v>
      </c>
      <c r="N49" s="133">
        <v>3.5</v>
      </c>
      <c r="O49" s="133">
        <v>1.87</v>
      </c>
      <c r="P49" s="133" t="s">
        <v>1353</v>
      </c>
      <c r="Q49" s="133" t="s">
        <v>1353</v>
      </c>
      <c r="R49" s="133">
        <v>3.6</v>
      </c>
      <c r="S49" s="133" t="s">
        <v>1353</v>
      </c>
      <c r="T49" s="132">
        <v>52.2</v>
      </c>
      <c r="U49" s="133">
        <v>0.42</v>
      </c>
      <c r="V49" s="133">
        <v>2.6</v>
      </c>
      <c r="W49" s="133">
        <v>6.71</v>
      </c>
      <c r="X49" s="133" t="s">
        <v>1353</v>
      </c>
      <c r="Y49" s="133">
        <v>17.3</v>
      </c>
      <c r="Z49" s="133">
        <v>20.350000000000001</v>
      </c>
      <c r="AA49" s="133">
        <v>0.3</v>
      </c>
      <c r="AB49" s="133">
        <v>0.03</v>
      </c>
      <c r="AC49" s="133" t="s">
        <v>1353</v>
      </c>
    </row>
    <row r="50" spans="1:29" ht="13.95" customHeight="1">
      <c r="A50" t="s">
        <v>1029</v>
      </c>
      <c r="B50" s="131" t="s">
        <v>1399</v>
      </c>
      <c r="C50" t="s">
        <v>1352</v>
      </c>
      <c r="D50" s="46">
        <v>1.01</v>
      </c>
      <c r="E50" s="46">
        <f t="shared" si="0"/>
        <v>1223.1500000000001</v>
      </c>
      <c r="F50" s="46">
        <v>950</v>
      </c>
      <c r="G50" s="132">
        <v>68.2</v>
      </c>
      <c r="H50" s="133">
        <v>0.47</v>
      </c>
      <c r="I50" s="133">
        <v>14</v>
      </c>
      <c r="J50" s="133">
        <v>2.14</v>
      </c>
      <c r="K50" s="133" t="s">
        <v>1353</v>
      </c>
      <c r="L50" s="133">
        <v>0.7</v>
      </c>
      <c r="M50" s="133">
        <v>2.4500000000000002</v>
      </c>
      <c r="N50" s="133">
        <v>3.1</v>
      </c>
      <c r="O50" s="133">
        <v>2.74</v>
      </c>
      <c r="P50" s="133" t="s">
        <v>1353</v>
      </c>
      <c r="Q50" s="133" t="s">
        <v>1353</v>
      </c>
      <c r="R50" s="133">
        <v>3.7</v>
      </c>
      <c r="S50" s="133" t="s">
        <v>1353</v>
      </c>
      <c r="T50" s="132">
        <v>51.4</v>
      </c>
      <c r="U50" s="133">
        <v>1.17</v>
      </c>
      <c r="V50" s="133">
        <v>3.1</v>
      </c>
      <c r="W50" s="133">
        <v>6.05</v>
      </c>
      <c r="X50" s="133" t="s">
        <v>1353</v>
      </c>
      <c r="Y50" s="133">
        <v>15.5</v>
      </c>
      <c r="Z50" s="133">
        <v>21.01</v>
      </c>
      <c r="AA50" s="133">
        <v>1.1000000000000001</v>
      </c>
      <c r="AB50" s="133">
        <v>0.03</v>
      </c>
      <c r="AC50" s="133" t="s">
        <v>1353</v>
      </c>
    </row>
    <row r="51" spans="1:29" ht="13.95" customHeight="1">
      <c r="A51" t="s">
        <v>1029</v>
      </c>
      <c r="B51" s="131" t="s">
        <v>1400</v>
      </c>
      <c r="C51" t="s">
        <v>1352</v>
      </c>
      <c r="D51" s="46">
        <v>1.4550000000000001</v>
      </c>
      <c r="E51" s="46">
        <f t="shared" si="0"/>
        <v>1223.1500000000001</v>
      </c>
      <c r="F51" s="46">
        <v>950</v>
      </c>
      <c r="G51" s="132">
        <v>63.1</v>
      </c>
      <c r="H51" s="133">
        <v>0.63</v>
      </c>
      <c r="I51" s="133">
        <v>15.5</v>
      </c>
      <c r="J51" s="133">
        <v>2.65</v>
      </c>
      <c r="K51" s="133" t="s">
        <v>1353</v>
      </c>
      <c r="L51" s="133">
        <v>1.1000000000000001</v>
      </c>
      <c r="M51" s="133">
        <v>3.35</v>
      </c>
      <c r="N51" s="133">
        <v>3.9</v>
      </c>
      <c r="O51" s="133">
        <v>2.27</v>
      </c>
      <c r="P51" s="133" t="s">
        <v>1353</v>
      </c>
      <c r="Q51" s="133" t="s">
        <v>1353</v>
      </c>
      <c r="R51" s="133">
        <v>4.5</v>
      </c>
      <c r="S51" s="133" t="s">
        <v>1353</v>
      </c>
      <c r="T51" s="132">
        <v>51.7</v>
      </c>
      <c r="U51" s="133">
        <v>1.08</v>
      </c>
      <c r="V51" s="133">
        <v>2.7</v>
      </c>
      <c r="W51" s="133">
        <v>6.18</v>
      </c>
      <c r="X51" s="133" t="s">
        <v>1353</v>
      </c>
      <c r="Y51" s="133">
        <v>16.600000000000001</v>
      </c>
      <c r="Z51" s="133">
        <v>19.899999999999999</v>
      </c>
      <c r="AA51" s="133">
        <v>0.8</v>
      </c>
      <c r="AB51" s="133" t="s">
        <v>1353</v>
      </c>
      <c r="AC51" s="133" t="s">
        <v>1353</v>
      </c>
    </row>
    <row r="52" spans="1:29" ht="13.95" customHeight="1">
      <c r="A52" t="s">
        <v>1029</v>
      </c>
      <c r="B52" s="131" t="s">
        <v>1401</v>
      </c>
      <c r="C52" t="s">
        <v>1352</v>
      </c>
      <c r="D52" s="46">
        <v>1.613</v>
      </c>
      <c r="E52" s="46">
        <f t="shared" si="0"/>
        <v>1273.1500000000001</v>
      </c>
      <c r="F52" s="46">
        <v>1000</v>
      </c>
      <c r="G52" s="132">
        <v>55.7</v>
      </c>
      <c r="H52" s="133">
        <v>0.82</v>
      </c>
      <c r="I52" s="133">
        <v>17.399999999999999</v>
      </c>
      <c r="J52" s="133">
        <v>3.3</v>
      </c>
      <c r="K52" s="133" t="s">
        <v>1353</v>
      </c>
      <c r="L52" s="133">
        <v>3.1</v>
      </c>
      <c r="M52" s="133">
        <v>5.64</v>
      </c>
      <c r="N52" s="133">
        <v>4.2</v>
      </c>
      <c r="O52" s="133">
        <v>1.47</v>
      </c>
      <c r="P52" s="133" t="s">
        <v>1353</v>
      </c>
      <c r="Q52" s="133" t="s">
        <v>1353</v>
      </c>
      <c r="R52" s="133">
        <v>4.5999999999999996</v>
      </c>
      <c r="S52" s="133" t="s">
        <v>1353</v>
      </c>
      <c r="T52" s="132">
        <v>50.1</v>
      </c>
      <c r="U52" s="133">
        <v>0.79</v>
      </c>
      <c r="V52" s="133">
        <v>4.2</v>
      </c>
      <c r="W52" s="133">
        <v>6.94</v>
      </c>
      <c r="X52" s="133" t="s">
        <v>1353</v>
      </c>
      <c r="Y52" s="133">
        <v>15.4</v>
      </c>
      <c r="Z52" s="133">
        <v>21.52</v>
      </c>
      <c r="AA52" s="133">
        <v>0.4</v>
      </c>
      <c r="AB52" s="133">
        <v>0.02</v>
      </c>
      <c r="AC52" s="133" t="s">
        <v>1353</v>
      </c>
    </row>
    <row r="53" spans="1:29" ht="13.95" customHeight="1">
      <c r="A53" t="s">
        <v>1029</v>
      </c>
      <c r="B53" s="131" t="s">
        <v>1402</v>
      </c>
      <c r="C53" t="s">
        <v>1352</v>
      </c>
      <c r="D53" s="46">
        <v>2.04</v>
      </c>
      <c r="E53" s="46">
        <f t="shared" si="0"/>
        <v>1298.1500000000001</v>
      </c>
      <c r="F53" s="46">
        <v>1025</v>
      </c>
      <c r="G53" s="132">
        <v>53.2</v>
      </c>
      <c r="H53" s="133">
        <v>1</v>
      </c>
      <c r="I53" s="133">
        <v>17.600000000000001</v>
      </c>
      <c r="J53" s="133">
        <v>4.87</v>
      </c>
      <c r="K53" s="133" t="s">
        <v>1353</v>
      </c>
      <c r="L53" s="133">
        <v>3.3</v>
      </c>
      <c r="M53" s="133">
        <v>6.52</v>
      </c>
      <c r="N53" s="133">
        <v>3.9</v>
      </c>
      <c r="O53" s="133">
        <v>1.24</v>
      </c>
      <c r="P53" s="133" t="s">
        <v>1353</v>
      </c>
      <c r="Q53" s="133" t="s">
        <v>1353</v>
      </c>
      <c r="R53" s="133">
        <v>5.0999999999999996</v>
      </c>
      <c r="S53" s="133" t="s">
        <v>1353</v>
      </c>
      <c r="T53" s="132">
        <v>50.5</v>
      </c>
      <c r="U53" s="133">
        <v>0.71</v>
      </c>
      <c r="V53" s="133">
        <v>4.2</v>
      </c>
      <c r="W53" s="133">
        <v>6.08</v>
      </c>
      <c r="X53" s="133" t="s">
        <v>1353</v>
      </c>
      <c r="Y53" s="133">
        <v>15.4</v>
      </c>
      <c r="Z53" s="133">
        <v>22</v>
      </c>
      <c r="AA53" s="133">
        <v>0.3</v>
      </c>
      <c r="AB53" s="133" t="s">
        <v>1353</v>
      </c>
      <c r="AC53" s="133" t="s">
        <v>1353</v>
      </c>
    </row>
    <row r="54" spans="1:29" ht="13.95" customHeight="1">
      <c r="A54" t="s">
        <v>1029</v>
      </c>
      <c r="B54" s="131" t="s">
        <v>1403</v>
      </c>
      <c r="C54" t="s">
        <v>1352</v>
      </c>
      <c r="D54" s="46">
        <v>2.496</v>
      </c>
      <c r="E54" s="46">
        <f t="shared" si="0"/>
        <v>1273.1500000000001</v>
      </c>
      <c r="F54" s="46">
        <v>1000</v>
      </c>
      <c r="G54" s="132">
        <v>52.2</v>
      </c>
      <c r="H54" s="133">
        <v>0.49</v>
      </c>
      <c r="I54" s="133">
        <v>16.7</v>
      </c>
      <c r="J54" s="133">
        <v>4.95</v>
      </c>
      <c r="K54" s="133" t="s">
        <v>1353</v>
      </c>
      <c r="L54" s="133">
        <v>3.4</v>
      </c>
      <c r="M54" s="133">
        <v>6.57</v>
      </c>
      <c r="N54" s="133">
        <v>3.9</v>
      </c>
      <c r="O54" s="133">
        <v>1.19</v>
      </c>
      <c r="P54" s="133" t="s">
        <v>1353</v>
      </c>
      <c r="Q54" s="133" t="s">
        <v>1353</v>
      </c>
      <c r="R54" s="133">
        <v>5.8</v>
      </c>
      <c r="S54" s="133" t="s">
        <v>1353</v>
      </c>
      <c r="T54" s="132">
        <v>50.2</v>
      </c>
      <c r="U54" s="133">
        <v>0.75</v>
      </c>
      <c r="V54" s="133">
        <v>4.37</v>
      </c>
      <c r="W54" s="133">
        <v>6.97</v>
      </c>
      <c r="X54" s="133" t="s">
        <v>1353</v>
      </c>
      <c r="Y54" s="133">
        <v>14.8</v>
      </c>
      <c r="Z54" s="133">
        <v>21.7</v>
      </c>
      <c r="AA54" s="133">
        <v>0.35</v>
      </c>
      <c r="AB54" s="133">
        <v>0.01</v>
      </c>
      <c r="AC54" s="133" t="s">
        <v>1353</v>
      </c>
    </row>
    <row r="55" spans="1:29" ht="13.95" customHeight="1">
      <c r="A55" t="s">
        <v>1404</v>
      </c>
      <c r="B55" s="131" t="s">
        <v>1405</v>
      </c>
      <c r="C55" t="s">
        <v>1352</v>
      </c>
      <c r="D55" s="46">
        <v>8</v>
      </c>
      <c r="E55" s="46">
        <f t="shared" si="0"/>
        <v>1473.15</v>
      </c>
      <c r="F55" s="46">
        <v>1200</v>
      </c>
      <c r="G55" s="132">
        <v>46.67</v>
      </c>
      <c r="H55" s="133">
        <v>4.34</v>
      </c>
      <c r="I55" s="133">
        <v>16.079999999999998</v>
      </c>
      <c r="J55" s="133">
        <v>14.2</v>
      </c>
      <c r="K55" s="133">
        <v>0.17</v>
      </c>
      <c r="L55" s="133">
        <v>6.27</v>
      </c>
      <c r="M55" s="133">
        <v>8.08</v>
      </c>
      <c r="N55" s="133">
        <v>3.29</v>
      </c>
      <c r="O55" s="133">
        <v>1.2</v>
      </c>
      <c r="P55" s="133">
        <v>0.01</v>
      </c>
      <c r="Q55" s="133" t="s">
        <v>1353</v>
      </c>
      <c r="R55" s="133" t="s">
        <v>1353</v>
      </c>
      <c r="S55" s="133" t="s">
        <v>1353</v>
      </c>
      <c r="T55" s="132">
        <v>50.64</v>
      </c>
      <c r="U55" s="133">
        <v>1.33</v>
      </c>
      <c r="V55" s="133">
        <v>5.86</v>
      </c>
      <c r="W55" s="133">
        <v>10.77</v>
      </c>
      <c r="X55" s="133">
        <v>0.19</v>
      </c>
      <c r="Y55" s="133">
        <v>17.63</v>
      </c>
      <c r="Z55" s="133">
        <v>13.52</v>
      </c>
      <c r="AA55" s="133">
        <v>0.54</v>
      </c>
      <c r="AB55" s="133">
        <v>0.02</v>
      </c>
      <c r="AC55" s="133">
        <v>0.23</v>
      </c>
    </row>
    <row r="56" spans="1:29" ht="13.95" customHeight="1">
      <c r="A56" t="s">
        <v>1404</v>
      </c>
      <c r="B56" s="131" t="s">
        <v>1406</v>
      </c>
      <c r="C56" t="s">
        <v>1352</v>
      </c>
      <c r="D56" s="46">
        <v>12</v>
      </c>
      <c r="E56" s="46">
        <f t="shared" si="0"/>
        <v>1593.15</v>
      </c>
      <c r="F56" s="46">
        <v>1320</v>
      </c>
      <c r="G56" s="132">
        <v>45.06</v>
      </c>
      <c r="H56" s="133">
        <v>3.82</v>
      </c>
      <c r="I56" s="133">
        <v>13.39</v>
      </c>
      <c r="J56" s="133">
        <v>14.36</v>
      </c>
      <c r="K56" s="133">
        <v>0.18</v>
      </c>
      <c r="L56" s="133">
        <v>8.98</v>
      </c>
      <c r="M56" s="133">
        <v>8.7200000000000006</v>
      </c>
      <c r="N56" s="133">
        <v>3.16</v>
      </c>
      <c r="O56" s="133">
        <v>0.92</v>
      </c>
      <c r="P56" s="133">
        <v>0.04</v>
      </c>
      <c r="Q56" s="133" t="s">
        <v>1353</v>
      </c>
      <c r="R56" s="133" t="s">
        <v>1353</v>
      </c>
      <c r="S56" s="133" t="s">
        <v>1353</v>
      </c>
      <c r="T56" s="132">
        <v>51.58</v>
      </c>
      <c r="U56" s="133">
        <v>0.85</v>
      </c>
      <c r="V56" s="133">
        <v>5.17</v>
      </c>
      <c r="W56" s="133">
        <v>9.1</v>
      </c>
      <c r="X56" s="133">
        <v>0.17</v>
      </c>
      <c r="Y56" s="133">
        <v>19.2</v>
      </c>
      <c r="Z56" s="133">
        <v>12.8</v>
      </c>
      <c r="AA56" s="133">
        <v>0.71</v>
      </c>
      <c r="AB56" s="133">
        <v>0.01</v>
      </c>
      <c r="AC56" s="133">
        <v>0.27</v>
      </c>
    </row>
    <row r="57" spans="1:29" ht="13.95" customHeight="1">
      <c r="A57" t="s">
        <v>1404</v>
      </c>
      <c r="B57" s="131" t="s">
        <v>1407</v>
      </c>
      <c r="C57" t="s">
        <v>1352</v>
      </c>
      <c r="D57" s="46">
        <v>20</v>
      </c>
      <c r="E57" s="46">
        <f t="shared" si="0"/>
        <v>1663.15</v>
      </c>
      <c r="F57" s="46">
        <v>1390</v>
      </c>
      <c r="G57" s="132">
        <v>45.86</v>
      </c>
      <c r="H57" s="133">
        <v>3.93</v>
      </c>
      <c r="I57" s="133">
        <v>13.25</v>
      </c>
      <c r="J57" s="133">
        <v>15</v>
      </c>
      <c r="K57" s="133">
        <v>0.18</v>
      </c>
      <c r="L57" s="133">
        <v>9.76</v>
      </c>
      <c r="M57" s="133">
        <v>8.7100000000000009</v>
      </c>
      <c r="N57" s="133">
        <v>2.4500000000000002</v>
      </c>
      <c r="O57" s="133">
        <v>0.94</v>
      </c>
      <c r="P57" s="133">
        <v>0.05</v>
      </c>
      <c r="Q57" s="133" t="s">
        <v>1353</v>
      </c>
      <c r="R57" s="133" t="s">
        <v>1353</v>
      </c>
      <c r="S57" s="133" t="s">
        <v>1353</v>
      </c>
      <c r="T57" s="132">
        <v>51.49</v>
      </c>
      <c r="U57" s="133">
        <v>0.75</v>
      </c>
      <c r="V57" s="133">
        <v>7.16</v>
      </c>
      <c r="W57" s="133">
        <v>9.5399999999999991</v>
      </c>
      <c r="X57" s="133">
        <v>0.17</v>
      </c>
      <c r="Y57" s="133">
        <v>18.52</v>
      </c>
      <c r="Z57" s="133">
        <v>11.41</v>
      </c>
      <c r="AA57" s="133">
        <v>1.07</v>
      </c>
      <c r="AB57" s="133">
        <v>0.01</v>
      </c>
      <c r="AC57" s="133">
        <v>0.27</v>
      </c>
    </row>
    <row r="58" spans="1:29" ht="13.95" customHeight="1">
      <c r="A58" t="s">
        <v>1404</v>
      </c>
      <c r="B58" s="131" t="s">
        <v>1408</v>
      </c>
      <c r="C58" t="s">
        <v>1352</v>
      </c>
      <c r="D58" s="46">
        <v>17</v>
      </c>
      <c r="E58" s="46">
        <f t="shared" si="0"/>
        <v>1643.15</v>
      </c>
      <c r="F58" s="46">
        <v>1370</v>
      </c>
      <c r="G58" s="132">
        <v>44.16</v>
      </c>
      <c r="H58" s="133">
        <v>4.1100000000000003</v>
      </c>
      <c r="I58" s="133">
        <v>12.83</v>
      </c>
      <c r="J58" s="133">
        <v>14.99</v>
      </c>
      <c r="K58" s="133">
        <v>0.18</v>
      </c>
      <c r="L58" s="133">
        <v>10.14</v>
      </c>
      <c r="M58" s="133">
        <v>8.6199999999999992</v>
      </c>
      <c r="N58" s="133">
        <v>2.8</v>
      </c>
      <c r="O58" s="133">
        <v>1.03</v>
      </c>
      <c r="P58" s="133">
        <v>0.04</v>
      </c>
      <c r="Q58" s="133" t="s">
        <v>1353</v>
      </c>
      <c r="R58" s="133" t="s">
        <v>1353</v>
      </c>
      <c r="S58" s="133" t="s">
        <v>1353</v>
      </c>
      <c r="T58" s="132">
        <v>50.82</v>
      </c>
      <c r="U58" s="133">
        <v>0.77</v>
      </c>
      <c r="V58" s="133">
        <v>5.77</v>
      </c>
      <c r="W58" s="133">
        <v>10.23</v>
      </c>
      <c r="X58" s="133">
        <v>0.2</v>
      </c>
      <c r="Y58" s="133">
        <v>20.91</v>
      </c>
      <c r="Z58" s="133">
        <v>10.06</v>
      </c>
      <c r="AA58" s="133">
        <v>0.9</v>
      </c>
      <c r="AB58" s="133">
        <v>0.04</v>
      </c>
      <c r="AC58" s="133">
        <v>0.23</v>
      </c>
    </row>
    <row r="59" spans="1:29" ht="13.95" customHeight="1">
      <c r="A59" t="s">
        <v>1404</v>
      </c>
      <c r="B59" s="131" t="s">
        <v>1409</v>
      </c>
      <c r="C59" t="s">
        <v>1352</v>
      </c>
      <c r="D59" s="46">
        <v>15</v>
      </c>
      <c r="E59" s="46">
        <f t="shared" si="0"/>
        <v>1573.15</v>
      </c>
      <c r="F59" s="46">
        <v>1300</v>
      </c>
      <c r="G59" s="132">
        <v>45.38</v>
      </c>
      <c r="H59" s="133">
        <v>4.49</v>
      </c>
      <c r="I59" s="133">
        <v>11.6</v>
      </c>
      <c r="J59" s="133">
        <v>15.14</v>
      </c>
      <c r="K59" s="133">
        <v>0.18</v>
      </c>
      <c r="L59" s="133">
        <v>8.8800000000000008</v>
      </c>
      <c r="M59" s="133">
        <v>8.5299999999999994</v>
      </c>
      <c r="N59" s="133">
        <v>2.57</v>
      </c>
      <c r="O59" s="133">
        <v>1.1399999999999999</v>
      </c>
      <c r="P59" s="133">
        <v>0.03</v>
      </c>
      <c r="Q59" s="133" t="s">
        <v>1353</v>
      </c>
      <c r="R59" s="133" t="s">
        <v>1353</v>
      </c>
      <c r="S59" s="133" t="s">
        <v>1353</v>
      </c>
      <c r="T59" s="132">
        <v>52.5</v>
      </c>
      <c r="U59" s="133">
        <v>0.77</v>
      </c>
      <c r="V59" s="133">
        <v>8.15</v>
      </c>
      <c r="W59" s="133">
        <v>9.01</v>
      </c>
      <c r="X59" s="133">
        <v>0.17</v>
      </c>
      <c r="Y59" s="133">
        <v>15.81</v>
      </c>
      <c r="Z59" s="133">
        <v>12.36</v>
      </c>
      <c r="AA59" s="133">
        <v>1.76</v>
      </c>
      <c r="AB59" s="133">
        <v>0.02</v>
      </c>
      <c r="AC59" s="133">
        <v>0.19</v>
      </c>
    </row>
    <row r="60" spans="1:29" ht="13.95" customHeight="1">
      <c r="A60" t="s">
        <v>1404</v>
      </c>
      <c r="B60" s="131" t="s">
        <v>1410</v>
      </c>
      <c r="C60" t="s">
        <v>1352</v>
      </c>
      <c r="D60" s="46">
        <v>12</v>
      </c>
      <c r="E60" s="46">
        <f t="shared" si="0"/>
        <v>1548.15</v>
      </c>
      <c r="F60" s="46">
        <v>1275</v>
      </c>
      <c r="G60" s="132">
        <v>49.84</v>
      </c>
      <c r="H60" s="133">
        <v>1.58</v>
      </c>
      <c r="I60" s="133">
        <v>18.059999999999999</v>
      </c>
      <c r="J60" s="133">
        <v>10.7</v>
      </c>
      <c r="K60" s="133">
        <v>0.19</v>
      </c>
      <c r="L60" s="133">
        <v>6.76</v>
      </c>
      <c r="M60" s="133">
        <v>9.41</v>
      </c>
      <c r="N60" s="133">
        <v>3.19</v>
      </c>
      <c r="O60" s="133">
        <v>0.16</v>
      </c>
      <c r="P60" s="133">
        <v>0.03</v>
      </c>
      <c r="Q60" s="133" t="s">
        <v>1353</v>
      </c>
      <c r="R60" s="133" t="s">
        <v>1353</v>
      </c>
      <c r="S60" s="133" t="s">
        <v>1353</v>
      </c>
      <c r="T60" s="132">
        <v>48.66</v>
      </c>
      <c r="U60" s="133">
        <v>1.19</v>
      </c>
      <c r="V60" s="133">
        <v>10.45</v>
      </c>
      <c r="W60" s="133">
        <v>9.2899999999999991</v>
      </c>
      <c r="X60" s="133">
        <v>0.22</v>
      </c>
      <c r="Y60" s="133">
        <v>14.57</v>
      </c>
      <c r="Z60" s="133">
        <v>15.26</v>
      </c>
      <c r="AA60" s="133">
        <v>0.87</v>
      </c>
      <c r="AB60" s="133">
        <v>0.02</v>
      </c>
      <c r="AC60" s="133">
        <v>0.06</v>
      </c>
    </row>
    <row r="61" spans="1:29" ht="13.95" customHeight="1">
      <c r="A61" t="s">
        <v>1404</v>
      </c>
      <c r="B61" s="131" t="s">
        <v>1411</v>
      </c>
      <c r="C61" t="s">
        <v>1352</v>
      </c>
      <c r="D61" s="46">
        <v>20</v>
      </c>
      <c r="E61" s="46">
        <f t="shared" si="0"/>
        <v>1613.15</v>
      </c>
      <c r="F61" s="46">
        <v>1340</v>
      </c>
      <c r="G61" s="132">
        <v>49.55</v>
      </c>
      <c r="H61" s="133">
        <v>1.66</v>
      </c>
      <c r="I61" s="133">
        <v>17.46</v>
      </c>
      <c r="J61" s="133">
        <v>10.44</v>
      </c>
      <c r="K61" s="133">
        <v>0.17</v>
      </c>
      <c r="L61" s="133">
        <v>6.48</v>
      </c>
      <c r="M61" s="133">
        <v>9.2899999999999991</v>
      </c>
      <c r="N61" s="133">
        <v>3.46</v>
      </c>
      <c r="O61" s="133">
        <v>0.17</v>
      </c>
      <c r="P61" s="133">
        <v>0.02</v>
      </c>
      <c r="Q61" s="133" t="s">
        <v>1353</v>
      </c>
      <c r="R61" s="133" t="s">
        <v>1353</v>
      </c>
      <c r="S61" s="133" t="s">
        <v>1353</v>
      </c>
      <c r="T61" s="132">
        <v>50.12</v>
      </c>
      <c r="U61" s="133">
        <v>0.61</v>
      </c>
      <c r="V61" s="133">
        <v>11.17</v>
      </c>
      <c r="W61" s="133">
        <v>6.19</v>
      </c>
      <c r="X61" s="133">
        <v>0.13</v>
      </c>
      <c r="Y61" s="133">
        <v>13.06</v>
      </c>
      <c r="Z61" s="133">
        <v>17.13</v>
      </c>
      <c r="AA61" s="133">
        <v>1.57</v>
      </c>
      <c r="AB61" s="133">
        <v>0.01</v>
      </c>
      <c r="AC61" s="133">
        <v>0.17</v>
      </c>
    </row>
    <row r="62" spans="1:29" ht="13.95" customHeight="1">
      <c r="A62" t="s">
        <v>1404</v>
      </c>
      <c r="B62" s="131" t="s">
        <v>1412</v>
      </c>
      <c r="C62" t="s">
        <v>1352</v>
      </c>
      <c r="D62" s="46">
        <v>10</v>
      </c>
      <c r="E62" s="46">
        <f t="shared" si="0"/>
        <v>1543.15</v>
      </c>
      <c r="F62" s="46">
        <v>1270</v>
      </c>
      <c r="G62" s="132">
        <v>49.9</v>
      </c>
      <c r="H62" s="133">
        <v>1.59</v>
      </c>
      <c r="I62" s="133">
        <v>17.16</v>
      </c>
      <c r="J62" s="133">
        <v>10.31</v>
      </c>
      <c r="K62" s="133">
        <v>0.16</v>
      </c>
      <c r="L62" s="133">
        <v>7.21</v>
      </c>
      <c r="M62" s="133">
        <v>9.9499999999999993</v>
      </c>
      <c r="N62" s="133">
        <v>2.95</v>
      </c>
      <c r="O62" s="133">
        <v>0.12</v>
      </c>
      <c r="P62" s="133">
        <v>0.01</v>
      </c>
      <c r="Q62" s="133" t="s">
        <v>1353</v>
      </c>
      <c r="R62" s="133" t="s">
        <v>1353</v>
      </c>
      <c r="S62" s="133" t="s">
        <v>1353</v>
      </c>
      <c r="T62" s="132">
        <v>50.17</v>
      </c>
      <c r="U62" s="133">
        <v>0.88</v>
      </c>
      <c r="V62" s="133">
        <v>9.08</v>
      </c>
      <c r="W62" s="133">
        <v>7.78</v>
      </c>
      <c r="X62" s="133">
        <v>0.14000000000000001</v>
      </c>
      <c r="Y62" s="133">
        <v>15.44</v>
      </c>
      <c r="Z62" s="133">
        <v>15.86</v>
      </c>
      <c r="AA62" s="133">
        <v>0.63</v>
      </c>
      <c r="AB62" s="133" t="s">
        <v>1353</v>
      </c>
      <c r="AC62" s="133">
        <v>0.08</v>
      </c>
    </row>
    <row r="63" spans="1:29" ht="13.95" customHeight="1">
      <c r="A63" t="s">
        <v>1404</v>
      </c>
      <c r="B63" s="131" t="s">
        <v>1413</v>
      </c>
      <c r="C63" t="s">
        <v>1352</v>
      </c>
      <c r="D63" s="46">
        <v>10</v>
      </c>
      <c r="E63" s="46">
        <f t="shared" si="0"/>
        <v>1523.15</v>
      </c>
      <c r="F63" s="46">
        <v>1250</v>
      </c>
      <c r="G63" s="132">
        <v>49.76</v>
      </c>
      <c r="H63" s="133">
        <v>1.5</v>
      </c>
      <c r="I63" s="133">
        <v>17.27</v>
      </c>
      <c r="J63" s="133">
        <v>10.26</v>
      </c>
      <c r="K63" s="133">
        <v>0.17</v>
      </c>
      <c r="L63" s="133">
        <v>7.36</v>
      </c>
      <c r="M63" s="133">
        <v>10</v>
      </c>
      <c r="N63" s="133">
        <v>3.08</v>
      </c>
      <c r="O63" s="133">
        <v>0.1</v>
      </c>
      <c r="P63" s="133" t="s">
        <v>1353</v>
      </c>
      <c r="Q63" s="133" t="s">
        <v>1353</v>
      </c>
      <c r="R63" s="133" t="s">
        <v>1353</v>
      </c>
      <c r="S63" s="133" t="s">
        <v>1353</v>
      </c>
      <c r="T63" s="132">
        <v>49.85</v>
      </c>
      <c r="U63" s="133">
        <v>0.69</v>
      </c>
      <c r="V63" s="133">
        <v>8.4</v>
      </c>
      <c r="W63" s="133">
        <v>6.37</v>
      </c>
      <c r="X63" s="133">
        <v>0.15</v>
      </c>
      <c r="Y63" s="133">
        <v>16.09</v>
      </c>
      <c r="Z63" s="133">
        <v>17.39</v>
      </c>
      <c r="AA63" s="133">
        <v>0.66</v>
      </c>
      <c r="AB63" s="133" t="s">
        <v>1353</v>
      </c>
      <c r="AC63" s="133">
        <v>0.24</v>
      </c>
    </row>
    <row r="64" spans="1:29" ht="13.95" customHeight="1">
      <c r="A64" t="s">
        <v>1404</v>
      </c>
      <c r="B64" s="131" t="s">
        <v>1414</v>
      </c>
      <c r="C64" t="s">
        <v>1352</v>
      </c>
      <c r="D64" s="46">
        <v>8</v>
      </c>
      <c r="E64" s="46">
        <f t="shared" si="0"/>
        <v>1498.15</v>
      </c>
      <c r="F64" s="46">
        <v>1225</v>
      </c>
      <c r="G64" s="132">
        <v>49.95</v>
      </c>
      <c r="H64" s="133">
        <v>1.48</v>
      </c>
      <c r="I64" s="133">
        <v>17.78</v>
      </c>
      <c r="J64" s="133">
        <v>10.33</v>
      </c>
      <c r="K64" s="133">
        <v>0.18</v>
      </c>
      <c r="L64" s="133">
        <v>7.11</v>
      </c>
      <c r="M64" s="133">
        <v>9.89</v>
      </c>
      <c r="N64" s="133">
        <v>3.06</v>
      </c>
      <c r="O64" s="133">
        <v>0.14000000000000001</v>
      </c>
      <c r="P64" s="133">
        <v>0.02</v>
      </c>
      <c r="Q64" s="133" t="s">
        <v>1353</v>
      </c>
      <c r="R64" s="133" t="s">
        <v>1353</v>
      </c>
      <c r="S64" s="133" t="s">
        <v>1353</v>
      </c>
      <c r="T64" s="132">
        <v>49.94</v>
      </c>
      <c r="U64" s="133">
        <v>0.91</v>
      </c>
      <c r="V64" s="133">
        <v>7.96</v>
      </c>
      <c r="W64" s="133">
        <v>6.9</v>
      </c>
      <c r="X64" s="133">
        <v>0.17</v>
      </c>
      <c r="Y64" s="133">
        <v>16.8</v>
      </c>
      <c r="Z64" s="133">
        <v>16.93</v>
      </c>
      <c r="AA64" s="133">
        <v>0.51</v>
      </c>
      <c r="AB64" s="133">
        <v>0.02</v>
      </c>
      <c r="AC64" s="133">
        <v>0.16</v>
      </c>
    </row>
    <row r="65" spans="1:29" ht="13.95" customHeight="1">
      <c r="A65" t="s">
        <v>1404</v>
      </c>
      <c r="B65" s="131" t="s">
        <v>1415</v>
      </c>
      <c r="C65" t="s">
        <v>1352</v>
      </c>
      <c r="D65" s="46">
        <v>8</v>
      </c>
      <c r="E65" s="46">
        <f t="shared" si="0"/>
        <v>1423.15</v>
      </c>
      <c r="F65" s="46">
        <v>1150</v>
      </c>
      <c r="G65" s="132">
        <v>36.909999999999997</v>
      </c>
      <c r="H65" s="133">
        <v>6.13</v>
      </c>
      <c r="I65" s="133">
        <v>10.07</v>
      </c>
      <c r="J65" s="133">
        <v>13.83</v>
      </c>
      <c r="K65" s="133">
        <v>0.25</v>
      </c>
      <c r="L65" s="133">
        <v>5.41</v>
      </c>
      <c r="M65" s="133">
        <v>13.35</v>
      </c>
      <c r="N65" s="133">
        <v>2.5299999999999998</v>
      </c>
      <c r="O65" s="133">
        <v>6.3</v>
      </c>
      <c r="P65" s="133" t="s">
        <v>1353</v>
      </c>
      <c r="Q65" s="133" t="s">
        <v>1353</v>
      </c>
      <c r="R65" s="133" t="s">
        <v>1353</v>
      </c>
      <c r="S65" s="133" t="s">
        <v>1353</v>
      </c>
      <c r="T65" s="132">
        <v>49.66</v>
      </c>
      <c r="U65" s="133">
        <v>2.66</v>
      </c>
      <c r="V65" s="133">
        <v>4.42</v>
      </c>
      <c r="W65" s="133">
        <v>5.58</v>
      </c>
      <c r="X65" s="133">
        <v>0.1</v>
      </c>
      <c r="Y65" s="133">
        <v>13.53</v>
      </c>
      <c r="Z65" s="133">
        <v>23.59</v>
      </c>
      <c r="AA65" s="133">
        <v>0.36</v>
      </c>
      <c r="AB65" s="133">
        <v>0.05</v>
      </c>
      <c r="AC65" s="133">
        <v>0.03</v>
      </c>
    </row>
    <row r="66" spans="1:29" ht="13.95" customHeight="1">
      <c r="A66" t="s">
        <v>1404</v>
      </c>
      <c r="B66" s="131" t="s">
        <v>1416</v>
      </c>
      <c r="C66" t="s">
        <v>1352</v>
      </c>
      <c r="D66" s="46">
        <v>10</v>
      </c>
      <c r="E66" s="46">
        <f t="shared" si="0"/>
        <v>1443.15</v>
      </c>
      <c r="F66" s="46">
        <v>1170</v>
      </c>
      <c r="G66" s="132">
        <v>36.81</v>
      </c>
      <c r="H66" s="133">
        <v>6.18</v>
      </c>
      <c r="I66" s="133">
        <v>9.98</v>
      </c>
      <c r="J66" s="133">
        <v>13.38</v>
      </c>
      <c r="K66" s="133">
        <v>0.27</v>
      </c>
      <c r="L66" s="133">
        <v>5.45</v>
      </c>
      <c r="M66" s="133">
        <v>13.42</v>
      </c>
      <c r="N66" s="133">
        <v>2.4900000000000002</v>
      </c>
      <c r="O66" s="133">
        <v>6.05</v>
      </c>
      <c r="P66" s="133">
        <v>0.01</v>
      </c>
      <c r="Q66" s="133" t="s">
        <v>1353</v>
      </c>
      <c r="R66" s="133" t="s">
        <v>1353</v>
      </c>
      <c r="S66" s="133" t="s">
        <v>1353</v>
      </c>
      <c r="T66" s="132">
        <v>49.46</v>
      </c>
      <c r="U66" s="133">
        <v>2.2999999999999998</v>
      </c>
      <c r="V66" s="133">
        <v>4.29</v>
      </c>
      <c r="W66" s="133">
        <v>5.57</v>
      </c>
      <c r="X66" s="133">
        <v>0.16</v>
      </c>
      <c r="Y66" s="133">
        <v>13.9</v>
      </c>
      <c r="Z66" s="133">
        <v>23.56</v>
      </c>
      <c r="AA66" s="133">
        <v>0.39</v>
      </c>
      <c r="AB66" s="133">
        <v>0.01</v>
      </c>
      <c r="AC66" s="133" t="s">
        <v>1353</v>
      </c>
    </row>
    <row r="67" spans="1:29" ht="13.95" customHeight="1">
      <c r="A67" t="s">
        <v>1404</v>
      </c>
      <c r="B67" s="131" t="s">
        <v>1417</v>
      </c>
      <c r="C67" t="s">
        <v>1352</v>
      </c>
      <c r="D67" s="46">
        <v>12</v>
      </c>
      <c r="E67" s="46">
        <f t="shared" ref="E67:E114" si="1">F67+273.15</f>
        <v>1473.15</v>
      </c>
      <c r="F67" s="46">
        <v>1200</v>
      </c>
      <c r="G67" s="132">
        <v>36.799999999999997</v>
      </c>
      <c r="H67" s="133">
        <v>5.94</v>
      </c>
      <c r="I67" s="133">
        <v>9.68</v>
      </c>
      <c r="J67" s="133">
        <v>13.24</v>
      </c>
      <c r="K67" s="133">
        <v>0.26</v>
      </c>
      <c r="L67" s="133">
        <v>5.51</v>
      </c>
      <c r="M67" s="133">
        <v>13.6</v>
      </c>
      <c r="N67" s="133">
        <v>2.5499999999999998</v>
      </c>
      <c r="O67" s="133">
        <v>5.94</v>
      </c>
      <c r="P67" s="133">
        <v>0.01</v>
      </c>
      <c r="Q67" s="133" t="s">
        <v>1353</v>
      </c>
      <c r="R67" s="133" t="s">
        <v>1353</v>
      </c>
      <c r="S67" s="133" t="s">
        <v>1353</v>
      </c>
      <c r="T67" s="132">
        <v>51.33</v>
      </c>
      <c r="U67" s="133">
        <v>2.16</v>
      </c>
      <c r="V67" s="133">
        <v>4.6900000000000004</v>
      </c>
      <c r="W67" s="133">
        <v>5.56</v>
      </c>
      <c r="X67" s="133">
        <v>0.12</v>
      </c>
      <c r="Y67" s="133">
        <v>13.22</v>
      </c>
      <c r="Z67" s="133">
        <v>23.41</v>
      </c>
      <c r="AA67" s="133">
        <v>0.49</v>
      </c>
      <c r="AB67" s="133">
        <v>0.03</v>
      </c>
      <c r="AC67" s="133">
        <v>0.05</v>
      </c>
    </row>
    <row r="68" spans="1:29" ht="13.95" customHeight="1">
      <c r="A68" t="s">
        <v>1404</v>
      </c>
      <c r="B68" s="131" t="s">
        <v>1418</v>
      </c>
      <c r="C68" t="s">
        <v>1352</v>
      </c>
      <c r="D68" s="46">
        <v>15</v>
      </c>
      <c r="E68" s="46">
        <f t="shared" si="1"/>
        <v>1498.15</v>
      </c>
      <c r="F68" s="46">
        <v>1225</v>
      </c>
      <c r="G68" s="132">
        <v>36.94</v>
      </c>
      <c r="H68" s="133">
        <v>6.15</v>
      </c>
      <c r="I68" s="133">
        <v>9.84</v>
      </c>
      <c r="J68" s="133">
        <v>14.6</v>
      </c>
      <c r="K68" s="133">
        <v>0.24</v>
      </c>
      <c r="L68" s="133">
        <v>5.64</v>
      </c>
      <c r="M68" s="133">
        <v>13.54</v>
      </c>
      <c r="N68" s="133">
        <v>2.48</v>
      </c>
      <c r="O68" s="133">
        <v>6.41</v>
      </c>
      <c r="P68" s="133">
        <v>0.02</v>
      </c>
      <c r="Q68" s="133" t="s">
        <v>1353</v>
      </c>
      <c r="R68" s="133" t="s">
        <v>1353</v>
      </c>
      <c r="S68" s="133" t="s">
        <v>1353</v>
      </c>
      <c r="T68" s="132">
        <v>48.91</v>
      </c>
      <c r="U68" s="133">
        <v>2.2400000000000002</v>
      </c>
      <c r="V68" s="133">
        <v>6.13</v>
      </c>
      <c r="W68" s="133">
        <v>6.24</v>
      </c>
      <c r="X68" s="133">
        <v>0.11</v>
      </c>
      <c r="Y68" s="133">
        <v>12.51</v>
      </c>
      <c r="Z68" s="133">
        <v>22.93</v>
      </c>
      <c r="AA68" s="133">
        <v>0.55000000000000004</v>
      </c>
      <c r="AB68" s="133">
        <v>0.04</v>
      </c>
      <c r="AC68" s="133">
        <v>0.01</v>
      </c>
    </row>
    <row r="69" spans="1:29" ht="13.95" customHeight="1">
      <c r="A69" t="s">
        <v>1404</v>
      </c>
      <c r="B69" s="131" t="s">
        <v>1419</v>
      </c>
      <c r="C69" t="s">
        <v>1352</v>
      </c>
      <c r="D69" s="46">
        <v>20</v>
      </c>
      <c r="E69" s="46">
        <f t="shared" si="1"/>
        <v>1543.15</v>
      </c>
      <c r="F69" s="46">
        <v>1270</v>
      </c>
      <c r="G69" s="132">
        <v>37.21</v>
      </c>
      <c r="H69" s="133">
        <v>5.79</v>
      </c>
      <c r="I69" s="133">
        <v>9.59</v>
      </c>
      <c r="J69" s="133">
        <v>13.89</v>
      </c>
      <c r="K69" s="133">
        <v>0.26</v>
      </c>
      <c r="L69" s="133">
        <v>5.49</v>
      </c>
      <c r="M69" s="133">
        <v>13.52</v>
      </c>
      <c r="N69" s="133">
        <v>2.65</v>
      </c>
      <c r="O69" s="133">
        <v>6.63</v>
      </c>
      <c r="P69" s="133">
        <v>0.02</v>
      </c>
      <c r="Q69" s="133" t="s">
        <v>1353</v>
      </c>
      <c r="R69" s="133" t="s">
        <v>1353</v>
      </c>
      <c r="S69" s="133" t="s">
        <v>1353</v>
      </c>
      <c r="T69" s="132">
        <v>47.02</v>
      </c>
      <c r="U69" s="133">
        <v>2.9</v>
      </c>
      <c r="V69" s="133">
        <v>8.65</v>
      </c>
      <c r="W69" s="133">
        <v>6.85</v>
      </c>
      <c r="X69" s="133">
        <v>0.11</v>
      </c>
      <c r="Y69" s="133">
        <v>11.62</v>
      </c>
      <c r="Z69" s="133">
        <v>22.07</v>
      </c>
      <c r="AA69" s="133">
        <v>0.86</v>
      </c>
      <c r="AB69" s="133">
        <v>0.64</v>
      </c>
      <c r="AC69" s="133" t="s">
        <v>1353</v>
      </c>
    </row>
    <row r="70" spans="1:29" ht="13.95" customHeight="1">
      <c r="A70" t="s">
        <v>1404</v>
      </c>
      <c r="B70" s="131" t="s">
        <v>1420</v>
      </c>
      <c r="C70" t="s">
        <v>1352</v>
      </c>
      <c r="D70" s="46">
        <v>15</v>
      </c>
      <c r="E70" s="46">
        <f t="shared" si="1"/>
        <v>1513.15</v>
      </c>
      <c r="F70" s="46">
        <v>1240</v>
      </c>
      <c r="G70" s="132">
        <v>47.15</v>
      </c>
      <c r="H70" s="133">
        <v>2.64</v>
      </c>
      <c r="I70" s="133">
        <v>18.239999999999998</v>
      </c>
      <c r="J70" s="133">
        <v>10.84</v>
      </c>
      <c r="K70" s="133">
        <v>0.15</v>
      </c>
      <c r="L70" s="133">
        <v>6.43</v>
      </c>
      <c r="M70" s="133">
        <v>8.08</v>
      </c>
      <c r="N70" s="133">
        <v>4.1900000000000004</v>
      </c>
      <c r="O70" s="133">
        <v>0.1</v>
      </c>
      <c r="P70" s="133" t="s">
        <v>1353</v>
      </c>
      <c r="Q70" s="133" t="s">
        <v>1353</v>
      </c>
      <c r="R70" s="133" t="s">
        <v>1353</v>
      </c>
      <c r="S70" s="133" t="s">
        <v>1353</v>
      </c>
      <c r="T70" s="132">
        <v>48.11</v>
      </c>
      <c r="U70" s="133">
        <v>1.39</v>
      </c>
      <c r="V70" s="133">
        <v>10.3</v>
      </c>
      <c r="W70" s="133">
        <v>7.23</v>
      </c>
      <c r="X70" s="133">
        <v>0.19</v>
      </c>
      <c r="Y70" s="133">
        <v>13.66</v>
      </c>
      <c r="Z70" s="133">
        <v>17.149999999999999</v>
      </c>
      <c r="AA70" s="133">
        <v>1.34</v>
      </c>
      <c r="AB70" s="133" t="s">
        <v>1353</v>
      </c>
      <c r="AC70" s="133">
        <v>0.14000000000000001</v>
      </c>
    </row>
    <row r="71" spans="1:29" ht="13.95" customHeight="1">
      <c r="A71" t="s">
        <v>1404</v>
      </c>
      <c r="B71" s="131" t="s">
        <v>1421</v>
      </c>
      <c r="C71" t="s">
        <v>1352</v>
      </c>
      <c r="D71" s="46">
        <v>8</v>
      </c>
      <c r="E71" s="46">
        <f t="shared" si="1"/>
        <v>1473.15</v>
      </c>
      <c r="F71" s="46">
        <v>1200</v>
      </c>
      <c r="G71" s="132">
        <v>46.89</v>
      </c>
      <c r="H71" s="133">
        <v>2.37</v>
      </c>
      <c r="I71" s="133">
        <v>17.260000000000002</v>
      </c>
      <c r="J71" s="133">
        <v>10.32</v>
      </c>
      <c r="K71" s="133">
        <v>0.18</v>
      </c>
      <c r="L71" s="133">
        <v>6.88</v>
      </c>
      <c r="M71" s="133">
        <v>8.76</v>
      </c>
      <c r="N71" s="133">
        <v>4.3</v>
      </c>
      <c r="O71" s="133">
        <v>0.08</v>
      </c>
      <c r="P71" s="133">
        <v>0.02</v>
      </c>
      <c r="Q71" s="133" t="s">
        <v>1353</v>
      </c>
      <c r="R71" s="133" t="s">
        <v>1353</v>
      </c>
      <c r="S71" s="133" t="s">
        <v>1353</v>
      </c>
      <c r="T71" s="132">
        <v>51.01</v>
      </c>
      <c r="U71" s="133">
        <v>0.95</v>
      </c>
      <c r="V71" s="133">
        <v>5.43</v>
      </c>
      <c r="W71" s="133">
        <v>6.59</v>
      </c>
      <c r="X71" s="133">
        <v>0.21</v>
      </c>
      <c r="Y71" s="133">
        <v>17.68</v>
      </c>
      <c r="Z71" s="133">
        <v>17.78</v>
      </c>
      <c r="AA71" s="133">
        <v>0.72</v>
      </c>
      <c r="AB71" s="133" t="s">
        <v>1353</v>
      </c>
      <c r="AC71" s="133">
        <v>0.21</v>
      </c>
    </row>
    <row r="72" spans="1:29" ht="13.95" customHeight="1">
      <c r="A72" t="s">
        <v>1404</v>
      </c>
      <c r="B72" s="131" t="s">
        <v>1422</v>
      </c>
      <c r="C72" t="s">
        <v>1352</v>
      </c>
      <c r="D72" s="46">
        <v>15</v>
      </c>
      <c r="E72" s="46">
        <f t="shared" si="1"/>
        <v>1473.15</v>
      </c>
      <c r="F72" s="46">
        <v>1200</v>
      </c>
      <c r="G72" s="132">
        <v>49.22</v>
      </c>
      <c r="H72" s="133">
        <v>2.78</v>
      </c>
      <c r="I72" s="133">
        <v>18.149999999999999</v>
      </c>
      <c r="J72" s="133">
        <v>9.98</v>
      </c>
      <c r="K72" s="133">
        <v>0.14000000000000001</v>
      </c>
      <c r="L72" s="133">
        <v>5.21</v>
      </c>
      <c r="M72" s="133">
        <v>7.78</v>
      </c>
      <c r="N72" s="133">
        <v>4.17</v>
      </c>
      <c r="O72" s="133">
        <v>0.08</v>
      </c>
      <c r="P72" s="133" t="s">
        <v>1353</v>
      </c>
      <c r="Q72" s="133" t="s">
        <v>1353</v>
      </c>
      <c r="R72" s="133" t="s">
        <v>1353</v>
      </c>
      <c r="S72" s="133" t="s">
        <v>1353</v>
      </c>
      <c r="T72" s="132">
        <v>49.25</v>
      </c>
      <c r="U72" s="133">
        <v>1.37</v>
      </c>
      <c r="V72" s="133">
        <v>10.78</v>
      </c>
      <c r="W72" s="133">
        <v>6.95</v>
      </c>
      <c r="X72" s="133">
        <v>7.0000000000000007E-2</v>
      </c>
      <c r="Y72" s="133">
        <v>12.89</v>
      </c>
      <c r="Z72" s="133">
        <v>17.12</v>
      </c>
      <c r="AA72" s="133">
        <v>1.5</v>
      </c>
      <c r="AB72" s="133">
        <v>0.01</v>
      </c>
      <c r="AC72" s="133">
        <v>7.0000000000000007E-2</v>
      </c>
    </row>
    <row r="73" spans="1:29" ht="13.95" customHeight="1">
      <c r="A73" t="s">
        <v>1404</v>
      </c>
      <c r="B73" s="131" t="s">
        <v>1423</v>
      </c>
      <c r="C73" t="s">
        <v>1352</v>
      </c>
      <c r="D73" s="46">
        <v>10</v>
      </c>
      <c r="E73" s="46">
        <f t="shared" si="1"/>
        <v>1373.15</v>
      </c>
      <c r="F73" s="46">
        <v>1100</v>
      </c>
      <c r="G73" s="132">
        <v>50.82</v>
      </c>
      <c r="H73" s="133">
        <v>2.2400000000000002</v>
      </c>
      <c r="I73" s="133">
        <v>19.34</v>
      </c>
      <c r="J73" s="133">
        <v>11.09</v>
      </c>
      <c r="K73" s="133">
        <v>0.19</v>
      </c>
      <c r="L73" s="133">
        <v>3.78</v>
      </c>
      <c r="M73" s="133">
        <v>6.41</v>
      </c>
      <c r="N73" s="133">
        <v>5.6</v>
      </c>
      <c r="O73" s="133">
        <v>0.12</v>
      </c>
      <c r="P73" s="133" t="s">
        <v>1353</v>
      </c>
      <c r="Q73" s="133" t="s">
        <v>1353</v>
      </c>
      <c r="R73" s="133" t="s">
        <v>1353</v>
      </c>
      <c r="S73" s="133" t="s">
        <v>1353</v>
      </c>
      <c r="T73" s="132">
        <v>48.99</v>
      </c>
      <c r="U73" s="133">
        <v>1.63</v>
      </c>
      <c r="V73" s="133">
        <v>8.6300000000000008</v>
      </c>
      <c r="W73" s="133">
        <v>10.58</v>
      </c>
      <c r="X73" s="133">
        <v>0.24</v>
      </c>
      <c r="Y73" s="133">
        <v>13.16</v>
      </c>
      <c r="Z73" s="133">
        <v>16.059999999999999</v>
      </c>
      <c r="AA73" s="133">
        <v>0.87</v>
      </c>
      <c r="AB73" s="133" t="s">
        <v>1353</v>
      </c>
      <c r="AC73" s="133" t="s">
        <v>1353</v>
      </c>
    </row>
    <row r="74" spans="1:29" ht="13.95" customHeight="1">
      <c r="A74" t="s">
        <v>1404</v>
      </c>
      <c r="B74" s="131" t="s">
        <v>1424</v>
      </c>
      <c r="C74" t="s">
        <v>1352</v>
      </c>
      <c r="D74" s="46">
        <v>15</v>
      </c>
      <c r="E74" s="46">
        <f t="shared" si="1"/>
        <v>1423.15</v>
      </c>
      <c r="F74" s="46">
        <v>1150</v>
      </c>
      <c r="G74" s="132">
        <v>49.7</v>
      </c>
      <c r="H74" s="133">
        <v>2.79</v>
      </c>
      <c r="I74" s="133">
        <v>18.72</v>
      </c>
      <c r="J74" s="133">
        <v>10.199999999999999</v>
      </c>
      <c r="K74" s="133">
        <v>0.16</v>
      </c>
      <c r="L74" s="133">
        <v>5.07</v>
      </c>
      <c r="M74" s="133">
        <v>7</v>
      </c>
      <c r="N74" s="133">
        <v>3.58</v>
      </c>
      <c r="O74" s="133">
        <v>0.11</v>
      </c>
      <c r="P74" s="133">
        <v>0.03</v>
      </c>
      <c r="Q74" s="133" t="s">
        <v>1353</v>
      </c>
      <c r="R74" s="133" t="s">
        <v>1353</v>
      </c>
      <c r="S74" s="133" t="s">
        <v>1353</v>
      </c>
      <c r="T74" s="132">
        <v>48.81</v>
      </c>
      <c r="U74" s="133">
        <v>1.66</v>
      </c>
      <c r="V74" s="133">
        <v>10.5</v>
      </c>
      <c r="W74" s="133">
        <v>7.2</v>
      </c>
      <c r="X74" s="133">
        <v>0.18</v>
      </c>
      <c r="Y74" s="133">
        <v>12.41</v>
      </c>
      <c r="Z74" s="133">
        <v>18.22</v>
      </c>
      <c r="AA74" s="133">
        <v>1.72</v>
      </c>
      <c r="AB74" s="133">
        <v>0.02</v>
      </c>
      <c r="AC74" s="133">
        <v>0.12</v>
      </c>
    </row>
    <row r="75" spans="1:29" ht="13.95" customHeight="1">
      <c r="A75" t="s">
        <v>1404</v>
      </c>
      <c r="B75" s="131" t="s">
        <v>1425</v>
      </c>
      <c r="C75" t="s">
        <v>1352</v>
      </c>
      <c r="D75" s="46">
        <v>20</v>
      </c>
      <c r="E75" s="46">
        <f t="shared" si="1"/>
        <v>1573.15</v>
      </c>
      <c r="F75" s="46">
        <v>1300</v>
      </c>
      <c r="G75" s="132">
        <v>48.34</v>
      </c>
      <c r="H75" s="133">
        <v>2.4300000000000002</v>
      </c>
      <c r="I75" s="133">
        <v>16.7</v>
      </c>
      <c r="J75" s="133">
        <v>10.36</v>
      </c>
      <c r="K75" s="133">
        <v>0.18</v>
      </c>
      <c r="L75" s="133">
        <v>7.23</v>
      </c>
      <c r="M75" s="133">
        <v>8.9</v>
      </c>
      <c r="N75" s="133">
        <v>3.86</v>
      </c>
      <c r="O75" s="133">
        <v>7.0000000000000007E-2</v>
      </c>
      <c r="P75" s="133">
        <v>0.03</v>
      </c>
      <c r="Q75" s="133" t="s">
        <v>1353</v>
      </c>
      <c r="R75" s="133" t="s">
        <v>1353</v>
      </c>
      <c r="S75" s="133" t="s">
        <v>1353</v>
      </c>
      <c r="T75" s="132">
        <v>50.98</v>
      </c>
      <c r="U75" s="133">
        <v>0.96</v>
      </c>
      <c r="V75" s="133">
        <v>10.5</v>
      </c>
      <c r="W75" s="133">
        <v>5.9</v>
      </c>
      <c r="X75" s="133">
        <v>0.11</v>
      </c>
      <c r="Y75" s="133">
        <v>12.23</v>
      </c>
      <c r="Z75" s="133">
        <v>17.8</v>
      </c>
      <c r="AA75" s="133">
        <v>1.82</v>
      </c>
      <c r="AB75" s="133">
        <v>0.03</v>
      </c>
      <c r="AC75" s="133">
        <v>0.1</v>
      </c>
    </row>
    <row r="76" spans="1:29" ht="13.95" customHeight="1">
      <c r="A76" t="s">
        <v>1404</v>
      </c>
      <c r="B76" s="131" t="s">
        <v>1426</v>
      </c>
      <c r="C76" t="s">
        <v>1352</v>
      </c>
      <c r="D76" s="46">
        <v>12</v>
      </c>
      <c r="E76" s="46">
        <f t="shared" si="1"/>
        <v>1498.15</v>
      </c>
      <c r="F76" s="46">
        <v>1225</v>
      </c>
      <c r="G76" s="132">
        <v>47.94</v>
      </c>
      <c r="H76" s="133">
        <v>2.5499999999999998</v>
      </c>
      <c r="I76" s="133">
        <v>19.23</v>
      </c>
      <c r="J76" s="133">
        <v>11.08</v>
      </c>
      <c r="K76" s="133">
        <v>0.16</v>
      </c>
      <c r="L76" s="133">
        <v>6.52</v>
      </c>
      <c r="M76" s="133">
        <v>7.96</v>
      </c>
      <c r="N76" s="133">
        <v>4.51</v>
      </c>
      <c r="O76" s="133">
        <v>0.08</v>
      </c>
      <c r="P76" s="133">
        <v>0.02</v>
      </c>
      <c r="Q76" s="133" t="s">
        <v>1353</v>
      </c>
      <c r="R76" s="133" t="s">
        <v>1353</v>
      </c>
      <c r="S76" s="133" t="s">
        <v>1353</v>
      </c>
      <c r="T76" s="132">
        <v>48.09</v>
      </c>
      <c r="U76" s="133">
        <v>1.44</v>
      </c>
      <c r="V76" s="133">
        <v>9.1</v>
      </c>
      <c r="W76" s="133">
        <v>7.16</v>
      </c>
      <c r="X76" s="133">
        <v>0.2</v>
      </c>
      <c r="Y76" s="133">
        <v>15.5</v>
      </c>
      <c r="Z76" s="133">
        <v>17.100000000000001</v>
      </c>
      <c r="AA76" s="133">
        <v>0.86</v>
      </c>
      <c r="AB76" s="133">
        <v>0.03</v>
      </c>
      <c r="AC76" s="133">
        <v>0.11</v>
      </c>
    </row>
    <row r="77" spans="1:29" ht="13.95" customHeight="1">
      <c r="A77" t="s">
        <v>1404</v>
      </c>
      <c r="B77" s="131" t="s">
        <v>1427</v>
      </c>
      <c r="C77" t="s">
        <v>1352</v>
      </c>
      <c r="D77" s="46">
        <v>12</v>
      </c>
      <c r="E77" s="46">
        <f t="shared" si="1"/>
        <v>1498.15</v>
      </c>
      <c r="F77" s="46">
        <v>1225</v>
      </c>
      <c r="G77" s="132">
        <v>47.17</v>
      </c>
      <c r="H77" s="133">
        <v>2.5299999999999998</v>
      </c>
      <c r="I77" s="133">
        <v>18.02</v>
      </c>
      <c r="J77" s="133">
        <v>10.47</v>
      </c>
      <c r="K77" s="133">
        <v>0.18</v>
      </c>
      <c r="L77" s="133">
        <v>6.37</v>
      </c>
      <c r="M77" s="133">
        <v>8.43</v>
      </c>
      <c r="N77" s="133">
        <v>3.77</v>
      </c>
      <c r="O77" s="133">
        <v>0.11</v>
      </c>
      <c r="P77" s="133" t="s">
        <v>1353</v>
      </c>
      <c r="Q77" s="133" t="s">
        <v>1353</v>
      </c>
      <c r="R77" s="133" t="s">
        <v>1353</v>
      </c>
      <c r="S77" s="133" t="s">
        <v>1353</v>
      </c>
      <c r="T77" s="132">
        <v>49.7</v>
      </c>
      <c r="U77" s="133">
        <v>1.1200000000000001</v>
      </c>
      <c r="V77" s="133">
        <v>8.3800000000000008</v>
      </c>
      <c r="W77" s="133">
        <v>6.52</v>
      </c>
      <c r="X77" s="133">
        <v>0.16</v>
      </c>
      <c r="Y77" s="133">
        <v>14.66</v>
      </c>
      <c r="Z77" s="133">
        <v>17.850000000000001</v>
      </c>
      <c r="AA77" s="133">
        <v>0.98</v>
      </c>
      <c r="AB77" s="133">
        <v>0.01</v>
      </c>
      <c r="AC77" s="133" t="s">
        <v>1353</v>
      </c>
    </row>
    <row r="78" spans="1:29" ht="13.95" customHeight="1">
      <c r="A78" t="s">
        <v>1032</v>
      </c>
      <c r="B78" s="131" t="s">
        <v>1428</v>
      </c>
      <c r="C78" t="s">
        <v>1352</v>
      </c>
      <c r="D78" s="46">
        <v>2</v>
      </c>
      <c r="E78" s="46">
        <f t="shared" si="1"/>
        <v>1298.1500000000001</v>
      </c>
      <c r="F78" s="46">
        <v>1025</v>
      </c>
      <c r="G78" s="132">
        <v>49.1</v>
      </c>
      <c r="H78" s="133">
        <v>0.73</v>
      </c>
      <c r="I78" s="133">
        <v>19.5</v>
      </c>
      <c r="J78" s="133">
        <v>8.77</v>
      </c>
      <c r="K78" s="133">
        <v>0.17</v>
      </c>
      <c r="L78" s="133">
        <v>6.37</v>
      </c>
      <c r="M78" s="133">
        <v>12.2</v>
      </c>
      <c r="N78" s="133">
        <v>2.99</v>
      </c>
      <c r="O78" s="133">
        <v>0.11</v>
      </c>
      <c r="P78" s="133" t="s">
        <v>1353</v>
      </c>
      <c r="Q78" s="133">
        <v>0.09</v>
      </c>
      <c r="R78" s="133">
        <v>6.2</v>
      </c>
      <c r="S78" s="133" t="s">
        <v>1353</v>
      </c>
      <c r="T78" s="132">
        <v>51</v>
      </c>
      <c r="U78" s="133">
        <v>0.5</v>
      </c>
      <c r="V78" s="133">
        <v>4.6900000000000004</v>
      </c>
      <c r="W78" s="133">
        <v>5.14</v>
      </c>
      <c r="X78" s="133">
        <v>0.1</v>
      </c>
      <c r="Y78" s="133">
        <v>15.5</v>
      </c>
      <c r="Z78" s="133">
        <v>22.1</v>
      </c>
      <c r="AA78" s="133">
        <v>0.21</v>
      </c>
      <c r="AB78" s="133" t="s">
        <v>1353</v>
      </c>
      <c r="AC78" s="133">
        <v>0.51</v>
      </c>
    </row>
    <row r="79" spans="1:29" ht="13.95" customHeight="1">
      <c r="A79" t="s">
        <v>1032</v>
      </c>
      <c r="B79" s="131" t="s">
        <v>1429</v>
      </c>
      <c r="C79" t="s">
        <v>1352</v>
      </c>
      <c r="D79" s="46">
        <v>2</v>
      </c>
      <c r="E79" s="46">
        <f t="shared" si="1"/>
        <v>1308.1500000000001</v>
      </c>
      <c r="F79" s="46">
        <v>1035</v>
      </c>
      <c r="G79" s="132">
        <v>49</v>
      </c>
      <c r="H79" s="133">
        <v>0.72</v>
      </c>
      <c r="I79" s="133">
        <v>19.7</v>
      </c>
      <c r="J79" s="133">
        <v>8.69</v>
      </c>
      <c r="K79" s="133">
        <v>0.16</v>
      </c>
      <c r="L79" s="133">
        <v>6.37</v>
      </c>
      <c r="M79" s="133">
        <v>12.1</v>
      </c>
      <c r="N79" s="133">
        <v>3.08</v>
      </c>
      <c r="O79" s="133">
        <v>0.11</v>
      </c>
      <c r="P79" s="133" t="s">
        <v>1353</v>
      </c>
      <c r="Q79" s="133">
        <v>0.09</v>
      </c>
      <c r="R79" s="133">
        <v>6.2</v>
      </c>
      <c r="S79" s="133" t="s">
        <v>1353</v>
      </c>
      <c r="T79" s="132">
        <v>51</v>
      </c>
      <c r="U79" s="133">
        <v>0.47</v>
      </c>
      <c r="V79" s="133">
        <v>4.4000000000000004</v>
      </c>
      <c r="W79" s="133">
        <v>4.7</v>
      </c>
      <c r="X79" s="133">
        <v>7.0000000000000007E-2</v>
      </c>
      <c r="Y79" s="133">
        <v>15.7</v>
      </c>
      <c r="Z79" s="133">
        <v>22.3</v>
      </c>
      <c r="AA79" s="133">
        <v>0.21</v>
      </c>
      <c r="AB79" s="133" t="s">
        <v>1353</v>
      </c>
      <c r="AC79" s="133">
        <v>0.67</v>
      </c>
    </row>
    <row r="80" spans="1:29" ht="13.95" customHeight="1">
      <c r="A80" t="s">
        <v>1032</v>
      </c>
      <c r="B80" s="131" t="s">
        <v>1430</v>
      </c>
      <c r="C80" t="s">
        <v>1352</v>
      </c>
      <c r="D80" s="46">
        <v>2</v>
      </c>
      <c r="E80" s="46">
        <f t="shared" si="1"/>
        <v>1273.1500000000001</v>
      </c>
      <c r="F80" s="46">
        <v>1000</v>
      </c>
      <c r="G80" s="132">
        <v>52.5</v>
      </c>
      <c r="H80" s="133">
        <v>0.98</v>
      </c>
      <c r="I80" s="133">
        <v>19.2</v>
      </c>
      <c r="J80" s="133">
        <v>8.0399999999999991</v>
      </c>
      <c r="K80" s="133">
        <v>0.2</v>
      </c>
      <c r="L80" s="133">
        <v>4.99</v>
      </c>
      <c r="M80" s="133">
        <v>9.64</v>
      </c>
      <c r="N80" s="133">
        <v>4.1500000000000004</v>
      </c>
      <c r="O80" s="133">
        <v>0.21</v>
      </c>
      <c r="P80" s="133" t="s">
        <v>1353</v>
      </c>
      <c r="Q80" s="133">
        <v>0.14000000000000001</v>
      </c>
      <c r="R80" s="133">
        <v>6.2</v>
      </c>
      <c r="S80" s="133" t="s">
        <v>1353</v>
      </c>
      <c r="T80" s="132">
        <v>51.1</v>
      </c>
      <c r="U80" s="133">
        <v>0.63</v>
      </c>
      <c r="V80" s="133">
        <v>4.41</v>
      </c>
      <c r="W80" s="133">
        <v>5.66</v>
      </c>
      <c r="X80" s="133">
        <v>0.13</v>
      </c>
      <c r="Y80" s="133">
        <v>15.6</v>
      </c>
      <c r="Z80" s="133">
        <v>22.6</v>
      </c>
      <c r="AA80" s="133">
        <v>0.23</v>
      </c>
      <c r="AB80" s="133" t="s">
        <v>1353</v>
      </c>
      <c r="AC80" s="133">
        <v>0.27</v>
      </c>
    </row>
    <row r="81" spans="1:29" ht="13.95" customHeight="1">
      <c r="A81" t="s">
        <v>1032</v>
      </c>
      <c r="B81" s="131" t="s">
        <v>1431</v>
      </c>
      <c r="C81" t="s">
        <v>1352</v>
      </c>
      <c r="D81" s="46">
        <v>2</v>
      </c>
      <c r="E81" s="46">
        <f t="shared" si="1"/>
        <v>1323.15</v>
      </c>
      <c r="F81" s="46">
        <v>1050</v>
      </c>
      <c r="G81" s="132">
        <v>49.4</v>
      </c>
      <c r="H81" s="133">
        <v>0.72</v>
      </c>
      <c r="I81" s="133">
        <v>19.2</v>
      </c>
      <c r="J81" s="133">
        <v>8.2799999999999994</v>
      </c>
      <c r="K81" s="133">
        <v>0.15</v>
      </c>
      <c r="L81" s="133">
        <v>6.58</v>
      </c>
      <c r="M81" s="133">
        <v>12.6</v>
      </c>
      <c r="N81" s="133">
        <v>2.77</v>
      </c>
      <c r="O81" s="133">
        <v>0.12</v>
      </c>
      <c r="P81" s="133">
        <v>0.06</v>
      </c>
      <c r="Q81" s="133">
        <v>0.06</v>
      </c>
      <c r="R81" s="133">
        <v>6.2</v>
      </c>
      <c r="S81" s="133" t="s">
        <v>1353</v>
      </c>
      <c r="T81" s="132">
        <v>50.9</v>
      </c>
      <c r="U81" s="133">
        <v>0.38</v>
      </c>
      <c r="V81" s="133">
        <v>4.37</v>
      </c>
      <c r="W81" s="133">
        <v>4.5599999999999996</v>
      </c>
      <c r="X81" s="133" t="s">
        <v>1353</v>
      </c>
      <c r="Y81" s="133">
        <v>15.4</v>
      </c>
      <c r="Z81" s="133">
        <v>23.1</v>
      </c>
      <c r="AA81" s="133">
        <v>0.2</v>
      </c>
      <c r="AB81" s="133" t="s">
        <v>1353</v>
      </c>
      <c r="AC81" s="133">
        <v>0.71</v>
      </c>
    </row>
    <row r="82" spans="1:29" ht="13.95" customHeight="1">
      <c r="A82" t="s">
        <v>1032</v>
      </c>
      <c r="B82" s="131" t="s">
        <v>1432</v>
      </c>
      <c r="C82" t="s">
        <v>1352</v>
      </c>
      <c r="D82" s="46">
        <v>1</v>
      </c>
      <c r="E82" s="46">
        <f t="shared" si="1"/>
        <v>1355.15</v>
      </c>
      <c r="F82" s="46">
        <v>1082</v>
      </c>
      <c r="G82" s="132">
        <v>51.1</v>
      </c>
      <c r="H82" s="133">
        <v>0.93</v>
      </c>
      <c r="I82" s="133">
        <v>17.5</v>
      </c>
      <c r="J82" s="133">
        <v>8.91</v>
      </c>
      <c r="K82" s="133">
        <v>0.18</v>
      </c>
      <c r="L82" s="133">
        <v>6.09</v>
      </c>
      <c r="M82" s="133">
        <v>11.5</v>
      </c>
      <c r="N82" s="133">
        <v>3.53</v>
      </c>
      <c r="O82" s="133">
        <v>0.17</v>
      </c>
      <c r="P82" s="133" t="s">
        <v>1353</v>
      </c>
      <c r="Q82" s="133">
        <v>0.15</v>
      </c>
      <c r="R82" s="133">
        <v>3.8</v>
      </c>
      <c r="S82" s="133" t="s">
        <v>1353</v>
      </c>
      <c r="T82" s="132">
        <v>51.5</v>
      </c>
      <c r="U82" s="133">
        <v>0.5</v>
      </c>
      <c r="V82" s="133">
        <v>3.7</v>
      </c>
      <c r="W82" s="133">
        <v>5.18</v>
      </c>
      <c r="X82" s="133">
        <v>0.09</v>
      </c>
      <c r="Y82" s="133">
        <v>15.8</v>
      </c>
      <c r="Z82" s="133">
        <v>22.8</v>
      </c>
      <c r="AA82" s="133">
        <v>0.24</v>
      </c>
      <c r="AB82" s="133" t="s">
        <v>1353</v>
      </c>
      <c r="AC82" s="133">
        <v>0.66</v>
      </c>
    </row>
    <row r="83" spans="1:29" ht="13.95" customHeight="1">
      <c r="A83" t="s">
        <v>1032</v>
      </c>
      <c r="B83" s="131" t="s">
        <v>1433</v>
      </c>
      <c r="C83" t="s">
        <v>1352</v>
      </c>
      <c r="D83" s="46">
        <v>2</v>
      </c>
      <c r="E83" s="46">
        <f t="shared" si="1"/>
        <v>1285.1500000000001</v>
      </c>
      <c r="F83" s="46">
        <v>1012</v>
      </c>
      <c r="G83" s="132">
        <v>51.5</v>
      </c>
      <c r="H83" s="133">
        <v>1.19</v>
      </c>
      <c r="I83" s="133">
        <v>19.2</v>
      </c>
      <c r="J83" s="133">
        <v>8.6999999999999993</v>
      </c>
      <c r="K83" s="133">
        <v>0.19</v>
      </c>
      <c r="L83" s="133">
        <v>4.9800000000000004</v>
      </c>
      <c r="M83" s="133">
        <v>10</v>
      </c>
      <c r="N83" s="133">
        <v>3.72</v>
      </c>
      <c r="O83" s="133">
        <v>0.42</v>
      </c>
      <c r="P83" s="133" t="s">
        <v>1353</v>
      </c>
      <c r="Q83" s="133">
        <v>0.14000000000000001</v>
      </c>
      <c r="R83" s="133">
        <v>6.2</v>
      </c>
      <c r="S83" s="133" t="s">
        <v>1353</v>
      </c>
      <c r="T83" s="132">
        <v>50.3</v>
      </c>
      <c r="U83" s="133">
        <v>0.73</v>
      </c>
      <c r="V83" s="133">
        <v>4.12</v>
      </c>
      <c r="W83" s="133">
        <v>5.83</v>
      </c>
      <c r="X83" s="133" t="s">
        <v>1353</v>
      </c>
      <c r="Y83" s="133">
        <v>15</v>
      </c>
      <c r="Z83" s="133">
        <v>22.7</v>
      </c>
      <c r="AA83" s="133">
        <v>0.24</v>
      </c>
      <c r="AB83" s="133" t="s">
        <v>1353</v>
      </c>
      <c r="AC83" s="133">
        <v>0.28000000000000003</v>
      </c>
    </row>
    <row r="84" spans="1:29" ht="13.95" customHeight="1">
      <c r="A84" t="s">
        <v>1032</v>
      </c>
      <c r="B84" s="131" t="s">
        <v>1434</v>
      </c>
      <c r="C84" t="s">
        <v>1352</v>
      </c>
      <c r="D84" s="46">
        <v>2</v>
      </c>
      <c r="E84" s="46">
        <f t="shared" si="1"/>
        <v>1273.1500000000001</v>
      </c>
      <c r="F84" s="46">
        <v>1000</v>
      </c>
      <c r="G84" s="132">
        <v>51.8</v>
      </c>
      <c r="H84" s="133">
        <v>1.28</v>
      </c>
      <c r="I84" s="133">
        <v>19.399999999999999</v>
      </c>
      <c r="J84" s="133">
        <v>8.6199999999999992</v>
      </c>
      <c r="K84" s="133">
        <v>0.17</v>
      </c>
      <c r="L84" s="133">
        <v>4.5599999999999996</v>
      </c>
      <c r="M84" s="133">
        <v>9.59</v>
      </c>
      <c r="N84" s="133">
        <v>3.96</v>
      </c>
      <c r="O84" s="133">
        <v>0.45</v>
      </c>
      <c r="P84" s="133" t="s">
        <v>1353</v>
      </c>
      <c r="Q84" s="133">
        <v>0.18</v>
      </c>
      <c r="R84" s="133">
        <v>6.2</v>
      </c>
      <c r="S84" s="133" t="s">
        <v>1353</v>
      </c>
      <c r="T84" s="132">
        <v>50.5</v>
      </c>
      <c r="U84" s="133">
        <v>0.93</v>
      </c>
      <c r="V84" s="133">
        <v>4.5</v>
      </c>
      <c r="W84" s="133">
        <v>6.11</v>
      </c>
      <c r="X84" s="133">
        <v>0.13</v>
      </c>
      <c r="Y84" s="133">
        <v>15</v>
      </c>
      <c r="Z84" s="133">
        <v>22.8</v>
      </c>
      <c r="AA84" s="133">
        <v>0.27</v>
      </c>
      <c r="AB84" s="133" t="s">
        <v>1353</v>
      </c>
      <c r="AC84" s="133">
        <v>0.23</v>
      </c>
    </row>
    <row r="85" spans="1:29" ht="13.95" customHeight="1">
      <c r="A85" t="s">
        <v>1032</v>
      </c>
      <c r="B85" s="131" t="s">
        <v>1435</v>
      </c>
      <c r="C85" t="s">
        <v>1352</v>
      </c>
      <c r="D85" s="46">
        <v>1</v>
      </c>
      <c r="E85" s="46">
        <f t="shared" si="1"/>
        <v>1323.15</v>
      </c>
      <c r="F85" s="46">
        <v>1050</v>
      </c>
      <c r="G85" s="132">
        <v>53.2</v>
      </c>
      <c r="H85" s="133">
        <v>1.18</v>
      </c>
      <c r="I85" s="133">
        <v>17.7</v>
      </c>
      <c r="J85" s="133">
        <v>8.1199999999999992</v>
      </c>
      <c r="K85" s="133">
        <v>0.14000000000000001</v>
      </c>
      <c r="L85" s="133">
        <v>5.03</v>
      </c>
      <c r="M85" s="133">
        <v>10</v>
      </c>
      <c r="N85" s="133">
        <v>3.53</v>
      </c>
      <c r="O85" s="133">
        <v>0.87</v>
      </c>
      <c r="P85" s="133" t="s">
        <v>1353</v>
      </c>
      <c r="Q85" s="133">
        <v>0.23</v>
      </c>
      <c r="R85" s="133">
        <v>3.8</v>
      </c>
      <c r="S85" s="133" t="s">
        <v>1353</v>
      </c>
      <c r="T85" s="132">
        <v>52.1</v>
      </c>
      <c r="U85" s="133">
        <v>0.6</v>
      </c>
      <c r="V85" s="133">
        <v>3</v>
      </c>
      <c r="W85" s="133">
        <v>5.6</v>
      </c>
      <c r="X85" s="133">
        <v>0.11</v>
      </c>
      <c r="Y85" s="133">
        <v>16.399999999999999</v>
      </c>
      <c r="Z85" s="133">
        <v>21.9</v>
      </c>
      <c r="AA85" s="133">
        <v>0.22</v>
      </c>
      <c r="AB85" s="133" t="s">
        <v>1353</v>
      </c>
      <c r="AC85" s="133">
        <v>0.5</v>
      </c>
    </row>
    <row r="86" spans="1:29" ht="13.95" customHeight="1">
      <c r="A86" t="s">
        <v>1032</v>
      </c>
      <c r="B86" s="131" t="s">
        <v>1436</v>
      </c>
      <c r="C86" t="s">
        <v>1352</v>
      </c>
      <c r="D86" s="46">
        <v>1</v>
      </c>
      <c r="E86" s="46">
        <f t="shared" si="1"/>
        <v>1293.1500000000001</v>
      </c>
      <c r="F86" s="46">
        <v>1020</v>
      </c>
      <c r="G86" s="132">
        <v>55.8</v>
      </c>
      <c r="H86" s="133">
        <v>1.49</v>
      </c>
      <c r="I86" s="133">
        <v>17.399999999999999</v>
      </c>
      <c r="J86" s="133">
        <v>8.24</v>
      </c>
      <c r="K86" s="133">
        <v>0.18</v>
      </c>
      <c r="L86" s="133">
        <v>3.45</v>
      </c>
      <c r="M86" s="133">
        <v>7.71</v>
      </c>
      <c r="N86" s="133">
        <v>4.18</v>
      </c>
      <c r="O86" s="133">
        <v>1.23</v>
      </c>
      <c r="P86" s="133" t="s">
        <v>1353</v>
      </c>
      <c r="Q86" s="133">
        <v>0.27</v>
      </c>
      <c r="R86" s="133">
        <v>3.8</v>
      </c>
      <c r="S86" s="133" t="s">
        <v>1353</v>
      </c>
      <c r="T86" s="132">
        <v>51.8</v>
      </c>
      <c r="U86" s="133">
        <v>0.77</v>
      </c>
      <c r="V86" s="133">
        <v>3</v>
      </c>
      <c r="W86" s="133">
        <v>7.15</v>
      </c>
      <c r="X86" s="133">
        <v>0.2</v>
      </c>
      <c r="Y86" s="133">
        <v>15.6</v>
      </c>
      <c r="Z86" s="133">
        <v>21.6</v>
      </c>
      <c r="AA86" s="133">
        <v>0.25</v>
      </c>
      <c r="AB86" s="133" t="s">
        <v>1353</v>
      </c>
      <c r="AC86" s="133">
        <v>0.16</v>
      </c>
    </row>
    <row r="87" spans="1:29" ht="13.95" customHeight="1">
      <c r="A87" t="s">
        <v>1032</v>
      </c>
      <c r="B87" s="131" t="s">
        <v>1437</v>
      </c>
      <c r="C87" t="s">
        <v>1352</v>
      </c>
      <c r="D87" s="46">
        <v>1</v>
      </c>
      <c r="E87" s="46">
        <f t="shared" si="1"/>
        <v>1308.1500000000001</v>
      </c>
      <c r="F87" s="46">
        <v>1035</v>
      </c>
      <c r="G87" s="132">
        <v>54.8</v>
      </c>
      <c r="H87" s="133">
        <v>1.38</v>
      </c>
      <c r="I87" s="133">
        <v>17.5</v>
      </c>
      <c r="J87" s="133">
        <v>8.1</v>
      </c>
      <c r="K87" s="133">
        <v>0.17</v>
      </c>
      <c r="L87" s="133">
        <v>4.1399999999999997</v>
      </c>
      <c r="M87" s="133">
        <v>8.51</v>
      </c>
      <c r="N87" s="133">
        <v>4.01</v>
      </c>
      <c r="O87" s="133">
        <v>1.0900000000000001</v>
      </c>
      <c r="P87" s="133" t="s">
        <v>1353</v>
      </c>
      <c r="Q87" s="133">
        <v>0.24</v>
      </c>
      <c r="R87" s="133">
        <v>3.8</v>
      </c>
      <c r="S87" s="133" t="s">
        <v>1353</v>
      </c>
      <c r="T87" s="132">
        <v>51.8</v>
      </c>
      <c r="U87" s="133">
        <v>0.88</v>
      </c>
      <c r="V87" s="133">
        <v>3.2</v>
      </c>
      <c r="W87" s="133">
        <v>7.1</v>
      </c>
      <c r="X87" s="133">
        <v>0.17</v>
      </c>
      <c r="Y87" s="133">
        <v>15.6</v>
      </c>
      <c r="Z87" s="133">
        <v>21.6</v>
      </c>
      <c r="AA87" s="133">
        <v>0.27</v>
      </c>
      <c r="AB87" s="133" t="s">
        <v>1353</v>
      </c>
      <c r="AC87" s="133">
        <v>0.24</v>
      </c>
    </row>
    <row r="88" spans="1:29" ht="13.95" customHeight="1">
      <c r="A88" t="s">
        <v>1032</v>
      </c>
      <c r="B88" s="131" t="s">
        <v>1438</v>
      </c>
      <c r="C88" t="s">
        <v>1352</v>
      </c>
      <c r="D88" s="46">
        <v>2</v>
      </c>
      <c r="E88" s="46">
        <f t="shared" si="1"/>
        <v>1285.1500000000001</v>
      </c>
      <c r="F88" s="46">
        <v>1012</v>
      </c>
      <c r="G88" s="132">
        <v>52.9</v>
      </c>
      <c r="H88" s="133">
        <v>1.08</v>
      </c>
      <c r="I88" s="133">
        <v>19.100000000000001</v>
      </c>
      <c r="J88" s="133">
        <v>7.9</v>
      </c>
      <c r="K88" s="133">
        <v>0.17</v>
      </c>
      <c r="L88" s="133">
        <v>4.8</v>
      </c>
      <c r="M88" s="133">
        <v>9.66</v>
      </c>
      <c r="N88" s="133">
        <v>3.41</v>
      </c>
      <c r="O88" s="133">
        <v>0.82</v>
      </c>
      <c r="P88" s="133" t="s">
        <v>1353</v>
      </c>
      <c r="Q88" s="133">
        <v>0.13</v>
      </c>
      <c r="R88" s="133">
        <v>6.2</v>
      </c>
      <c r="S88" s="133" t="s">
        <v>1353</v>
      </c>
      <c r="T88" s="132">
        <v>51.4</v>
      </c>
      <c r="U88" s="133">
        <v>0.63</v>
      </c>
      <c r="V88" s="133">
        <v>3.56</v>
      </c>
      <c r="W88" s="133">
        <v>5.43</v>
      </c>
      <c r="X88" s="133">
        <v>0.06</v>
      </c>
      <c r="Y88" s="133">
        <v>15.7</v>
      </c>
      <c r="Z88" s="133">
        <v>22.6</v>
      </c>
      <c r="AA88" s="133">
        <v>0.19</v>
      </c>
      <c r="AB88" s="133" t="s">
        <v>1353</v>
      </c>
      <c r="AC88" s="133">
        <v>0.34</v>
      </c>
    </row>
    <row r="89" spans="1:29" ht="13.95" customHeight="1">
      <c r="A89" t="s">
        <v>1032</v>
      </c>
      <c r="B89" s="131" t="s">
        <v>1439</v>
      </c>
      <c r="C89" t="s">
        <v>1352</v>
      </c>
      <c r="D89" s="46">
        <v>2</v>
      </c>
      <c r="E89" s="46">
        <f t="shared" si="1"/>
        <v>1273.1500000000001</v>
      </c>
      <c r="F89" s="46">
        <v>1000</v>
      </c>
      <c r="G89" s="132">
        <v>52.7</v>
      </c>
      <c r="H89" s="133">
        <v>1.06</v>
      </c>
      <c r="I89" s="133">
        <v>19.3</v>
      </c>
      <c r="J89" s="133">
        <v>7.75</v>
      </c>
      <c r="K89" s="133">
        <v>0.14000000000000001</v>
      </c>
      <c r="L89" s="133">
        <v>4.83</v>
      </c>
      <c r="M89" s="133">
        <v>9.8000000000000007</v>
      </c>
      <c r="N89" s="133">
        <v>3.44</v>
      </c>
      <c r="O89" s="133">
        <v>0.8</v>
      </c>
      <c r="P89" s="133" t="s">
        <v>1353</v>
      </c>
      <c r="Q89" s="133">
        <v>0.16</v>
      </c>
      <c r="R89" s="133">
        <v>6.2</v>
      </c>
      <c r="S89" s="133" t="s">
        <v>1353</v>
      </c>
      <c r="T89" s="132">
        <v>51.4</v>
      </c>
      <c r="U89" s="133">
        <v>0.63</v>
      </c>
      <c r="V89" s="133">
        <v>3.67</v>
      </c>
      <c r="W89" s="133">
        <v>5.27</v>
      </c>
      <c r="X89" s="133">
        <v>0.1</v>
      </c>
      <c r="Y89" s="133">
        <v>15.7</v>
      </c>
      <c r="Z89" s="133">
        <v>22.7</v>
      </c>
      <c r="AA89" s="133">
        <v>0.21</v>
      </c>
      <c r="AB89" s="133" t="s">
        <v>1353</v>
      </c>
      <c r="AC89" s="133">
        <v>0.28000000000000003</v>
      </c>
    </row>
    <row r="90" spans="1:29" ht="13.95" customHeight="1">
      <c r="A90" t="s">
        <v>1032</v>
      </c>
      <c r="B90" s="131" t="s">
        <v>1440</v>
      </c>
      <c r="C90" t="s">
        <v>1352</v>
      </c>
      <c r="D90" s="46">
        <v>2</v>
      </c>
      <c r="E90" s="46">
        <f t="shared" si="1"/>
        <v>1238.1500000000001</v>
      </c>
      <c r="F90" s="46">
        <v>965</v>
      </c>
      <c r="G90" s="132">
        <v>59.1</v>
      </c>
      <c r="H90" s="133">
        <v>0.54</v>
      </c>
      <c r="I90" s="133">
        <v>19.100000000000001</v>
      </c>
      <c r="J90" s="133">
        <v>5.22</v>
      </c>
      <c r="K90" s="133">
        <v>0.19</v>
      </c>
      <c r="L90" s="133">
        <v>3.25</v>
      </c>
      <c r="M90" s="133">
        <v>7.45</v>
      </c>
      <c r="N90" s="133">
        <v>4</v>
      </c>
      <c r="O90" s="133">
        <v>0.88</v>
      </c>
      <c r="P90" s="133" t="s">
        <v>1353</v>
      </c>
      <c r="Q90" s="133">
        <v>0.31</v>
      </c>
      <c r="R90" s="133">
        <v>6.2</v>
      </c>
      <c r="S90" s="133" t="s">
        <v>1353</v>
      </c>
      <c r="T90" s="132">
        <v>47.3</v>
      </c>
      <c r="U90" s="133">
        <v>1.75</v>
      </c>
      <c r="V90" s="133">
        <v>7.85</v>
      </c>
      <c r="W90" s="133">
        <v>6.51</v>
      </c>
      <c r="X90" s="133">
        <v>0.14000000000000001</v>
      </c>
      <c r="Y90" s="133">
        <v>13.1</v>
      </c>
      <c r="Z90" s="133">
        <v>22.5</v>
      </c>
      <c r="AA90" s="133">
        <v>0.25</v>
      </c>
      <c r="AB90" s="133" t="s">
        <v>1353</v>
      </c>
      <c r="AC90" s="133">
        <v>0.22</v>
      </c>
    </row>
    <row r="91" spans="1:29" ht="13.95" customHeight="1">
      <c r="A91" t="s">
        <v>1032</v>
      </c>
      <c r="B91" s="131" t="s">
        <v>1441</v>
      </c>
      <c r="C91" t="s">
        <v>1352</v>
      </c>
      <c r="D91" s="46">
        <v>2</v>
      </c>
      <c r="E91" s="46">
        <f t="shared" si="1"/>
        <v>1238.1500000000001</v>
      </c>
      <c r="F91" s="46">
        <v>965</v>
      </c>
      <c r="G91" s="132">
        <v>55.9</v>
      </c>
      <c r="H91" s="133">
        <v>0.83</v>
      </c>
      <c r="I91" s="133">
        <v>20.2</v>
      </c>
      <c r="J91" s="133">
        <v>6.37</v>
      </c>
      <c r="K91" s="133">
        <v>0.14000000000000001</v>
      </c>
      <c r="L91" s="133">
        <v>3.52</v>
      </c>
      <c r="M91" s="133">
        <v>7.35</v>
      </c>
      <c r="N91" s="133">
        <v>4.8499999999999996</v>
      </c>
      <c r="O91" s="133">
        <v>0.76</v>
      </c>
      <c r="P91" s="133" t="s">
        <v>1353</v>
      </c>
      <c r="Q91" s="133">
        <v>0.16</v>
      </c>
      <c r="R91" s="133">
        <v>6.2</v>
      </c>
      <c r="S91" s="133" t="s">
        <v>1353</v>
      </c>
      <c r="T91" s="132">
        <v>51.4</v>
      </c>
      <c r="U91" s="133">
        <v>0.59</v>
      </c>
      <c r="V91" s="133">
        <v>2.86</v>
      </c>
      <c r="W91" s="133">
        <v>6.61</v>
      </c>
      <c r="X91" s="133">
        <v>0.21</v>
      </c>
      <c r="Y91" s="133">
        <v>15.5</v>
      </c>
      <c r="Z91" s="133">
        <v>21.9</v>
      </c>
      <c r="AA91" s="133">
        <v>0.22</v>
      </c>
      <c r="AB91" s="133" t="s">
        <v>1353</v>
      </c>
      <c r="AC91" s="133">
        <v>0.17</v>
      </c>
    </row>
    <row r="92" spans="1:29" ht="13.95" customHeight="1">
      <c r="A92" t="s">
        <v>1032</v>
      </c>
      <c r="B92" s="131" t="s">
        <v>1442</v>
      </c>
      <c r="C92" t="s">
        <v>1352</v>
      </c>
      <c r="D92" s="46">
        <v>2</v>
      </c>
      <c r="E92" s="46">
        <f t="shared" si="1"/>
        <v>1238.1500000000001</v>
      </c>
      <c r="F92" s="46">
        <v>965</v>
      </c>
      <c r="G92" s="132">
        <v>56.2</v>
      </c>
      <c r="H92" s="133">
        <v>0.34</v>
      </c>
      <c r="I92" s="133">
        <v>20.399999999999999</v>
      </c>
      <c r="J92" s="133">
        <v>5.88</v>
      </c>
      <c r="K92" s="133">
        <v>0.2</v>
      </c>
      <c r="L92" s="133">
        <v>2.58</v>
      </c>
      <c r="M92" s="133">
        <v>7.18</v>
      </c>
      <c r="N92" s="133">
        <v>6.02</v>
      </c>
      <c r="O92" s="133">
        <v>1.02</v>
      </c>
      <c r="P92" s="133" t="s">
        <v>1353</v>
      </c>
      <c r="Q92" s="133">
        <v>0.23</v>
      </c>
      <c r="R92" s="133">
        <v>6.2</v>
      </c>
      <c r="S92" s="133" t="s">
        <v>1353</v>
      </c>
      <c r="T92" s="132">
        <v>51</v>
      </c>
      <c r="U92" s="133">
        <v>0.56000000000000005</v>
      </c>
      <c r="V92" s="133">
        <v>4.1399999999999997</v>
      </c>
      <c r="W92" s="133">
        <v>7.33</v>
      </c>
      <c r="X92" s="133">
        <v>0.2</v>
      </c>
      <c r="Y92" s="133">
        <v>14.4</v>
      </c>
      <c r="Z92" s="133">
        <v>22.4</v>
      </c>
      <c r="AA92" s="133">
        <v>0.31</v>
      </c>
      <c r="AB92" s="133" t="s">
        <v>1353</v>
      </c>
      <c r="AC92" s="133">
        <v>0.09</v>
      </c>
    </row>
    <row r="93" spans="1:29" ht="13.95" customHeight="1">
      <c r="A93" t="s">
        <v>1032</v>
      </c>
      <c r="B93" s="131" t="s">
        <v>1443</v>
      </c>
      <c r="C93" t="s">
        <v>1352</v>
      </c>
      <c r="D93" s="46">
        <v>2</v>
      </c>
      <c r="E93" s="46">
        <f t="shared" si="1"/>
        <v>1238.1500000000001</v>
      </c>
      <c r="F93" s="46">
        <v>965</v>
      </c>
      <c r="G93" s="132">
        <v>55.4</v>
      </c>
      <c r="H93" s="133">
        <v>0.6</v>
      </c>
      <c r="I93" s="133">
        <v>19.899999999999999</v>
      </c>
      <c r="J93" s="133">
        <v>6.8</v>
      </c>
      <c r="K93" s="133">
        <v>0.17</v>
      </c>
      <c r="L93" s="133">
        <v>3.64</v>
      </c>
      <c r="M93" s="133">
        <v>7.67</v>
      </c>
      <c r="N93" s="133">
        <v>4.6399999999999997</v>
      </c>
      <c r="O93" s="133">
        <v>1.02</v>
      </c>
      <c r="P93" s="133" t="s">
        <v>1353</v>
      </c>
      <c r="Q93" s="133">
        <v>0.25</v>
      </c>
      <c r="R93" s="133">
        <v>6.2</v>
      </c>
      <c r="S93" s="133" t="s">
        <v>1353</v>
      </c>
      <c r="T93" s="132">
        <v>49.3</v>
      </c>
      <c r="U93" s="133">
        <v>0.99</v>
      </c>
      <c r="V93" s="133">
        <v>5.54</v>
      </c>
      <c r="W93" s="133">
        <v>7.14</v>
      </c>
      <c r="X93" s="133">
        <v>0.25</v>
      </c>
      <c r="Y93" s="133">
        <v>14.4</v>
      </c>
      <c r="Z93" s="133">
        <v>22.3</v>
      </c>
      <c r="AA93" s="133">
        <v>0.24</v>
      </c>
      <c r="AB93" s="133" t="s">
        <v>1353</v>
      </c>
      <c r="AC93" s="133">
        <v>0.09</v>
      </c>
    </row>
    <row r="94" spans="1:29" ht="13.95" customHeight="1">
      <c r="A94" t="s">
        <v>1032</v>
      </c>
      <c r="B94" s="131" t="s">
        <v>1444</v>
      </c>
      <c r="C94" t="s">
        <v>1352</v>
      </c>
      <c r="D94" s="46">
        <v>2</v>
      </c>
      <c r="E94" s="46">
        <f t="shared" si="1"/>
        <v>1258.1500000000001</v>
      </c>
      <c r="F94" s="46">
        <v>985</v>
      </c>
      <c r="G94" s="132">
        <v>54.8</v>
      </c>
      <c r="H94" s="133">
        <v>0.62</v>
      </c>
      <c r="I94" s="133">
        <v>20.100000000000001</v>
      </c>
      <c r="J94" s="133">
        <v>6.58</v>
      </c>
      <c r="K94" s="133">
        <v>0.16</v>
      </c>
      <c r="L94" s="133">
        <v>3.32</v>
      </c>
      <c r="M94" s="133">
        <v>7.63</v>
      </c>
      <c r="N94" s="133">
        <v>5.56</v>
      </c>
      <c r="O94" s="133">
        <v>0.94</v>
      </c>
      <c r="P94" s="133" t="s">
        <v>1353</v>
      </c>
      <c r="Q94" s="133">
        <v>0.28000000000000003</v>
      </c>
      <c r="R94" s="133">
        <v>6.2</v>
      </c>
      <c r="S94" s="133" t="s">
        <v>1353</v>
      </c>
      <c r="T94" s="132">
        <v>49.4</v>
      </c>
      <c r="U94" s="133">
        <v>1.08</v>
      </c>
      <c r="V94" s="133">
        <v>5.82</v>
      </c>
      <c r="W94" s="133">
        <v>6.35</v>
      </c>
      <c r="X94" s="133">
        <v>0.13</v>
      </c>
      <c r="Y94" s="133">
        <v>14.4</v>
      </c>
      <c r="Z94" s="133">
        <v>23</v>
      </c>
      <c r="AA94" s="133">
        <v>0.34</v>
      </c>
      <c r="AB94" s="133" t="s">
        <v>1353</v>
      </c>
      <c r="AC94" s="133">
        <v>0.08</v>
      </c>
    </row>
    <row r="95" spans="1:29" ht="13.95" customHeight="1">
      <c r="A95" t="s">
        <v>1445</v>
      </c>
      <c r="B95" s="131" t="s">
        <v>1446</v>
      </c>
      <c r="C95" t="s">
        <v>1352</v>
      </c>
      <c r="D95" s="46">
        <v>1E-3</v>
      </c>
      <c r="E95" s="46">
        <f t="shared" si="1"/>
        <v>1443.15</v>
      </c>
      <c r="F95" s="46">
        <v>1170</v>
      </c>
      <c r="G95" s="132">
        <v>50.8</v>
      </c>
      <c r="H95" s="133">
        <v>2.17</v>
      </c>
      <c r="I95" s="133">
        <v>13.5</v>
      </c>
      <c r="J95" s="133">
        <v>11</v>
      </c>
      <c r="K95" s="133">
        <v>0.27</v>
      </c>
      <c r="L95" s="133">
        <v>7.08</v>
      </c>
      <c r="M95" s="133">
        <v>11.5</v>
      </c>
      <c r="N95" s="133">
        <v>2.52</v>
      </c>
      <c r="O95" s="133">
        <v>0.17</v>
      </c>
      <c r="P95" s="133" t="s">
        <v>1353</v>
      </c>
      <c r="Q95" s="133">
        <v>0.11</v>
      </c>
      <c r="R95" s="133" t="s">
        <v>1353</v>
      </c>
      <c r="S95" s="133" t="s">
        <v>1353</v>
      </c>
      <c r="T95" s="132">
        <v>51.5</v>
      </c>
      <c r="U95" s="133">
        <v>0.72</v>
      </c>
      <c r="V95" s="133">
        <v>2.92</v>
      </c>
      <c r="W95" s="133">
        <v>6.36</v>
      </c>
      <c r="X95" s="133">
        <v>0.16</v>
      </c>
      <c r="Y95" s="133">
        <v>16.7</v>
      </c>
      <c r="Z95" s="133">
        <v>20.8</v>
      </c>
      <c r="AA95" s="133">
        <v>0.21</v>
      </c>
      <c r="AB95" s="133" t="s">
        <v>1353</v>
      </c>
      <c r="AC95" s="133" t="s">
        <v>1353</v>
      </c>
    </row>
    <row r="96" spans="1:29" ht="13.95" customHeight="1">
      <c r="A96" t="s">
        <v>1445</v>
      </c>
      <c r="B96" s="131" t="s">
        <v>1447</v>
      </c>
      <c r="C96" t="s">
        <v>1352</v>
      </c>
      <c r="D96" s="46">
        <v>1E-3</v>
      </c>
      <c r="E96" s="46">
        <f t="shared" si="1"/>
        <v>1425.15</v>
      </c>
      <c r="F96" s="46">
        <v>1152</v>
      </c>
      <c r="G96" s="132">
        <v>50.4</v>
      </c>
      <c r="H96" s="133">
        <v>3.33</v>
      </c>
      <c r="I96" s="133">
        <v>12.5</v>
      </c>
      <c r="J96" s="133">
        <v>12.9</v>
      </c>
      <c r="K96" s="133">
        <v>0.22</v>
      </c>
      <c r="L96" s="133">
        <v>6.22</v>
      </c>
      <c r="M96" s="133">
        <v>10.4</v>
      </c>
      <c r="N96" s="133">
        <v>2.5099999999999998</v>
      </c>
      <c r="O96" s="133">
        <v>0.25</v>
      </c>
      <c r="P96" s="133" t="s">
        <v>1353</v>
      </c>
      <c r="Q96" s="133">
        <v>0.48</v>
      </c>
      <c r="R96" s="133" t="s">
        <v>1353</v>
      </c>
      <c r="S96" s="133" t="s">
        <v>1353</v>
      </c>
      <c r="T96" s="132">
        <v>51.8</v>
      </c>
      <c r="U96" s="133">
        <v>0.94</v>
      </c>
      <c r="V96" s="133">
        <v>2.46</v>
      </c>
      <c r="W96" s="133">
        <v>7.94</v>
      </c>
      <c r="X96" s="133">
        <v>0.12</v>
      </c>
      <c r="Y96" s="133">
        <v>16.399999999999999</v>
      </c>
      <c r="Z96" s="133">
        <v>19.8</v>
      </c>
      <c r="AA96" s="133">
        <v>0.26</v>
      </c>
      <c r="AB96" s="133" t="s">
        <v>1353</v>
      </c>
      <c r="AC96" s="133" t="s">
        <v>1353</v>
      </c>
    </row>
    <row r="97" spans="1:29" ht="13.95" customHeight="1">
      <c r="A97" t="s">
        <v>1445</v>
      </c>
      <c r="B97" s="131" t="s">
        <v>1448</v>
      </c>
      <c r="C97" t="s">
        <v>1352</v>
      </c>
      <c r="D97" s="46">
        <v>1E-3</v>
      </c>
      <c r="E97" s="46">
        <f t="shared" si="1"/>
        <v>1407.15</v>
      </c>
      <c r="F97" s="46">
        <v>1134</v>
      </c>
      <c r="G97" s="132">
        <v>50</v>
      </c>
      <c r="H97" s="133">
        <v>4.1399999999999997</v>
      </c>
      <c r="I97" s="133">
        <v>12.1</v>
      </c>
      <c r="J97" s="133">
        <v>13.4</v>
      </c>
      <c r="K97" s="133">
        <v>0.23</v>
      </c>
      <c r="L97" s="133">
        <v>5.75</v>
      </c>
      <c r="M97" s="133">
        <v>10</v>
      </c>
      <c r="N97" s="133">
        <v>2.5499999999999998</v>
      </c>
      <c r="O97" s="133">
        <v>0.28000000000000003</v>
      </c>
      <c r="P97" s="133" t="s">
        <v>1353</v>
      </c>
      <c r="Q97" s="133">
        <v>0.54</v>
      </c>
      <c r="R97" s="133" t="s">
        <v>1353</v>
      </c>
      <c r="S97" s="133" t="s">
        <v>1353</v>
      </c>
      <c r="T97" s="132">
        <v>51.3</v>
      </c>
      <c r="U97" s="133">
        <v>1.28</v>
      </c>
      <c r="V97" s="133">
        <v>2.86</v>
      </c>
      <c r="W97" s="133">
        <v>8.89</v>
      </c>
      <c r="X97" s="133">
        <v>0.18</v>
      </c>
      <c r="Y97" s="133">
        <v>16.3</v>
      </c>
      <c r="Z97" s="133">
        <v>18.8</v>
      </c>
      <c r="AA97" s="133">
        <v>0.32</v>
      </c>
      <c r="AB97" s="133" t="s">
        <v>1353</v>
      </c>
      <c r="AC97" s="133" t="s">
        <v>1353</v>
      </c>
    </row>
    <row r="98" spans="1:29" ht="13.95" customHeight="1">
      <c r="A98" t="s">
        <v>1445</v>
      </c>
      <c r="B98" s="131" t="s">
        <v>1449</v>
      </c>
      <c r="C98" t="s">
        <v>1352</v>
      </c>
      <c r="D98" s="46">
        <v>1E-3</v>
      </c>
      <c r="E98" s="46">
        <f t="shared" si="1"/>
        <v>1433.15</v>
      </c>
      <c r="F98" s="46">
        <v>1160</v>
      </c>
      <c r="G98" s="132">
        <v>50.4</v>
      </c>
      <c r="H98" s="133">
        <v>2.27</v>
      </c>
      <c r="I98" s="133">
        <v>13.3</v>
      </c>
      <c r="J98" s="133">
        <v>11.9</v>
      </c>
      <c r="K98" s="133">
        <v>0.23</v>
      </c>
      <c r="L98" s="133">
        <v>6.71</v>
      </c>
      <c r="M98" s="133">
        <v>11.2</v>
      </c>
      <c r="N98" s="133">
        <v>2.73</v>
      </c>
      <c r="O98" s="133">
        <v>0.19</v>
      </c>
      <c r="P98" s="133" t="s">
        <v>1353</v>
      </c>
      <c r="Q98" s="133">
        <v>0.26</v>
      </c>
      <c r="R98" s="133" t="s">
        <v>1353</v>
      </c>
      <c r="S98" s="133" t="s">
        <v>1353</v>
      </c>
      <c r="T98" s="132">
        <v>52.3</v>
      </c>
      <c r="U98" s="133">
        <v>0.72</v>
      </c>
      <c r="V98" s="133">
        <v>2.5</v>
      </c>
      <c r="W98" s="133">
        <v>6.4</v>
      </c>
      <c r="X98" s="133">
        <v>0.15</v>
      </c>
      <c r="Y98" s="133">
        <v>17</v>
      </c>
      <c r="Z98" s="133">
        <v>20.2</v>
      </c>
      <c r="AA98" s="133">
        <v>0.24</v>
      </c>
      <c r="AB98" s="133" t="s">
        <v>1353</v>
      </c>
      <c r="AC98" s="133" t="s">
        <v>1353</v>
      </c>
    </row>
    <row r="99" spans="1:29" ht="13.95" customHeight="1">
      <c r="A99" t="s">
        <v>1445</v>
      </c>
      <c r="B99" s="131" t="s">
        <v>1450</v>
      </c>
      <c r="C99" t="s">
        <v>1352</v>
      </c>
      <c r="D99" s="46">
        <v>1E-3</v>
      </c>
      <c r="E99" s="46">
        <f t="shared" si="1"/>
        <v>1413.15</v>
      </c>
      <c r="F99" s="46">
        <v>1140</v>
      </c>
      <c r="G99" s="132">
        <v>50</v>
      </c>
      <c r="H99" s="133">
        <v>2.98</v>
      </c>
      <c r="I99" s="133">
        <v>12.8</v>
      </c>
      <c r="J99" s="133">
        <v>13.1</v>
      </c>
      <c r="K99" s="133">
        <v>0.28000000000000003</v>
      </c>
      <c r="L99" s="133">
        <v>6.06</v>
      </c>
      <c r="M99" s="133">
        <v>10.5</v>
      </c>
      <c r="N99" s="133">
        <v>2.91</v>
      </c>
      <c r="O99" s="133">
        <v>0.31</v>
      </c>
      <c r="P99" s="133" t="s">
        <v>1353</v>
      </c>
      <c r="Q99" s="133">
        <v>0.26</v>
      </c>
      <c r="R99" s="133" t="s">
        <v>1353</v>
      </c>
      <c r="S99" s="133" t="s">
        <v>1353</v>
      </c>
      <c r="T99" s="132">
        <v>52.6</v>
      </c>
      <c r="U99" s="133">
        <v>0.81</v>
      </c>
      <c r="V99" s="133">
        <v>2.29</v>
      </c>
      <c r="W99" s="133">
        <v>7.86</v>
      </c>
      <c r="X99" s="133">
        <v>0.24</v>
      </c>
      <c r="Y99" s="133">
        <v>16.8</v>
      </c>
      <c r="Z99" s="133">
        <v>19.2</v>
      </c>
      <c r="AA99" s="133">
        <v>0.22</v>
      </c>
      <c r="AB99" s="133" t="s">
        <v>1353</v>
      </c>
      <c r="AC99" s="133" t="s">
        <v>1353</v>
      </c>
    </row>
    <row r="100" spans="1:29" ht="13.95" customHeight="1">
      <c r="A100" t="s">
        <v>1445</v>
      </c>
      <c r="B100" s="131" t="s">
        <v>1451</v>
      </c>
      <c r="C100" t="s">
        <v>1352</v>
      </c>
      <c r="D100" s="46">
        <v>1E-3</v>
      </c>
      <c r="E100" s="46">
        <f t="shared" si="1"/>
        <v>1401.15</v>
      </c>
      <c r="F100" s="46">
        <v>1128</v>
      </c>
      <c r="G100" s="132">
        <v>49.8</v>
      </c>
      <c r="H100" s="133">
        <v>3.33</v>
      </c>
      <c r="I100" s="133">
        <v>12.2</v>
      </c>
      <c r="J100" s="133">
        <v>14.3</v>
      </c>
      <c r="K100" s="133">
        <v>0.25</v>
      </c>
      <c r="L100" s="133">
        <v>5.29</v>
      </c>
      <c r="M100" s="133">
        <v>9.73</v>
      </c>
      <c r="N100" s="133">
        <v>3.08</v>
      </c>
      <c r="O100" s="133">
        <v>0.37</v>
      </c>
      <c r="P100" s="133" t="s">
        <v>1353</v>
      </c>
      <c r="Q100" s="133">
        <v>0.32</v>
      </c>
      <c r="R100" s="133" t="s">
        <v>1353</v>
      </c>
      <c r="S100" s="133" t="s">
        <v>1353</v>
      </c>
      <c r="T100" s="132">
        <v>52.1</v>
      </c>
      <c r="U100" s="133">
        <v>0.94</v>
      </c>
      <c r="V100" s="133">
        <v>2.17</v>
      </c>
      <c r="W100" s="133">
        <v>8.91</v>
      </c>
      <c r="X100" s="133">
        <v>0.18</v>
      </c>
      <c r="Y100" s="133">
        <v>15.9</v>
      </c>
      <c r="Z100" s="133">
        <v>18.399999999999999</v>
      </c>
      <c r="AA100" s="133">
        <v>0.27</v>
      </c>
      <c r="AB100" s="133" t="s">
        <v>1353</v>
      </c>
      <c r="AC100" s="133" t="s">
        <v>1353</v>
      </c>
    </row>
    <row r="101" spans="1:29" ht="13.95" customHeight="1">
      <c r="A101" t="s">
        <v>1445</v>
      </c>
      <c r="B101" s="131" t="s">
        <v>1452</v>
      </c>
      <c r="C101" t="s">
        <v>1352</v>
      </c>
      <c r="D101" s="46">
        <v>1E-3</v>
      </c>
      <c r="E101" s="46">
        <f t="shared" si="1"/>
        <v>1383.15</v>
      </c>
      <c r="F101" s="46">
        <v>1110</v>
      </c>
      <c r="G101" s="132">
        <v>49.2</v>
      </c>
      <c r="H101" s="133">
        <v>4.33</v>
      </c>
      <c r="I101" s="133">
        <v>11.4</v>
      </c>
      <c r="J101" s="133">
        <v>15.8</v>
      </c>
      <c r="K101" s="133">
        <v>0.26</v>
      </c>
      <c r="L101" s="133">
        <v>4.74</v>
      </c>
      <c r="M101" s="133">
        <v>9.16</v>
      </c>
      <c r="N101" s="133">
        <v>3.02</v>
      </c>
      <c r="O101" s="133">
        <v>0.43</v>
      </c>
      <c r="P101" s="133" t="s">
        <v>1353</v>
      </c>
      <c r="Q101" s="133">
        <v>0.44</v>
      </c>
      <c r="R101" s="133" t="s">
        <v>1353</v>
      </c>
      <c r="S101" s="133" t="s">
        <v>1353</v>
      </c>
      <c r="T101" s="132">
        <v>50.8</v>
      </c>
      <c r="U101" s="133">
        <v>1.43</v>
      </c>
      <c r="V101" s="133">
        <v>2.69</v>
      </c>
      <c r="W101" s="133">
        <v>10.5</v>
      </c>
      <c r="X101" s="133">
        <v>0.24</v>
      </c>
      <c r="Y101" s="133">
        <v>14.7</v>
      </c>
      <c r="Z101" s="133">
        <v>18.7</v>
      </c>
      <c r="AA101" s="133">
        <v>0.3</v>
      </c>
      <c r="AB101" s="133" t="s">
        <v>1353</v>
      </c>
      <c r="AC101" s="133" t="s">
        <v>1353</v>
      </c>
    </row>
    <row r="102" spans="1:29" ht="13.95" customHeight="1">
      <c r="A102" t="s">
        <v>1445</v>
      </c>
      <c r="B102" s="131" t="s">
        <v>1453</v>
      </c>
      <c r="C102" t="s">
        <v>1352</v>
      </c>
      <c r="D102" s="46">
        <v>1E-3</v>
      </c>
      <c r="E102" s="46">
        <f t="shared" si="1"/>
        <v>1433.15</v>
      </c>
      <c r="F102" s="46">
        <v>1160</v>
      </c>
      <c r="G102" s="132">
        <v>50.2</v>
      </c>
      <c r="H102" s="133">
        <v>2.2999999999999998</v>
      </c>
      <c r="I102" s="133">
        <v>13.4</v>
      </c>
      <c r="J102" s="133">
        <v>11.9</v>
      </c>
      <c r="K102" s="133">
        <v>0.22</v>
      </c>
      <c r="L102" s="133">
        <v>6.76</v>
      </c>
      <c r="M102" s="133">
        <v>11.2</v>
      </c>
      <c r="N102" s="133">
        <v>3.03</v>
      </c>
      <c r="O102" s="133">
        <v>0.22</v>
      </c>
      <c r="P102" s="133" t="s">
        <v>1353</v>
      </c>
      <c r="Q102" s="133">
        <v>0.26</v>
      </c>
      <c r="R102" s="133" t="s">
        <v>1353</v>
      </c>
      <c r="S102" s="133" t="s">
        <v>1353</v>
      </c>
      <c r="T102" s="132">
        <v>51.8</v>
      </c>
      <c r="U102" s="133">
        <v>0.76</v>
      </c>
      <c r="V102" s="133">
        <v>2.83</v>
      </c>
      <c r="W102" s="133">
        <v>6.7</v>
      </c>
      <c r="X102" s="133">
        <v>0.15</v>
      </c>
      <c r="Y102" s="133">
        <v>16.600000000000001</v>
      </c>
      <c r="Z102" s="133">
        <v>20.100000000000001</v>
      </c>
      <c r="AA102" s="133">
        <v>0.27</v>
      </c>
      <c r="AB102" s="133" t="s">
        <v>1353</v>
      </c>
      <c r="AC102" s="133" t="s">
        <v>1353</v>
      </c>
    </row>
    <row r="103" spans="1:29" ht="13.95" customHeight="1">
      <c r="A103" t="s">
        <v>1445</v>
      </c>
      <c r="B103" s="131" t="s">
        <v>1454</v>
      </c>
      <c r="C103" t="s">
        <v>1352</v>
      </c>
      <c r="D103" s="46">
        <v>1E-3</v>
      </c>
      <c r="E103" s="46">
        <f t="shared" si="1"/>
        <v>1401.15</v>
      </c>
      <c r="F103" s="46">
        <v>1128</v>
      </c>
      <c r="G103" s="132">
        <v>49.3</v>
      </c>
      <c r="H103" s="133">
        <v>3.92</v>
      </c>
      <c r="I103" s="133">
        <v>11.8</v>
      </c>
      <c r="J103" s="133">
        <v>14</v>
      </c>
      <c r="K103" s="133">
        <v>0.28000000000000003</v>
      </c>
      <c r="L103" s="133">
        <v>5.43</v>
      </c>
      <c r="M103" s="133">
        <v>9.59</v>
      </c>
      <c r="N103" s="133">
        <v>2.93</v>
      </c>
      <c r="O103" s="133">
        <v>0.35</v>
      </c>
      <c r="P103" s="133" t="s">
        <v>1353</v>
      </c>
      <c r="Q103" s="133">
        <v>0.36</v>
      </c>
      <c r="R103" s="133" t="s">
        <v>1353</v>
      </c>
      <c r="S103" s="133" t="s">
        <v>1353</v>
      </c>
      <c r="T103" s="132">
        <v>51.5</v>
      </c>
      <c r="U103" s="133">
        <v>1.17</v>
      </c>
      <c r="V103" s="133">
        <v>2.57</v>
      </c>
      <c r="W103" s="133">
        <v>9.16</v>
      </c>
      <c r="X103" s="133">
        <v>0.18</v>
      </c>
      <c r="Y103" s="133">
        <v>15.9</v>
      </c>
      <c r="Z103" s="133">
        <v>18.899999999999999</v>
      </c>
      <c r="AA103" s="133">
        <v>0.25</v>
      </c>
      <c r="AB103" s="133" t="s">
        <v>1353</v>
      </c>
      <c r="AC103" s="133" t="s">
        <v>1353</v>
      </c>
    </row>
    <row r="104" spans="1:29" ht="13.95" customHeight="1">
      <c r="A104" t="s">
        <v>1445</v>
      </c>
      <c r="B104" s="131" t="s">
        <v>1455</v>
      </c>
      <c r="C104" t="s">
        <v>1352</v>
      </c>
      <c r="D104" s="46">
        <v>1E-3</v>
      </c>
      <c r="E104" s="46">
        <f t="shared" si="1"/>
        <v>1383.15</v>
      </c>
      <c r="F104" s="46">
        <v>1110</v>
      </c>
      <c r="G104" s="132">
        <v>48.4</v>
      </c>
      <c r="H104" s="133">
        <v>5.28</v>
      </c>
      <c r="I104" s="133">
        <v>11.2</v>
      </c>
      <c r="J104" s="133">
        <v>15.4</v>
      </c>
      <c r="K104" s="133">
        <v>0.23</v>
      </c>
      <c r="L104" s="133">
        <v>4.99</v>
      </c>
      <c r="M104" s="133">
        <v>9.4</v>
      </c>
      <c r="N104" s="133">
        <v>2.76</v>
      </c>
      <c r="O104" s="133">
        <v>0.43</v>
      </c>
      <c r="P104" s="133" t="s">
        <v>1353</v>
      </c>
      <c r="Q104" s="133">
        <v>0.49</v>
      </c>
      <c r="R104" s="133" t="s">
        <v>1353</v>
      </c>
      <c r="S104" s="133" t="s">
        <v>1353</v>
      </c>
      <c r="T104" s="132">
        <v>51.4</v>
      </c>
      <c r="U104" s="133">
        <v>1.36</v>
      </c>
      <c r="V104" s="133">
        <v>2.0499999999999998</v>
      </c>
      <c r="W104" s="133">
        <v>9.92</v>
      </c>
      <c r="X104" s="133">
        <v>0.19</v>
      </c>
      <c r="Y104" s="133">
        <v>15.6</v>
      </c>
      <c r="Z104" s="133">
        <v>18.399999999999999</v>
      </c>
      <c r="AA104" s="133">
        <v>0.26</v>
      </c>
      <c r="AB104" s="133" t="s">
        <v>1353</v>
      </c>
      <c r="AC104" s="133" t="s">
        <v>1353</v>
      </c>
    </row>
    <row r="105" spans="1:29" ht="13.95" customHeight="1">
      <c r="A105" t="s">
        <v>1445</v>
      </c>
      <c r="B105" s="131" t="s">
        <v>1456</v>
      </c>
      <c r="C105" t="s">
        <v>1352</v>
      </c>
      <c r="D105" s="46">
        <v>1E-3</v>
      </c>
      <c r="E105" s="46">
        <f t="shared" si="1"/>
        <v>1444.15</v>
      </c>
      <c r="F105" s="46">
        <v>1171</v>
      </c>
      <c r="G105" s="132">
        <v>50.4</v>
      </c>
      <c r="H105" s="133">
        <v>2.1</v>
      </c>
      <c r="I105" s="133">
        <v>13.5</v>
      </c>
      <c r="J105" s="133">
        <v>11.7</v>
      </c>
      <c r="K105" s="133">
        <v>0.22</v>
      </c>
      <c r="L105" s="133">
        <v>7.05</v>
      </c>
      <c r="M105" s="133">
        <v>11.5</v>
      </c>
      <c r="N105" s="133">
        <v>2.66</v>
      </c>
      <c r="O105" s="133">
        <v>0.17</v>
      </c>
      <c r="P105" s="133" t="s">
        <v>1353</v>
      </c>
      <c r="Q105" s="133">
        <v>0.26</v>
      </c>
      <c r="R105" s="133" t="s">
        <v>1353</v>
      </c>
      <c r="S105" s="133" t="s">
        <v>1353</v>
      </c>
      <c r="T105" s="132">
        <v>52.5</v>
      </c>
      <c r="U105" s="133">
        <v>0.74</v>
      </c>
      <c r="V105" s="133">
        <v>2.4700000000000002</v>
      </c>
      <c r="W105" s="133">
        <v>6.59</v>
      </c>
      <c r="X105" s="133">
        <v>0.17</v>
      </c>
      <c r="Y105" s="133">
        <v>16.899999999999999</v>
      </c>
      <c r="Z105" s="133">
        <v>19.899999999999999</v>
      </c>
      <c r="AA105" s="133">
        <v>0.21</v>
      </c>
      <c r="AB105" s="133" t="s">
        <v>1353</v>
      </c>
      <c r="AC105" s="133" t="s">
        <v>1353</v>
      </c>
    </row>
    <row r="106" spans="1:29" ht="13.95" customHeight="1">
      <c r="A106" t="s">
        <v>1445</v>
      </c>
      <c r="B106" s="131" t="s">
        <v>1457</v>
      </c>
      <c r="C106" t="s">
        <v>1352</v>
      </c>
      <c r="D106" s="46">
        <v>1E-3</v>
      </c>
      <c r="E106" s="46">
        <f t="shared" si="1"/>
        <v>1413.15</v>
      </c>
      <c r="F106" s="46">
        <v>1140</v>
      </c>
      <c r="G106" s="132">
        <v>50.4</v>
      </c>
      <c r="H106" s="133">
        <v>2.62</v>
      </c>
      <c r="I106" s="133">
        <v>13</v>
      </c>
      <c r="J106" s="133">
        <v>13</v>
      </c>
      <c r="K106" s="133">
        <v>0.27</v>
      </c>
      <c r="L106" s="133">
        <v>5.85</v>
      </c>
      <c r="M106" s="133">
        <v>10.4</v>
      </c>
      <c r="N106" s="133">
        <v>3.16</v>
      </c>
      <c r="O106" s="133">
        <v>0.28999999999999998</v>
      </c>
      <c r="P106" s="133" t="s">
        <v>1353</v>
      </c>
      <c r="Q106" s="133">
        <v>0.23</v>
      </c>
      <c r="R106" s="133" t="s">
        <v>1353</v>
      </c>
      <c r="S106" s="133" t="s">
        <v>1353</v>
      </c>
      <c r="T106" s="132">
        <v>49.5</v>
      </c>
      <c r="U106" s="133">
        <v>1.74</v>
      </c>
      <c r="V106" s="133">
        <v>3.91</v>
      </c>
      <c r="W106" s="133">
        <v>9.43</v>
      </c>
      <c r="X106" s="133">
        <v>0.23</v>
      </c>
      <c r="Y106" s="133">
        <v>13.9</v>
      </c>
      <c r="Z106" s="133">
        <v>20.2</v>
      </c>
      <c r="AA106" s="133">
        <v>0.37</v>
      </c>
      <c r="AB106" s="133" t="s">
        <v>1353</v>
      </c>
      <c r="AC106" s="133" t="s">
        <v>1353</v>
      </c>
    </row>
    <row r="107" spans="1:29" ht="13.95" customHeight="1">
      <c r="A107" t="s">
        <v>1445</v>
      </c>
      <c r="B107" s="131" t="s">
        <v>1458</v>
      </c>
      <c r="C107" t="s">
        <v>1352</v>
      </c>
      <c r="D107" s="46">
        <v>1E-3</v>
      </c>
      <c r="E107" s="46">
        <f t="shared" si="1"/>
        <v>1401.15</v>
      </c>
      <c r="F107" s="46">
        <v>1128</v>
      </c>
      <c r="G107" s="132">
        <v>49.8</v>
      </c>
      <c r="H107" s="133">
        <v>3.56</v>
      </c>
      <c r="I107" s="133">
        <v>12.6</v>
      </c>
      <c r="J107" s="133">
        <v>13.4</v>
      </c>
      <c r="K107" s="133">
        <v>0.31</v>
      </c>
      <c r="L107" s="133">
        <v>5.31</v>
      </c>
      <c r="M107" s="133">
        <v>9.6999999999999993</v>
      </c>
      <c r="N107" s="133">
        <v>3.38</v>
      </c>
      <c r="O107" s="133">
        <v>0.56999999999999995</v>
      </c>
      <c r="P107" s="133" t="s">
        <v>1353</v>
      </c>
      <c r="Q107" s="133">
        <v>0.34</v>
      </c>
      <c r="R107" s="133" t="s">
        <v>1353</v>
      </c>
      <c r="S107" s="133" t="s">
        <v>1353</v>
      </c>
      <c r="T107" s="132">
        <v>50.6</v>
      </c>
      <c r="U107" s="133">
        <v>1.42</v>
      </c>
      <c r="V107" s="133">
        <v>3.16</v>
      </c>
      <c r="W107" s="133">
        <v>9.4700000000000006</v>
      </c>
      <c r="X107" s="133">
        <v>0.22</v>
      </c>
      <c r="Y107" s="133">
        <v>14.8</v>
      </c>
      <c r="Z107" s="133">
        <v>19.899999999999999</v>
      </c>
      <c r="AA107" s="133">
        <v>0.31</v>
      </c>
      <c r="AB107" s="133" t="s">
        <v>1353</v>
      </c>
      <c r="AC107" s="133" t="s">
        <v>1353</v>
      </c>
    </row>
    <row r="108" spans="1:29" ht="13.95" customHeight="1">
      <c r="A108" t="s">
        <v>1445</v>
      </c>
      <c r="B108" s="131" t="s">
        <v>1459</v>
      </c>
      <c r="C108" t="s">
        <v>1352</v>
      </c>
      <c r="D108" s="46">
        <v>1E-3</v>
      </c>
      <c r="E108" s="46">
        <f t="shared" si="1"/>
        <v>1383.15</v>
      </c>
      <c r="F108" s="46">
        <v>1110</v>
      </c>
      <c r="G108" s="132">
        <v>49.8</v>
      </c>
      <c r="H108" s="133">
        <v>4.92</v>
      </c>
      <c r="I108" s="133">
        <v>11.7</v>
      </c>
      <c r="J108" s="133">
        <v>14.2</v>
      </c>
      <c r="K108" s="133">
        <v>0.21</v>
      </c>
      <c r="L108" s="133">
        <v>4.7</v>
      </c>
      <c r="M108" s="133">
        <v>8.8800000000000008</v>
      </c>
      <c r="N108" s="133">
        <v>3.32</v>
      </c>
      <c r="O108" s="133">
        <v>0.68</v>
      </c>
      <c r="P108" s="133" t="s">
        <v>1353</v>
      </c>
      <c r="Q108" s="133">
        <v>0.45</v>
      </c>
      <c r="R108" s="133" t="s">
        <v>1353</v>
      </c>
      <c r="S108" s="133" t="s">
        <v>1353</v>
      </c>
      <c r="T108" s="132">
        <v>51.2</v>
      </c>
      <c r="U108" s="133">
        <v>1.5</v>
      </c>
      <c r="V108" s="133">
        <v>2.2799999999999998</v>
      </c>
      <c r="W108" s="133">
        <v>10.199999999999999</v>
      </c>
      <c r="X108" s="133">
        <v>0.24</v>
      </c>
      <c r="Y108" s="133">
        <v>15.6</v>
      </c>
      <c r="Z108" s="133">
        <v>18.100000000000001</v>
      </c>
      <c r="AA108" s="133">
        <v>0.23</v>
      </c>
      <c r="AB108" s="133" t="s">
        <v>1353</v>
      </c>
      <c r="AC108" s="133" t="s">
        <v>1353</v>
      </c>
    </row>
    <row r="109" spans="1:29" ht="13.95" customHeight="1">
      <c r="A109" t="s">
        <v>1445</v>
      </c>
      <c r="B109" s="131" t="s">
        <v>1460</v>
      </c>
      <c r="C109" t="s">
        <v>1352</v>
      </c>
      <c r="D109" s="46">
        <v>1E-3</v>
      </c>
      <c r="E109" s="46">
        <f t="shared" si="1"/>
        <v>1425.15</v>
      </c>
      <c r="F109" s="46">
        <v>1152</v>
      </c>
      <c r="G109" s="132">
        <v>50.1</v>
      </c>
      <c r="H109" s="133">
        <v>2.52</v>
      </c>
      <c r="I109" s="133">
        <v>13.4</v>
      </c>
      <c r="J109" s="133">
        <v>11.9</v>
      </c>
      <c r="K109" s="133">
        <v>0.16</v>
      </c>
      <c r="L109" s="133">
        <v>6.3</v>
      </c>
      <c r="M109" s="133">
        <v>10.8</v>
      </c>
      <c r="N109" s="133">
        <v>3.31</v>
      </c>
      <c r="O109" s="133">
        <v>0.38</v>
      </c>
      <c r="P109" s="133" t="s">
        <v>1353</v>
      </c>
      <c r="Q109" s="133">
        <v>0.19</v>
      </c>
      <c r="R109" s="133" t="s">
        <v>1353</v>
      </c>
      <c r="S109" s="133" t="s">
        <v>1353</v>
      </c>
      <c r="T109" s="132">
        <v>51.7</v>
      </c>
      <c r="U109" s="133">
        <v>1.1000000000000001</v>
      </c>
      <c r="V109" s="133">
        <v>2.84</v>
      </c>
      <c r="W109" s="133">
        <v>7.29</v>
      </c>
      <c r="X109" s="133">
        <v>0.13</v>
      </c>
      <c r="Y109" s="133">
        <v>15.7</v>
      </c>
      <c r="Z109" s="133">
        <v>20.6</v>
      </c>
      <c r="AA109" s="133">
        <v>0.28000000000000003</v>
      </c>
      <c r="AB109" s="133" t="s">
        <v>1353</v>
      </c>
      <c r="AC109" s="133" t="s">
        <v>1353</v>
      </c>
    </row>
    <row r="110" spans="1:29" ht="13.95" customHeight="1">
      <c r="A110" t="s">
        <v>1445</v>
      </c>
      <c r="B110" s="131" t="s">
        <v>1461</v>
      </c>
      <c r="C110" t="s">
        <v>1352</v>
      </c>
      <c r="D110" s="46">
        <v>1E-3</v>
      </c>
      <c r="E110" s="46">
        <f t="shared" si="1"/>
        <v>1413.15</v>
      </c>
      <c r="F110" s="46">
        <v>1140</v>
      </c>
      <c r="G110" s="132">
        <v>50.3</v>
      </c>
      <c r="H110" s="133">
        <v>2.8</v>
      </c>
      <c r="I110" s="133">
        <v>13.2</v>
      </c>
      <c r="J110" s="133">
        <v>12.2</v>
      </c>
      <c r="K110" s="133">
        <v>0.28000000000000003</v>
      </c>
      <c r="L110" s="133">
        <v>5.9</v>
      </c>
      <c r="M110" s="133">
        <v>10.3</v>
      </c>
      <c r="N110" s="133">
        <v>3.25</v>
      </c>
      <c r="O110" s="133">
        <v>0.45</v>
      </c>
      <c r="P110" s="133" t="s">
        <v>1353</v>
      </c>
      <c r="Q110" s="133">
        <v>0.25</v>
      </c>
      <c r="R110" s="133" t="s">
        <v>1353</v>
      </c>
      <c r="S110" s="133" t="s">
        <v>1353</v>
      </c>
      <c r="T110" s="132">
        <v>52.1</v>
      </c>
      <c r="U110" s="133">
        <v>0.96</v>
      </c>
      <c r="V110" s="133">
        <v>2.48</v>
      </c>
      <c r="W110" s="133">
        <v>8.06</v>
      </c>
      <c r="X110" s="133">
        <v>0.21</v>
      </c>
      <c r="Y110" s="133">
        <v>16.3</v>
      </c>
      <c r="Z110" s="133">
        <v>19.5</v>
      </c>
      <c r="AA110" s="133">
        <v>0.21</v>
      </c>
      <c r="AB110" s="133" t="s">
        <v>1353</v>
      </c>
      <c r="AC110" s="133" t="s">
        <v>1353</v>
      </c>
    </row>
    <row r="111" spans="1:29" ht="13.95" customHeight="1">
      <c r="A111" t="s">
        <v>1445</v>
      </c>
      <c r="B111" s="131" t="s">
        <v>1462</v>
      </c>
      <c r="C111" t="s">
        <v>1352</v>
      </c>
      <c r="D111" s="46">
        <v>1E-3</v>
      </c>
      <c r="E111" s="46">
        <f t="shared" si="1"/>
        <v>1401.15</v>
      </c>
      <c r="F111" s="46">
        <v>1128</v>
      </c>
      <c r="G111" s="132">
        <v>49.2</v>
      </c>
      <c r="H111" s="133">
        <v>4.17</v>
      </c>
      <c r="I111" s="133">
        <v>12</v>
      </c>
      <c r="J111" s="133">
        <v>14.3</v>
      </c>
      <c r="K111" s="133">
        <v>0.3</v>
      </c>
      <c r="L111" s="133">
        <v>5.51</v>
      </c>
      <c r="M111" s="133">
        <v>9.9</v>
      </c>
      <c r="N111" s="133">
        <v>2.68</v>
      </c>
      <c r="O111" s="133">
        <v>0.32</v>
      </c>
      <c r="P111" s="133" t="s">
        <v>1353</v>
      </c>
      <c r="Q111" s="133">
        <v>0.37</v>
      </c>
      <c r="R111" s="133" t="s">
        <v>1353</v>
      </c>
      <c r="S111" s="133" t="s">
        <v>1353</v>
      </c>
      <c r="T111" s="132">
        <v>51</v>
      </c>
      <c r="U111" s="133">
        <v>1.27</v>
      </c>
      <c r="V111" s="133">
        <v>3.14</v>
      </c>
      <c r="W111" s="133">
        <v>9.6999999999999993</v>
      </c>
      <c r="X111" s="133">
        <v>0.24</v>
      </c>
      <c r="Y111" s="133">
        <v>15.2</v>
      </c>
      <c r="Z111" s="133">
        <v>18</v>
      </c>
      <c r="AA111" s="133">
        <v>0.31</v>
      </c>
      <c r="AB111" s="133" t="s">
        <v>1353</v>
      </c>
      <c r="AC111" s="133" t="s">
        <v>1353</v>
      </c>
    </row>
    <row r="112" spans="1:29" ht="13.95" customHeight="1">
      <c r="A112" t="s">
        <v>1445</v>
      </c>
      <c r="B112" s="131" t="s">
        <v>1463</v>
      </c>
      <c r="C112" t="s">
        <v>1352</v>
      </c>
      <c r="D112" s="46">
        <v>1E-3</v>
      </c>
      <c r="E112" s="46">
        <f t="shared" si="1"/>
        <v>1452.15</v>
      </c>
      <c r="F112" s="46">
        <v>1179</v>
      </c>
      <c r="G112" s="132">
        <v>51.3</v>
      </c>
      <c r="H112" s="133">
        <v>0.85</v>
      </c>
      <c r="I112" s="133">
        <v>14</v>
      </c>
      <c r="J112" s="133">
        <v>11</v>
      </c>
      <c r="K112" s="133">
        <v>0.21</v>
      </c>
      <c r="L112" s="133">
        <v>8</v>
      </c>
      <c r="M112" s="133">
        <v>12.7</v>
      </c>
      <c r="N112" s="133">
        <v>1.8</v>
      </c>
      <c r="O112" s="133">
        <v>0.04</v>
      </c>
      <c r="P112" s="133" t="s">
        <v>1353</v>
      </c>
      <c r="Q112" s="133">
        <v>0.12</v>
      </c>
      <c r="R112" s="133" t="s">
        <v>1353</v>
      </c>
      <c r="S112" s="133" t="s">
        <v>1353</v>
      </c>
      <c r="T112" s="132">
        <v>51.8</v>
      </c>
      <c r="U112" s="133">
        <v>0.27</v>
      </c>
      <c r="V112" s="133">
        <v>2.85</v>
      </c>
      <c r="W112" s="133">
        <v>6.41</v>
      </c>
      <c r="X112" s="133">
        <v>0.15</v>
      </c>
      <c r="Y112" s="133">
        <v>17.100000000000001</v>
      </c>
      <c r="Z112" s="133">
        <v>20.5</v>
      </c>
      <c r="AA112" s="133">
        <v>0.16</v>
      </c>
      <c r="AB112" s="133" t="s">
        <v>1353</v>
      </c>
      <c r="AC112" s="133" t="s">
        <v>1353</v>
      </c>
    </row>
    <row r="113" spans="1:29" ht="13.95" customHeight="1">
      <c r="A113" t="s">
        <v>1445</v>
      </c>
      <c r="B113" s="131" t="s">
        <v>1464</v>
      </c>
      <c r="C113" t="s">
        <v>1352</v>
      </c>
      <c r="D113" s="46">
        <v>1E-3</v>
      </c>
      <c r="E113" s="46">
        <f t="shared" si="1"/>
        <v>1443.15</v>
      </c>
      <c r="F113" s="46">
        <v>1170</v>
      </c>
      <c r="G113" s="132">
        <v>52</v>
      </c>
      <c r="H113" s="133">
        <v>1.1499999999999999</v>
      </c>
      <c r="I113" s="133">
        <v>13.3</v>
      </c>
      <c r="J113" s="133">
        <v>12.2</v>
      </c>
      <c r="K113" s="133">
        <v>0.22</v>
      </c>
      <c r="L113" s="133">
        <v>7.31</v>
      </c>
      <c r="M113" s="133">
        <v>12</v>
      </c>
      <c r="N113" s="133">
        <v>1.61</v>
      </c>
      <c r="O113" s="133">
        <v>0.02</v>
      </c>
      <c r="P113" s="133" t="s">
        <v>1353</v>
      </c>
      <c r="Q113" s="133">
        <v>0.14000000000000001</v>
      </c>
      <c r="R113" s="133" t="s">
        <v>1353</v>
      </c>
      <c r="S113" s="133" t="s">
        <v>1353</v>
      </c>
      <c r="T113" s="132">
        <v>51.7</v>
      </c>
      <c r="U113" s="133">
        <v>0.27</v>
      </c>
      <c r="V113" s="133">
        <v>2.38</v>
      </c>
      <c r="W113" s="133">
        <v>6.84</v>
      </c>
      <c r="X113" s="133">
        <v>0.17</v>
      </c>
      <c r="Y113" s="133">
        <v>17.600000000000001</v>
      </c>
      <c r="Z113" s="133">
        <v>19.7</v>
      </c>
      <c r="AA113" s="133">
        <v>0.16</v>
      </c>
      <c r="AB113" s="133" t="s">
        <v>1353</v>
      </c>
      <c r="AC113" s="133" t="s">
        <v>1353</v>
      </c>
    </row>
    <row r="114" spans="1:29" ht="13.95" customHeight="1">
      <c r="A114" t="s">
        <v>1445</v>
      </c>
      <c r="B114" s="131" t="s">
        <v>1465</v>
      </c>
      <c r="C114" t="s">
        <v>1352</v>
      </c>
      <c r="D114" s="46">
        <v>1E-3</v>
      </c>
      <c r="E114" s="46">
        <f t="shared" si="1"/>
        <v>1471.15</v>
      </c>
      <c r="F114" s="46">
        <v>1198</v>
      </c>
      <c r="G114" s="132">
        <v>51.2</v>
      </c>
      <c r="H114" s="133">
        <v>0.8</v>
      </c>
      <c r="I114" s="133">
        <v>14</v>
      </c>
      <c r="J114" s="133">
        <v>10.1</v>
      </c>
      <c r="K114" s="133">
        <v>0.19</v>
      </c>
      <c r="L114" s="133">
        <v>8.81</v>
      </c>
      <c r="M114" s="133">
        <v>13.4</v>
      </c>
      <c r="N114" s="133">
        <v>1.46</v>
      </c>
      <c r="O114" s="133">
        <v>0.03</v>
      </c>
      <c r="P114" s="133" t="s">
        <v>1353</v>
      </c>
      <c r="Q114" s="133">
        <v>0.11</v>
      </c>
      <c r="R114" s="133" t="s">
        <v>1353</v>
      </c>
      <c r="S114" s="133" t="s">
        <v>1353</v>
      </c>
      <c r="T114" s="132">
        <v>53.2</v>
      </c>
      <c r="U114" s="133">
        <v>0.21</v>
      </c>
      <c r="V114" s="133">
        <v>2.56</v>
      </c>
      <c r="W114" s="133">
        <v>4.87</v>
      </c>
      <c r="X114" s="133">
        <v>0.13</v>
      </c>
      <c r="Y114" s="133">
        <v>18.399999999999999</v>
      </c>
      <c r="Z114" s="133">
        <v>21.1</v>
      </c>
      <c r="AA114" s="133">
        <v>0.15</v>
      </c>
      <c r="AB114" s="133" t="s">
        <v>1353</v>
      </c>
      <c r="AC114" s="133" t="s">
        <v>1353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C8187-7512-4A1B-B5D7-F7A88E39FC78}">
  <dimension ref="A1:AQ1260"/>
  <sheetViews>
    <sheetView workbookViewId="0">
      <selection activeCell="C6" sqref="C1:C1048576"/>
    </sheetView>
  </sheetViews>
  <sheetFormatPr defaultColWidth="12.44140625" defaultRowHeight="14.4"/>
  <cols>
    <col min="3" max="3" width="36.44140625" customWidth="1"/>
    <col min="32" max="32" width="5.77734375" customWidth="1"/>
    <col min="65" max="65" width="36.44140625" customWidth="1"/>
    <col min="93" max="93" width="5.77734375" customWidth="1"/>
    <col min="118" max="118" width="3.88671875" customWidth="1"/>
    <col min="130" max="130" width="4.6640625" customWidth="1"/>
    <col min="131" max="131" width="3" customWidth="1"/>
    <col min="132" max="139" width="10" customWidth="1"/>
    <col min="140" max="140" width="6.6640625" customWidth="1"/>
    <col min="141" max="141" width="10" customWidth="1"/>
    <col min="142" max="142" width="5.77734375" customWidth="1"/>
    <col min="143" max="143" width="3.109375" customWidth="1"/>
    <col min="154" max="154" width="7.5546875" customWidth="1"/>
    <col min="156" max="156" width="3.109375" customWidth="1"/>
    <col min="167" max="167" width="11.6640625" customWidth="1"/>
    <col min="169" max="169" width="7.77734375" customWidth="1"/>
    <col min="170" max="171" width="9.6640625" customWidth="1"/>
    <col min="176" max="176" width="14.6640625" customWidth="1"/>
    <col min="178" max="178" width="11.88671875" customWidth="1"/>
    <col min="179" max="179" width="14.109375" customWidth="1"/>
    <col min="180" max="180" width="11.88671875" customWidth="1"/>
    <col min="181" max="181" width="8.6640625" customWidth="1"/>
    <col min="182" max="183" width="11.88671875" customWidth="1"/>
    <col min="184" max="184" width="3.6640625" customWidth="1"/>
    <col min="190" max="190" width="2" customWidth="1"/>
    <col min="194" max="194" width="0.88671875" customWidth="1"/>
    <col min="200" max="201" width="16.33203125" bestFit="1" customWidth="1"/>
    <col min="207" max="207" width="27.5546875" customWidth="1"/>
    <col min="217" max="217" width="16.109375" customWidth="1"/>
    <col min="234" max="235" width="13.6640625" bestFit="1" customWidth="1"/>
    <col min="271" max="271" width="18.6640625" customWidth="1"/>
    <col min="273" max="273" width="17.77734375" customWidth="1"/>
    <col min="289" max="289" width="17.77734375" customWidth="1"/>
    <col min="321" max="321" width="36.44140625" customWidth="1"/>
    <col min="349" max="349" width="5.77734375" customWidth="1"/>
    <col min="374" max="374" width="3.88671875" customWidth="1"/>
    <col min="386" max="386" width="4.6640625" customWidth="1"/>
    <col min="387" max="387" width="3" customWidth="1"/>
    <col min="388" max="395" width="10" customWidth="1"/>
    <col min="396" max="396" width="6.6640625" customWidth="1"/>
    <col min="397" max="397" width="10" customWidth="1"/>
    <col min="398" max="398" width="5.77734375" customWidth="1"/>
    <col min="399" max="399" width="3.109375" customWidth="1"/>
    <col min="410" max="410" width="7.5546875" customWidth="1"/>
    <col min="412" max="412" width="3.109375" customWidth="1"/>
    <col min="423" max="423" width="11.6640625" customWidth="1"/>
    <col min="425" max="425" width="7.77734375" customWidth="1"/>
    <col min="426" max="427" width="9.6640625" customWidth="1"/>
    <col min="432" max="432" width="14.6640625" customWidth="1"/>
    <col min="434" max="434" width="11.88671875" customWidth="1"/>
    <col min="435" max="435" width="14.109375" customWidth="1"/>
    <col min="436" max="436" width="11.88671875" customWidth="1"/>
    <col min="437" max="437" width="8.6640625" customWidth="1"/>
    <col min="438" max="439" width="11.88671875" customWidth="1"/>
    <col min="440" max="440" width="3.6640625" customWidth="1"/>
    <col min="446" max="446" width="2" customWidth="1"/>
    <col min="450" max="450" width="0.88671875" customWidth="1"/>
    <col min="456" max="457" width="16.33203125" bestFit="1" customWidth="1"/>
    <col min="463" max="463" width="27.5546875" customWidth="1"/>
    <col min="473" max="473" width="16.109375" customWidth="1"/>
    <col min="490" max="491" width="13.6640625" bestFit="1" customWidth="1"/>
    <col min="527" max="527" width="18.6640625" customWidth="1"/>
    <col min="529" max="529" width="17.77734375" customWidth="1"/>
    <col min="545" max="545" width="17.77734375" customWidth="1"/>
    <col min="577" max="577" width="36.44140625" customWidth="1"/>
    <col min="605" max="605" width="5.77734375" customWidth="1"/>
    <col min="630" max="630" width="3.88671875" customWidth="1"/>
    <col min="642" max="642" width="4.6640625" customWidth="1"/>
    <col min="643" max="643" width="3" customWidth="1"/>
    <col min="644" max="651" width="10" customWidth="1"/>
    <col min="652" max="652" width="6.6640625" customWidth="1"/>
    <col min="653" max="653" width="10" customWidth="1"/>
    <col min="654" max="654" width="5.77734375" customWidth="1"/>
    <col min="655" max="655" width="3.109375" customWidth="1"/>
    <col min="666" max="666" width="7.5546875" customWidth="1"/>
    <col min="668" max="668" width="3.109375" customWidth="1"/>
    <col min="679" max="679" width="11.6640625" customWidth="1"/>
    <col min="681" max="681" width="7.77734375" customWidth="1"/>
    <col min="682" max="683" width="9.6640625" customWidth="1"/>
    <col min="688" max="688" width="14.6640625" customWidth="1"/>
    <col min="690" max="690" width="11.88671875" customWidth="1"/>
    <col min="691" max="691" width="14.109375" customWidth="1"/>
    <col min="692" max="692" width="11.88671875" customWidth="1"/>
    <col min="693" max="693" width="8.6640625" customWidth="1"/>
    <col min="694" max="695" width="11.88671875" customWidth="1"/>
    <col min="696" max="696" width="3.6640625" customWidth="1"/>
    <col min="702" max="702" width="2" customWidth="1"/>
    <col min="706" max="706" width="0.88671875" customWidth="1"/>
    <col min="712" max="713" width="16.33203125" bestFit="1" customWidth="1"/>
    <col min="719" max="719" width="27.5546875" customWidth="1"/>
    <col min="729" max="729" width="16.109375" customWidth="1"/>
    <col min="746" max="747" width="13.6640625" bestFit="1" customWidth="1"/>
    <col min="783" max="783" width="18.6640625" customWidth="1"/>
    <col min="785" max="785" width="17.77734375" customWidth="1"/>
    <col min="801" max="801" width="17.77734375" customWidth="1"/>
    <col min="833" max="833" width="36.44140625" customWidth="1"/>
    <col min="861" max="861" width="5.77734375" customWidth="1"/>
    <col min="886" max="886" width="3.88671875" customWidth="1"/>
    <col min="898" max="898" width="4.6640625" customWidth="1"/>
    <col min="899" max="899" width="3" customWidth="1"/>
    <col min="900" max="907" width="10" customWidth="1"/>
    <col min="908" max="908" width="6.6640625" customWidth="1"/>
    <col min="909" max="909" width="10" customWidth="1"/>
    <col min="910" max="910" width="5.77734375" customWidth="1"/>
    <col min="911" max="911" width="3.109375" customWidth="1"/>
    <col min="922" max="922" width="7.5546875" customWidth="1"/>
    <col min="924" max="924" width="3.109375" customWidth="1"/>
    <col min="935" max="935" width="11.6640625" customWidth="1"/>
    <col min="937" max="937" width="7.77734375" customWidth="1"/>
    <col min="938" max="939" width="9.6640625" customWidth="1"/>
    <col min="944" max="944" width="14.6640625" customWidth="1"/>
    <col min="946" max="946" width="11.88671875" customWidth="1"/>
    <col min="947" max="947" width="14.109375" customWidth="1"/>
    <col min="948" max="948" width="11.88671875" customWidth="1"/>
    <col min="949" max="949" width="8.6640625" customWidth="1"/>
    <col min="950" max="951" width="11.88671875" customWidth="1"/>
    <col min="952" max="952" width="3.6640625" customWidth="1"/>
    <col min="958" max="958" width="2" customWidth="1"/>
    <col min="962" max="962" width="0.88671875" customWidth="1"/>
    <col min="968" max="969" width="16.33203125" bestFit="1" customWidth="1"/>
    <col min="975" max="975" width="27.5546875" customWidth="1"/>
    <col min="985" max="985" width="16.109375" customWidth="1"/>
    <col min="1002" max="1003" width="13.6640625" bestFit="1" customWidth="1"/>
    <col min="1039" max="1039" width="18.6640625" customWidth="1"/>
    <col min="1041" max="1041" width="17.77734375" customWidth="1"/>
    <col min="1057" max="1057" width="17.77734375" customWidth="1"/>
    <col min="1089" max="1089" width="36.44140625" customWidth="1"/>
    <col min="1117" max="1117" width="5.77734375" customWidth="1"/>
    <col min="1142" max="1142" width="3.88671875" customWidth="1"/>
    <col min="1154" max="1154" width="4.6640625" customWidth="1"/>
    <col min="1155" max="1155" width="3" customWidth="1"/>
    <col min="1156" max="1163" width="10" customWidth="1"/>
    <col min="1164" max="1164" width="6.6640625" customWidth="1"/>
    <col min="1165" max="1165" width="10" customWidth="1"/>
    <col min="1166" max="1166" width="5.77734375" customWidth="1"/>
    <col min="1167" max="1167" width="3.109375" customWidth="1"/>
    <col min="1178" max="1178" width="7.5546875" customWidth="1"/>
    <col min="1180" max="1180" width="3.109375" customWidth="1"/>
    <col min="1191" max="1191" width="11.6640625" customWidth="1"/>
    <col min="1193" max="1193" width="7.77734375" customWidth="1"/>
    <col min="1194" max="1195" width="9.6640625" customWidth="1"/>
    <col min="1200" max="1200" width="14.6640625" customWidth="1"/>
    <col min="1202" max="1202" width="11.88671875" customWidth="1"/>
    <col min="1203" max="1203" width="14.109375" customWidth="1"/>
    <col min="1204" max="1204" width="11.88671875" customWidth="1"/>
    <col min="1205" max="1205" width="8.6640625" customWidth="1"/>
    <col min="1206" max="1207" width="11.88671875" customWidth="1"/>
    <col min="1208" max="1208" width="3.6640625" customWidth="1"/>
    <col min="1214" max="1214" width="2" customWidth="1"/>
    <col min="1218" max="1218" width="0.88671875" customWidth="1"/>
    <col min="1224" max="1225" width="16.33203125" bestFit="1" customWidth="1"/>
    <col min="1231" max="1231" width="27.5546875" customWidth="1"/>
    <col min="1241" max="1241" width="16.109375" customWidth="1"/>
    <col min="1258" max="1259" width="13.6640625" bestFit="1" customWidth="1"/>
    <col min="1295" max="1295" width="18.6640625" customWidth="1"/>
    <col min="1297" max="1297" width="17.77734375" customWidth="1"/>
    <col min="1313" max="1313" width="17.77734375" customWidth="1"/>
    <col min="1345" max="1345" width="36.44140625" customWidth="1"/>
    <col min="1373" max="1373" width="5.77734375" customWidth="1"/>
    <col min="1398" max="1398" width="3.88671875" customWidth="1"/>
    <col min="1410" max="1410" width="4.6640625" customWidth="1"/>
    <col min="1411" max="1411" width="3" customWidth="1"/>
    <col min="1412" max="1419" width="10" customWidth="1"/>
    <col min="1420" max="1420" width="6.6640625" customWidth="1"/>
    <col min="1421" max="1421" width="10" customWidth="1"/>
    <col min="1422" max="1422" width="5.77734375" customWidth="1"/>
    <col min="1423" max="1423" width="3.109375" customWidth="1"/>
    <col min="1434" max="1434" width="7.5546875" customWidth="1"/>
    <col min="1436" max="1436" width="3.109375" customWidth="1"/>
    <col min="1447" max="1447" width="11.6640625" customWidth="1"/>
    <col min="1449" max="1449" width="7.77734375" customWidth="1"/>
    <col min="1450" max="1451" width="9.6640625" customWidth="1"/>
    <col min="1456" max="1456" width="14.6640625" customWidth="1"/>
    <col min="1458" max="1458" width="11.88671875" customWidth="1"/>
    <col min="1459" max="1459" width="14.109375" customWidth="1"/>
    <col min="1460" max="1460" width="11.88671875" customWidth="1"/>
    <col min="1461" max="1461" width="8.6640625" customWidth="1"/>
    <col min="1462" max="1463" width="11.88671875" customWidth="1"/>
    <col min="1464" max="1464" width="3.6640625" customWidth="1"/>
    <col min="1470" max="1470" width="2" customWidth="1"/>
    <col min="1474" max="1474" width="0.88671875" customWidth="1"/>
    <col min="1480" max="1481" width="16.33203125" bestFit="1" customWidth="1"/>
    <col min="1487" max="1487" width="27.5546875" customWidth="1"/>
    <col min="1497" max="1497" width="16.109375" customWidth="1"/>
    <col min="1514" max="1515" width="13.6640625" bestFit="1" customWidth="1"/>
    <col min="1551" max="1551" width="18.6640625" customWidth="1"/>
    <col min="1553" max="1553" width="17.77734375" customWidth="1"/>
    <col min="1569" max="1569" width="17.77734375" customWidth="1"/>
    <col min="1601" max="1601" width="36.44140625" customWidth="1"/>
    <col min="1629" max="1629" width="5.77734375" customWidth="1"/>
    <col min="1654" max="1654" width="3.88671875" customWidth="1"/>
    <col min="1666" max="1666" width="4.6640625" customWidth="1"/>
    <col min="1667" max="1667" width="3" customWidth="1"/>
    <col min="1668" max="1675" width="10" customWidth="1"/>
    <col min="1676" max="1676" width="6.6640625" customWidth="1"/>
    <col min="1677" max="1677" width="10" customWidth="1"/>
    <col min="1678" max="1678" width="5.77734375" customWidth="1"/>
    <col min="1679" max="1679" width="3.109375" customWidth="1"/>
    <col min="1690" max="1690" width="7.5546875" customWidth="1"/>
    <col min="1692" max="1692" width="3.109375" customWidth="1"/>
    <col min="1703" max="1703" width="11.6640625" customWidth="1"/>
    <col min="1705" max="1705" width="7.77734375" customWidth="1"/>
    <col min="1706" max="1707" width="9.6640625" customWidth="1"/>
    <col min="1712" max="1712" width="14.6640625" customWidth="1"/>
    <col min="1714" max="1714" width="11.88671875" customWidth="1"/>
    <col min="1715" max="1715" width="14.109375" customWidth="1"/>
    <col min="1716" max="1716" width="11.88671875" customWidth="1"/>
    <col min="1717" max="1717" width="8.6640625" customWidth="1"/>
    <col min="1718" max="1719" width="11.88671875" customWidth="1"/>
    <col min="1720" max="1720" width="3.6640625" customWidth="1"/>
    <col min="1726" max="1726" width="2" customWidth="1"/>
    <col min="1730" max="1730" width="0.88671875" customWidth="1"/>
    <col min="1736" max="1737" width="16.33203125" bestFit="1" customWidth="1"/>
    <col min="1743" max="1743" width="27.5546875" customWidth="1"/>
    <col min="1753" max="1753" width="16.109375" customWidth="1"/>
    <col min="1770" max="1771" width="13.6640625" bestFit="1" customWidth="1"/>
    <col min="1807" max="1807" width="18.6640625" customWidth="1"/>
    <col min="1809" max="1809" width="17.77734375" customWidth="1"/>
    <col min="1825" max="1825" width="17.77734375" customWidth="1"/>
    <col min="1857" max="1857" width="36.44140625" customWidth="1"/>
    <col min="1885" max="1885" width="5.77734375" customWidth="1"/>
    <col min="1910" max="1910" width="3.88671875" customWidth="1"/>
    <col min="1922" max="1922" width="4.6640625" customWidth="1"/>
    <col min="1923" max="1923" width="3" customWidth="1"/>
    <col min="1924" max="1931" width="10" customWidth="1"/>
    <col min="1932" max="1932" width="6.6640625" customWidth="1"/>
    <col min="1933" max="1933" width="10" customWidth="1"/>
    <col min="1934" max="1934" width="5.77734375" customWidth="1"/>
    <col min="1935" max="1935" width="3.109375" customWidth="1"/>
    <col min="1946" max="1946" width="7.5546875" customWidth="1"/>
    <col min="1948" max="1948" width="3.109375" customWidth="1"/>
    <col min="1959" max="1959" width="11.6640625" customWidth="1"/>
    <col min="1961" max="1961" width="7.77734375" customWidth="1"/>
    <col min="1962" max="1963" width="9.6640625" customWidth="1"/>
    <col min="1968" max="1968" width="14.6640625" customWidth="1"/>
    <col min="1970" max="1970" width="11.88671875" customWidth="1"/>
    <col min="1971" max="1971" width="14.109375" customWidth="1"/>
    <col min="1972" max="1972" width="11.88671875" customWidth="1"/>
    <col min="1973" max="1973" width="8.6640625" customWidth="1"/>
    <col min="1974" max="1975" width="11.88671875" customWidth="1"/>
    <col min="1976" max="1976" width="3.6640625" customWidth="1"/>
    <col min="1982" max="1982" width="2" customWidth="1"/>
    <col min="1986" max="1986" width="0.88671875" customWidth="1"/>
    <col min="1992" max="1993" width="16.33203125" bestFit="1" customWidth="1"/>
    <col min="1999" max="1999" width="27.5546875" customWidth="1"/>
    <col min="2009" max="2009" width="16.109375" customWidth="1"/>
    <col min="2026" max="2027" width="13.6640625" bestFit="1" customWidth="1"/>
    <col min="2063" max="2063" width="18.6640625" customWidth="1"/>
    <col min="2065" max="2065" width="17.77734375" customWidth="1"/>
    <col min="2081" max="2081" width="17.77734375" customWidth="1"/>
    <col min="2113" max="2113" width="36.44140625" customWidth="1"/>
    <col min="2141" max="2141" width="5.77734375" customWidth="1"/>
    <col min="2166" max="2166" width="3.88671875" customWidth="1"/>
    <col min="2178" max="2178" width="4.6640625" customWidth="1"/>
    <col min="2179" max="2179" width="3" customWidth="1"/>
    <col min="2180" max="2187" width="10" customWidth="1"/>
    <col min="2188" max="2188" width="6.6640625" customWidth="1"/>
    <col min="2189" max="2189" width="10" customWidth="1"/>
    <col min="2190" max="2190" width="5.77734375" customWidth="1"/>
    <col min="2191" max="2191" width="3.109375" customWidth="1"/>
    <col min="2202" max="2202" width="7.5546875" customWidth="1"/>
    <col min="2204" max="2204" width="3.109375" customWidth="1"/>
    <col min="2215" max="2215" width="11.6640625" customWidth="1"/>
    <col min="2217" max="2217" width="7.77734375" customWidth="1"/>
    <col min="2218" max="2219" width="9.6640625" customWidth="1"/>
    <col min="2224" max="2224" width="14.6640625" customWidth="1"/>
    <col min="2226" max="2226" width="11.88671875" customWidth="1"/>
    <col min="2227" max="2227" width="14.109375" customWidth="1"/>
    <col min="2228" max="2228" width="11.88671875" customWidth="1"/>
    <col min="2229" max="2229" width="8.6640625" customWidth="1"/>
    <col min="2230" max="2231" width="11.88671875" customWidth="1"/>
    <col min="2232" max="2232" width="3.6640625" customWidth="1"/>
    <col min="2238" max="2238" width="2" customWidth="1"/>
    <col min="2242" max="2242" width="0.88671875" customWidth="1"/>
    <col min="2248" max="2249" width="16.33203125" bestFit="1" customWidth="1"/>
    <col min="2255" max="2255" width="27.5546875" customWidth="1"/>
    <col min="2265" max="2265" width="16.109375" customWidth="1"/>
    <col min="2282" max="2283" width="13.6640625" bestFit="1" customWidth="1"/>
    <col min="2319" max="2319" width="18.6640625" customWidth="1"/>
    <col min="2321" max="2321" width="17.77734375" customWidth="1"/>
    <col min="2337" max="2337" width="17.77734375" customWidth="1"/>
    <col min="2369" max="2369" width="36.44140625" customWidth="1"/>
    <col min="2397" max="2397" width="5.77734375" customWidth="1"/>
    <col min="2422" max="2422" width="3.88671875" customWidth="1"/>
    <col min="2434" max="2434" width="4.6640625" customWidth="1"/>
    <col min="2435" max="2435" width="3" customWidth="1"/>
    <col min="2436" max="2443" width="10" customWidth="1"/>
    <col min="2444" max="2444" width="6.6640625" customWidth="1"/>
    <col min="2445" max="2445" width="10" customWidth="1"/>
    <col min="2446" max="2446" width="5.77734375" customWidth="1"/>
    <col min="2447" max="2447" width="3.109375" customWidth="1"/>
    <col min="2458" max="2458" width="7.5546875" customWidth="1"/>
    <col min="2460" max="2460" width="3.109375" customWidth="1"/>
    <col min="2471" max="2471" width="11.6640625" customWidth="1"/>
    <col min="2473" max="2473" width="7.77734375" customWidth="1"/>
    <col min="2474" max="2475" width="9.6640625" customWidth="1"/>
    <col min="2480" max="2480" width="14.6640625" customWidth="1"/>
    <col min="2482" max="2482" width="11.88671875" customWidth="1"/>
    <col min="2483" max="2483" width="14.109375" customWidth="1"/>
    <col min="2484" max="2484" width="11.88671875" customWidth="1"/>
    <col min="2485" max="2485" width="8.6640625" customWidth="1"/>
    <col min="2486" max="2487" width="11.88671875" customWidth="1"/>
    <col min="2488" max="2488" width="3.6640625" customWidth="1"/>
    <col min="2494" max="2494" width="2" customWidth="1"/>
    <col min="2498" max="2498" width="0.88671875" customWidth="1"/>
    <col min="2504" max="2505" width="16.33203125" bestFit="1" customWidth="1"/>
    <col min="2511" max="2511" width="27.5546875" customWidth="1"/>
    <col min="2521" max="2521" width="16.109375" customWidth="1"/>
    <col min="2538" max="2539" width="13.6640625" bestFit="1" customWidth="1"/>
    <col min="2575" max="2575" width="18.6640625" customWidth="1"/>
    <col min="2577" max="2577" width="17.77734375" customWidth="1"/>
    <col min="2593" max="2593" width="17.77734375" customWidth="1"/>
    <col min="2625" max="2625" width="36.44140625" customWidth="1"/>
    <col min="2653" max="2653" width="5.77734375" customWidth="1"/>
    <col min="2678" max="2678" width="3.88671875" customWidth="1"/>
    <col min="2690" max="2690" width="4.6640625" customWidth="1"/>
    <col min="2691" max="2691" width="3" customWidth="1"/>
    <col min="2692" max="2699" width="10" customWidth="1"/>
    <col min="2700" max="2700" width="6.6640625" customWidth="1"/>
    <col min="2701" max="2701" width="10" customWidth="1"/>
    <col min="2702" max="2702" width="5.77734375" customWidth="1"/>
    <col min="2703" max="2703" width="3.109375" customWidth="1"/>
    <col min="2714" max="2714" width="7.5546875" customWidth="1"/>
    <col min="2716" max="2716" width="3.109375" customWidth="1"/>
    <col min="2727" max="2727" width="11.6640625" customWidth="1"/>
    <col min="2729" max="2729" width="7.77734375" customWidth="1"/>
    <col min="2730" max="2731" width="9.6640625" customWidth="1"/>
    <col min="2736" max="2736" width="14.6640625" customWidth="1"/>
    <col min="2738" max="2738" width="11.88671875" customWidth="1"/>
    <col min="2739" max="2739" width="14.109375" customWidth="1"/>
    <col min="2740" max="2740" width="11.88671875" customWidth="1"/>
    <col min="2741" max="2741" width="8.6640625" customWidth="1"/>
    <col min="2742" max="2743" width="11.88671875" customWidth="1"/>
    <col min="2744" max="2744" width="3.6640625" customWidth="1"/>
    <col min="2750" max="2750" width="2" customWidth="1"/>
    <col min="2754" max="2754" width="0.88671875" customWidth="1"/>
    <col min="2760" max="2761" width="16.33203125" bestFit="1" customWidth="1"/>
    <col min="2767" max="2767" width="27.5546875" customWidth="1"/>
    <col min="2777" max="2777" width="16.109375" customWidth="1"/>
    <col min="2794" max="2795" width="13.6640625" bestFit="1" customWidth="1"/>
    <col min="2831" max="2831" width="18.6640625" customWidth="1"/>
    <col min="2833" max="2833" width="17.77734375" customWidth="1"/>
    <col min="2849" max="2849" width="17.77734375" customWidth="1"/>
    <col min="2881" max="2881" width="36.44140625" customWidth="1"/>
    <col min="2909" max="2909" width="5.77734375" customWidth="1"/>
    <col min="2934" max="2934" width="3.88671875" customWidth="1"/>
    <col min="2946" max="2946" width="4.6640625" customWidth="1"/>
    <col min="2947" max="2947" width="3" customWidth="1"/>
    <col min="2948" max="2955" width="10" customWidth="1"/>
    <col min="2956" max="2956" width="6.6640625" customWidth="1"/>
    <col min="2957" max="2957" width="10" customWidth="1"/>
    <col min="2958" max="2958" width="5.77734375" customWidth="1"/>
    <col min="2959" max="2959" width="3.109375" customWidth="1"/>
    <col min="2970" max="2970" width="7.5546875" customWidth="1"/>
    <col min="2972" max="2972" width="3.109375" customWidth="1"/>
    <col min="2983" max="2983" width="11.6640625" customWidth="1"/>
    <col min="2985" max="2985" width="7.77734375" customWidth="1"/>
    <col min="2986" max="2987" width="9.6640625" customWidth="1"/>
    <col min="2992" max="2992" width="14.6640625" customWidth="1"/>
    <col min="2994" max="2994" width="11.88671875" customWidth="1"/>
    <col min="2995" max="2995" width="14.109375" customWidth="1"/>
    <col min="2996" max="2996" width="11.88671875" customWidth="1"/>
    <col min="2997" max="2997" width="8.6640625" customWidth="1"/>
    <col min="2998" max="2999" width="11.88671875" customWidth="1"/>
    <col min="3000" max="3000" width="3.6640625" customWidth="1"/>
    <col min="3006" max="3006" width="2" customWidth="1"/>
    <col min="3010" max="3010" width="0.88671875" customWidth="1"/>
    <col min="3016" max="3017" width="16.33203125" bestFit="1" customWidth="1"/>
    <col min="3023" max="3023" width="27.5546875" customWidth="1"/>
    <col min="3033" max="3033" width="16.109375" customWidth="1"/>
    <col min="3050" max="3051" width="13.6640625" bestFit="1" customWidth="1"/>
    <col min="3087" max="3087" width="18.6640625" customWidth="1"/>
    <col min="3089" max="3089" width="17.77734375" customWidth="1"/>
    <col min="3105" max="3105" width="17.77734375" customWidth="1"/>
    <col min="3137" max="3137" width="36.44140625" customWidth="1"/>
    <col min="3165" max="3165" width="5.77734375" customWidth="1"/>
    <col min="3190" max="3190" width="3.88671875" customWidth="1"/>
    <col min="3202" max="3202" width="4.6640625" customWidth="1"/>
    <col min="3203" max="3203" width="3" customWidth="1"/>
    <col min="3204" max="3211" width="10" customWidth="1"/>
    <col min="3212" max="3212" width="6.6640625" customWidth="1"/>
    <col min="3213" max="3213" width="10" customWidth="1"/>
    <col min="3214" max="3214" width="5.77734375" customWidth="1"/>
    <col min="3215" max="3215" width="3.109375" customWidth="1"/>
    <col min="3226" max="3226" width="7.5546875" customWidth="1"/>
    <col min="3228" max="3228" width="3.109375" customWidth="1"/>
    <col min="3239" max="3239" width="11.6640625" customWidth="1"/>
    <col min="3241" max="3241" width="7.77734375" customWidth="1"/>
    <col min="3242" max="3243" width="9.6640625" customWidth="1"/>
    <col min="3248" max="3248" width="14.6640625" customWidth="1"/>
    <col min="3250" max="3250" width="11.88671875" customWidth="1"/>
    <col min="3251" max="3251" width="14.109375" customWidth="1"/>
    <col min="3252" max="3252" width="11.88671875" customWidth="1"/>
    <col min="3253" max="3253" width="8.6640625" customWidth="1"/>
    <col min="3254" max="3255" width="11.88671875" customWidth="1"/>
    <col min="3256" max="3256" width="3.6640625" customWidth="1"/>
    <col min="3262" max="3262" width="2" customWidth="1"/>
    <col min="3266" max="3266" width="0.88671875" customWidth="1"/>
    <col min="3272" max="3273" width="16.33203125" bestFit="1" customWidth="1"/>
    <col min="3279" max="3279" width="27.5546875" customWidth="1"/>
    <col min="3289" max="3289" width="16.109375" customWidth="1"/>
    <col min="3306" max="3307" width="13.6640625" bestFit="1" customWidth="1"/>
    <col min="3343" max="3343" width="18.6640625" customWidth="1"/>
    <col min="3345" max="3345" width="17.77734375" customWidth="1"/>
    <col min="3361" max="3361" width="17.77734375" customWidth="1"/>
    <col min="3393" max="3393" width="36.44140625" customWidth="1"/>
    <col min="3421" max="3421" width="5.77734375" customWidth="1"/>
    <col min="3446" max="3446" width="3.88671875" customWidth="1"/>
    <col min="3458" max="3458" width="4.6640625" customWidth="1"/>
    <col min="3459" max="3459" width="3" customWidth="1"/>
    <col min="3460" max="3467" width="10" customWidth="1"/>
    <col min="3468" max="3468" width="6.6640625" customWidth="1"/>
    <col min="3469" max="3469" width="10" customWidth="1"/>
    <col min="3470" max="3470" width="5.77734375" customWidth="1"/>
    <col min="3471" max="3471" width="3.109375" customWidth="1"/>
    <col min="3482" max="3482" width="7.5546875" customWidth="1"/>
    <col min="3484" max="3484" width="3.109375" customWidth="1"/>
    <col min="3495" max="3495" width="11.6640625" customWidth="1"/>
    <col min="3497" max="3497" width="7.77734375" customWidth="1"/>
    <col min="3498" max="3499" width="9.6640625" customWidth="1"/>
    <col min="3504" max="3504" width="14.6640625" customWidth="1"/>
    <col min="3506" max="3506" width="11.88671875" customWidth="1"/>
    <col min="3507" max="3507" width="14.109375" customWidth="1"/>
    <col min="3508" max="3508" width="11.88671875" customWidth="1"/>
    <col min="3509" max="3509" width="8.6640625" customWidth="1"/>
    <col min="3510" max="3511" width="11.88671875" customWidth="1"/>
    <col min="3512" max="3512" width="3.6640625" customWidth="1"/>
    <col min="3518" max="3518" width="2" customWidth="1"/>
    <col min="3522" max="3522" width="0.88671875" customWidth="1"/>
    <col min="3528" max="3529" width="16.33203125" bestFit="1" customWidth="1"/>
    <col min="3535" max="3535" width="27.5546875" customWidth="1"/>
    <col min="3545" max="3545" width="16.109375" customWidth="1"/>
    <col min="3562" max="3563" width="13.6640625" bestFit="1" customWidth="1"/>
    <col min="3599" max="3599" width="18.6640625" customWidth="1"/>
    <col min="3601" max="3601" width="17.77734375" customWidth="1"/>
    <col min="3617" max="3617" width="17.77734375" customWidth="1"/>
    <col min="3649" max="3649" width="36.44140625" customWidth="1"/>
    <col min="3677" max="3677" width="5.77734375" customWidth="1"/>
    <col min="3702" max="3702" width="3.88671875" customWidth="1"/>
    <col min="3714" max="3714" width="4.6640625" customWidth="1"/>
    <col min="3715" max="3715" width="3" customWidth="1"/>
    <col min="3716" max="3723" width="10" customWidth="1"/>
    <col min="3724" max="3724" width="6.6640625" customWidth="1"/>
    <col min="3725" max="3725" width="10" customWidth="1"/>
    <col min="3726" max="3726" width="5.77734375" customWidth="1"/>
    <col min="3727" max="3727" width="3.109375" customWidth="1"/>
    <col min="3738" max="3738" width="7.5546875" customWidth="1"/>
    <col min="3740" max="3740" width="3.109375" customWidth="1"/>
    <col min="3751" max="3751" width="11.6640625" customWidth="1"/>
    <col min="3753" max="3753" width="7.77734375" customWidth="1"/>
    <col min="3754" max="3755" width="9.6640625" customWidth="1"/>
    <col min="3760" max="3760" width="14.6640625" customWidth="1"/>
    <col min="3762" max="3762" width="11.88671875" customWidth="1"/>
    <col min="3763" max="3763" width="14.109375" customWidth="1"/>
    <col min="3764" max="3764" width="11.88671875" customWidth="1"/>
    <col min="3765" max="3765" width="8.6640625" customWidth="1"/>
    <col min="3766" max="3767" width="11.88671875" customWidth="1"/>
    <col min="3768" max="3768" width="3.6640625" customWidth="1"/>
    <col min="3774" max="3774" width="2" customWidth="1"/>
    <col min="3778" max="3778" width="0.88671875" customWidth="1"/>
    <col min="3784" max="3785" width="16.33203125" bestFit="1" customWidth="1"/>
    <col min="3791" max="3791" width="27.5546875" customWidth="1"/>
    <col min="3801" max="3801" width="16.109375" customWidth="1"/>
    <col min="3818" max="3819" width="13.6640625" bestFit="1" customWidth="1"/>
    <col min="3855" max="3855" width="18.6640625" customWidth="1"/>
    <col min="3857" max="3857" width="17.77734375" customWidth="1"/>
    <col min="3873" max="3873" width="17.77734375" customWidth="1"/>
    <col min="3905" max="3905" width="36.44140625" customWidth="1"/>
    <col min="3933" max="3933" width="5.77734375" customWidth="1"/>
    <col min="3958" max="3958" width="3.88671875" customWidth="1"/>
    <col min="3970" max="3970" width="4.6640625" customWidth="1"/>
    <col min="3971" max="3971" width="3" customWidth="1"/>
    <col min="3972" max="3979" width="10" customWidth="1"/>
    <col min="3980" max="3980" width="6.6640625" customWidth="1"/>
    <col min="3981" max="3981" width="10" customWidth="1"/>
    <col min="3982" max="3982" width="5.77734375" customWidth="1"/>
    <col min="3983" max="3983" width="3.109375" customWidth="1"/>
    <col min="3994" max="3994" width="7.5546875" customWidth="1"/>
    <col min="3996" max="3996" width="3.109375" customWidth="1"/>
    <col min="4007" max="4007" width="11.6640625" customWidth="1"/>
    <col min="4009" max="4009" width="7.77734375" customWidth="1"/>
    <col min="4010" max="4011" width="9.6640625" customWidth="1"/>
    <col min="4016" max="4016" width="14.6640625" customWidth="1"/>
    <col min="4018" max="4018" width="11.88671875" customWidth="1"/>
    <col min="4019" max="4019" width="14.109375" customWidth="1"/>
    <col min="4020" max="4020" width="11.88671875" customWidth="1"/>
    <col min="4021" max="4021" width="8.6640625" customWidth="1"/>
    <col min="4022" max="4023" width="11.88671875" customWidth="1"/>
    <col min="4024" max="4024" width="3.6640625" customWidth="1"/>
    <col min="4030" max="4030" width="2" customWidth="1"/>
    <col min="4034" max="4034" width="0.88671875" customWidth="1"/>
    <col min="4040" max="4041" width="16.33203125" bestFit="1" customWidth="1"/>
    <col min="4047" max="4047" width="27.5546875" customWidth="1"/>
    <col min="4057" max="4057" width="16.109375" customWidth="1"/>
    <col min="4074" max="4075" width="13.6640625" bestFit="1" customWidth="1"/>
    <col min="4111" max="4111" width="18.6640625" customWidth="1"/>
    <col min="4113" max="4113" width="17.77734375" customWidth="1"/>
    <col min="4129" max="4129" width="17.77734375" customWidth="1"/>
    <col min="4161" max="4161" width="36.44140625" customWidth="1"/>
    <col min="4189" max="4189" width="5.77734375" customWidth="1"/>
    <col min="4214" max="4214" width="3.88671875" customWidth="1"/>
    <col min="4226" max="4226" width="4.6640625" customWidth="1"/>
    <col min="4227" max="4227" width="3" customWidth="1"/>
    <col min="4228" max="4235" width="10" customWidth="1"/>
    <col min="4236" max="4236" width="6.6640625" customWidth="1"/>
    <col min="4237" max="4237" width="10" customWidth="1"/>
    <col min="4238" max="4238" width="5.77734375" customWidth="1"/>
    <col min="4239" max="4239" width="3.109375" customWidth="1"/>
    <col min="4250" max="4250" width="7.5546875" customWidth="1"/>
    <col min="4252" max="4252" width="3.109375" customWidth="1"/>
    <col min="4263" max="4263" width="11.6640625" customWidth="1"/>
    <col min="4265" max="4265" width="7.77734375" customWidth="1"/>
    <col min="4266" max="4267" width="9.6640625" customWidth="1"/>
    <col min="4272" max="4272" width="14.6640625" customWidth="1"/>
    <col min="4274" max="4274" width="11.88671875" customWidth="1"/>
    <col min="4275" max="4275" width="14.109375" customWidth="1"/>
    <col min="4276" max="4276" width="11.88671875" customWidth="1"/>
    <col min="4277" max="4277" width="8.6640625" customWidth="1"/>
    <col min="4278" max="4279" width="11.88671875" customWidth="1"/>
    <col min="4280" max="4280" width="3.6640625" customWidth="1"/>
    <col min="4286" max="4286" width="2" customWidth="1"/>
    <col min="4290" max="4290" width="0.88671875" customWidth="1"/>
    <col min="4296" max="4297" width="16.33203125" bestFit="1" customWidth="1"/>
    <col min="4303" max="4303" width="27.5546875" customWidth="1"/>
    <col min="4313" max="4313" width="16.109375" customWidth="1"/>
    <col min="4330" max="4331" width="13.6640625" bestFit="1" customWidth="1"/>
    <col min="4367" max="4367" width="18.6640625" customWidth="1"/>
    <col min="4369" max="4369" width="17.77734375" customWidth="1"/>
    <col min="4385" max="4385" width="17.77734375" customWidth="1"/>
    <col min="4417" max="4417" width="36.44140625" customWidth="1"/>
    <col min="4445" max="4445" width="5.77734375" customWidth="1"/>
    <col min="4470" max="4470" width="3.88671875" customWidth="1"/>
    <col min="4482" max="4482" width="4.6640625" customWidth="1"/>
    <col min="4483" max="4483" width="3" customWidth="1"/>
    <col min="4484" max="4491" width="10" customWidth="1"/>
    <col min="4492" max="4492" width="6.6640625" customWidth="1"/>
    <col min="4493" max="4493" width="10" customWidth="1"/>
    <col min="4494" max="4494" width="5.77734375" customWidth="1"/>
    <col min="4495" max="4495" width="3.109375" customWidth="1"/>
    <col min="4506" max="4506" width="7.5546875" customWidth="1"/>
    <col min="4508" max="4508" width="3.109375" customWidth="1"/>
    <col min="4519" max="4519" width="11.6640625" customWidth="1"/>
    <col min="4521" max="4521" width="7.77734375" customWidth="1"/>
    <col min="4522" max="4523" width="9.6640625" customWidth="1"/>
    <col min="4528" max="4528" width="14.6640625" customWidth="1"/>
    <col min="4530" max="4530" width="11.88671875" customWidth="1"/>
    <col min="4531" max="4531" width="14.109375" customWidth="1"/>
    <col min="4532" max="4532" width="11.88671875" customWidth="1"/>
    <col min="4533" max="4533" width="8.6640625" customWidth="1"/>
    <col min="4534" max="4535" width="11.88671875" customWidth="1"/>
    <col min="4536" max="4536" width="3.6640625" customWidth="1"/>
    <col min="4542" max="4542" width="2" customWidth="1"/>
    <col min="4546" max="4546" width="0.88671875" customWidth="1"/>
    <col min="4552" max="4553" width="16.33203125" bestFit="1" customWidth="1"/>
    <col min="4559" max="4559" width="27.5546875" customWidth="1"/>
    <col min="4569" max="4569" width="16.109375" customWidth="1"/>
    <col min="4586" max="4587" width="13.6640625" bestFit="1" customWidth="1"/>
    <col min="4623" max="4623" width="18.6640625" customWidth="1"/>
    <col min="4625" max="4625" width="17.77734375" customWidth="1"/>
    <col min="4641" max="4641" width="17.77734375" customWidth="1"/>
    <col min="4673" max="4673" width="36.44140625" customWidth="1"/>
    <col min="4701" max="4701" width="5.77734375" customWidth="1"/>
    <col min="4726" max="4726" width="3.88671875" customWidth="1"/>
    <col min="4738" max="4738" width="4.6640625" customWidth="1"/>
    <col min="4739" max="4739" width="3" customWidth="1"/>
    <col min="4740" max="4747" width="10" customWidth="1"/>
    <col min="4748" max="4748" width="6.6640625" customWidth="1"/>
    <col min="4749" max="4749" width="10" customWidth="1"/>
    <col min="4750" max="4750" width="5.77734375" customWidth="1"/>
    <col min="4751" max="4751" width="3.109375" customWidth="1"/>
    <col min="4762" max="4762" width="7.5546875" customWidth="1"/>
    <col min="4764" max="4764" width="3.109375" customWidth="1"/>
    <col min="4775" max="4775" width="11.6640625" customWidth="1"/>
    <col min="4777" max="4777" width="7.77734375" customWidth="1"/>
    <col min="4778" max="4779" width="9.6640625" customWidth="1"/>
    <col min="4784" max="4784" width="14.6640625" customWidth="1"/>
    <col min="4786" max="4786" width="11.88671875" customWidth="1"/>
    <col min="4787" max="4787" width="14.109375" customWidth="1"/>
    <col min="4788" max="4788" width="11.88671875" customWidth="1"/>
    <col min="4789" max="4789" width="8.6640625" customWidth="1"/>
    <col min="4790" max="4791" width="11.88671875" customWidth="1"/>
    <col min="4792" max="4792" width="3.6640625" customWidth="1"/>
    <col min="4798" max="4798" width="2" customWidth="1"/>
    <col min="4802" max="4802" width="0.88671875" customWidth="1"/>
    <col min="4808" max="4809" width="16.33203125" bestFit="1" customWidth="1"/>
    <col min="4815" max="4815" width="27.5546875" customWidth="1"/>
    <col min="4825" max="4825" width="16.109375" customWidth="1"/>
    <col min="4842" max="4843" width="13.6640625" bestFit="1" customWidth="1"/>
    <col min="4879" max="4879" width="18.6640625" customWidth="1"/>
    <col min="4881" max="4881" width="17.77734375" customWidth="1"/>
    <col min="4897" max="4897" width="17.77734375" customWidth="1"/>
    <col min="4929" max="4929" width="36.44140625" customWidth="1"/>
    <col min="4957" max="4957" width="5.77734375" customWidth="1"/>
    <col min="4982" max="4982" width="3.88671875" customWidth="1"/>
    <col min="4994" max="4994" width="4.6640625" customWidth="1"/>
    <col min="4995" max="4995" width="3" customWidth="1"/>
    <col min="4996" max="5003" width="10" customWidth="1"/>
    <col min="5004" max="5004" width="6.6640625" customWidth="1"/>
    <col min="5005" max="5005" width="10" customWidth="1"/>
    <col min="5006" max="5006" width="5.77734375" customWidth="1"/>
    <col min="5007" max="5007" width="3.109375" customWidth="1"/>
    <col min="5018" max="5018" width="7.5546875" customWidth="1"/>
    <col min="5020" max="5020" width="3.109375" customWidth="1"/>
    <col min="5031" max="5031" width="11.6640625" customWidth="1"/>
    <col min="5033" max="5033" width="7.77734375" customWidth="1"/>
    <col min="5034" max="5035" width="9.6640625" customWidth="1"/>
    <col min="5040" max="5040" width="14.6640625" customWidth="1"/>
    <col min="5042" max="5042" width="11.88671875" customWidth="1"/>
    <col min="5043" max="5043" width="14.109375" customWidth="1"/>
    <col min="5044" max="5044" width="11.88671875" customWidth="1"/>
    <col min="5045" max="5045" width="8.6640625" customWidth="1"/>
    <col min="5046" max="5047" width="11.88671875" customWidth="1"/>
    <col min="5048" max="5048" width="3.6640625" customWidth="1"/>
    <col min="5054" max="5054" width="2" customWidth="1"/>
    <col min="5058" max="5058" width="0.88671875" customWidth="1"/>
    <col min="5064" max="5065" width="16.33203125" bestFit="1" customWidth="1"/>
    <col min="5071" max="5071" width="27.5546875" customWidth="1"/>
    <col min="5081" max="5081" width="16.109375" customWidth="1"/>
    <col min="5098" max="5099" width="13.6640625" bestFit="1" customWidth="1"/>
    <col min="5135" max="5135" width="18.6640625" customWidth="1"/>
    <col min="5137" max="5137" width="17.77734375" customWidth="1"/>
    <col min="5153" max="5153" width="17.77734375" customWidth="1"/>
    <col min="5185" max="5185" width="36.44140625" customWidth="1"/>
    <col min="5213" max="5213" width="5.77734375" customWidth="1"/>
    <col min="5238" max="5238" width="3.88671875" customWidth="1"/>
    <col min="5250" max="5250" width="4.6640625" customWidth="1"/>
    <col min="5251" max="5251" width="3" customWidth="1"/>
    <col min="5252" max="5259" width="10" customWidth="1"/>
    <col min="5260" max="5260" width="6.6640625" customWidth="1"/>
    <col min="5261" max="5261" width="10" customWidth="1"/>
    <col min="5262" max="5262" width="5.77734375" customWidth="1"/>
    <col min="5263" max="5263" width="3.109375" customWidth="1"/>
    <col min="5274" max="5274" width="7.5546875" customWidth="1"/>
    <col min="5276" max="5276" width="3.109375" customWidth="1"/>
    <col min="5287" max="5287" width="11.6640625" customWidth="1"/>
    <col min="5289" max="5289" width="7.77734375" customWidth="1"/>
    <col min="5290" max="5291" width="9.6640625" customWidth="1"/>
    <col min="5296" max="5296" width="14.6640625" customWidth="1"/>
    <col min="5298" max="5298" width="11.88671875" customWidth="1"/>
    <col min="5299" max="5299" width="14.109375" customWidth="1"/>
    <col min="5300" max="5300" width="11.88671875" customWidth="1"/>
    <col min="5301" max="5301" width="8.6640625" customWidth="1"/>
    <col min="5302" max="5303" width="11.88671875" customWidth="1"/>
    <col min="5304" max="5304" width="3.6640625" customWidth="1"/>
    <col min="5310" max="5310" width="2" customWidth="1"/>
    <col min="5314" max="5314" width="0.88671875" customWidth="1"/>
    <col min="5320" max="5321" width="16.33203125" bestFit="1" customWidth="1"/>
    <col min="5327" max="5327" width="27.5546875" customWidth="1"/>
    <col min="5337" max="5337" width="16.109375" customWidth="1"/>
    <col min="5354" max="5355" width="13.6640625" bestFit="1" customWidth="1"/>
    <col min="5391" max="5391" width="18.6640625" customWidth="1"/>
    <col min="5393" max="5393" width="17.77734375" customWidth="1"/>
    <col min="5409" max="5409" width="17.77734375" customWidth="1"/>
    <col min="5441" max="5441" width="36.44140625" customWidth="1"/>
    <col min="5469" max="5469" width="5.77734375" customWidth="1"/>
    <col min="5494" max="5494" width="3.88671875" customWidth="1"/>
    <col min="5506" max="5506" width="4.6640625" customWidth="1"/>
    <col min="5507" max="5507" width="3" customWidth="1"/>
    <col min="5508" max="5515" width="10" customWidth="1"/>
    <col min="5516" max="5516" width="6.6640625" customWidth="1"/>
    <col min="5517" max="5517" width="10" customWidth="1"/>
    <col min="5518" max="5518" width="5.77734375" customWidth="1"/>
    <col min="5519" max="5519" width="3.109375" customWidth="1"/>
    <col min="5530" max="5530" width="7.5546875" customWidth="1"/>
    <col min="5532" max="5532" width="3.109375" customWidth="1"/>
    <col min="5543" max="5543" width="11.6640625" customWidth="1"/>
    <col min="5545" max="5545" width="7.77734375" customWidth="1"/>
    <col min="5546" max="5547" width="9.6640625" customWidth="1"/>
    <col min="5552" max="5552" width="14.6640625" customWidth="1"/>
    <col min="5554" max="5554" width="11.88671875" customWidth="1"/>
    <col min="5555" max="5555" width="14.109375" customWidth="1"/>
    <col min="5556" max="5556" width="11.88671875" customWidth="1"/>
    <col min="5557" max="5557" width="8.6640625" customWidth="1"/>
    <col min="5558" max="5559" width="11.88671875" customWidth="1"/>
    <col min="5560" max="5560" width="3.6640625" customWidth="1"/>
    <col min="5566" max="5566" width="2" customWidth="1"/>
    <col min="5570" max="5570" width="0.88671875" customWidth="1"/>
    <col min="5576" max="5577" width="16.33203125" bestFit="1" customWidth="1"/>
    <col min="5583" max="5583" width="27.5546875" customWidth="1"/>
    <col min="5593" max="5593" width="16.109375" customWidth="1"/>
    <col min="5610" max="5611" width="13.6640625" bestFit="1" customWidth="1"/>
    <col min="5647" max="5647" width="18.6640625" customWidth="1"/>
    <col min="5649" max="5649" width="17.77734375" customWidth="1"/>
    <col min="5665" max="5665" width="17.77734375" customWidth="1"/>
    <col min="5697" max="5697" width="36.44140625" customWidth="1"/>
    <col min="5725" max="5725" width="5.77734375" customWidth="1"/>
    <col min="5750" max="5750" width="3.88671875" customWidth="1"/>
    <col min="5762" max="5762" width="4.6640625" customWidth="1"/>
    <col min="5763" max="5763" width="3" customWidth="1"/>
    <col min="5764" max="5771" width="10" customWidth="1"/>
    <col min="5772" max="5772" width="6.6640625" customWidth="1"/>
    <col min="5773" max="5773" width="10" customWidth="1"/>
    <col min="5774" max="5774" width="5.77734375" customWidth="1"/>
    <col min="5775" max="5775" width="3.109375" customWidth="1"/>
    <col min="5786" max="5786" width="7.5546875" customWidth="1"/>
    <col min="5788" max="5788" width="3.109375" customWidth="1"/>
    <col min="5799" max="5799" width="11.6640625" customWidth="1"/>
    <col min="5801" max="5801" width="7.77734375" customWidth="1"/>
    <col min="5802" max="5803" width="9.6640625" customWidth="1"/>
    <col min="5808" max="5808" width="14.6640625" customWidth="1"/>
    <col min="5810" max="5810" width="11.88671875" customWidth="1"/>
    <col min="5811" max="5811" width="14.109375" customWidth="1"/>
    <col min="5812" max="5812" width="11.88671875" customWidth="1"/>
    <col min="5813" max="5813" width="8.6640625" customWidth="1"/>
    <col min="5814" max="5815" width="11.88671875" customWidth="1"/>
    <col min="5816" max="5816" width="3.6640625" customWidth="1"/>
    <col min="5822" max="5822" width="2" customWidth="1"/>
    <col min="5826" max="5826" width="0.88671875" customWidth="1"/>
    <col min="5832" max="5833" width="16.33203125" bestFit="1" customWidth="1"/>
    <col min="5839" max="5839" width="27.5546875" customWidth="1"/>
    <col min="5849" max="5849" width="16.109375" customWidth="1"/>
    <col min="5866" max="5867" width="13.6640625" bestFit="1" customWidth="1"/>
    <col min="5903" max="5903" width="18.6640625" customWidth="1"/>
    <col min="5905" max="5905" width="17.77734375" customWidth="1"/>
    <col min="5921" max="5921" width="17.77734375" customWidth="1"/>
    <col min="5953" max="5953" width="36.44140625" customWidth="1"/>
    <col min="5981" max="5981" width="5.77734375" customWidth="1"/>
    <col min="6006" max="6006" width="3.88671875" customWidth="1"/>
    <col min="6018" max="6018" width="4.6640625" customWidth="1"/>
    <col min="6019" max="6019" width="3" customWidth="1"/>
    <col min="6020" max="6027" width="10" customWidth="1"/>
    <col min="6028" max="6028" width="6.6640625" customWidth="1"/>
    <col min="6029" max="6029" width="10" customWidth="1"/>
    <col min="6030" max="6030" width="5.77734375" customWidth="1"/>
    <col min="6031" max="6031" width="3.109375" customWidth="1"/>
    <col min="6042" max="6042" width="7.5546875" customWidth="1"/>
    <col min="6044" max="6044" width="3.109375" customWidth="1"/>
    <col min="6055" max="6055" width="11.6640625" customWidth="1"/>
    <col min="6057" max="6057" width="7.77734375" customWidth="1"/>
    <col min="6058" max="6059" width="9.6640625" customWidth="1"/>
    <col min="6064" max="6064" width="14.6640625" customWidth="1"/>
    <col min="6066" max="6066" width="11.88671875" customWidth="1"/>
    <col min="6067" max="6067" width="14.109375" customWidth="1"/>
    <col min="6068" max="6068" width="11.88671875" customWidth="1"/>
    <col min="6069" max="6069" width="8.6640625" customWidth="1"/>
    <col min="6070" max="6071" width="11.88671875" customWidth="1"/>
    <col min="6072" max="6072" width="3.6640625" customWidth="1"/>
    <col min="6078" max="6078" width="2" customWidth="1"/>
    <col min="6082" max="6082" width="0.88671875" customWidth="1"/>
    <col min="6088" max="6089" width="16.33203125" bestFit="1" customWidth="1"/>
    <col min="6095" max="6095" width="27.5546875" customWidth="1"/>
    <col min="6105" max="6105" width="16.109375" customWidth="1"/>
    <col min="6122" max="6123" width="13.6640625" bestFit="1" customWidth="1"/>
    <col min="6159" max="6159" width="18.6640625" customWidth="1"/>
    <col min="6161" max="6161" width="17.77734375" customWidth="1"/>
    <col min="6177" max="6177" width="17.77734375" customWidth="1"/>
    <col min="6209" max="6209" width="36.44140625" customWidth="1"/>
    <col min="6237" max="6237" width="5.77734375" customWidth="1"/>
    <col min="6262" max="6262" width="3.88671875" customWidth="1"/>
    <col min="6274" max="6274" width="4.6640625" customWidth="1"/>
    <col min="6275" max="6275" width="3" customWidth="1"/>
    <col min="6276" max="6283" width="10" customWidth="1"/>
    <col min="6284" max="6284" width="6.6640625" customWidth="1"/>
    <col min="6285" max="6285" width="10" customWidth="1"/>
    <col min="6286" max="6286" width="5.77734375" customWidth="1"/>
    <col min="6287" max="6287" width="3.109375" customWidth="1"/>
    <col min="6298" max="6298" width="7.5546875" customWidth="1"/>
    <col min="6300" max="6300" width="3.109375" customWidth="1"/>
    <col min="6311" max="6311" width="11.6640625" customWidth="1"/>
    <col min="6313" max="6313" width="7.77734375" customWidth="1"/>
    <col min="6314" max="6315" width="9.6640625" customWidth="1"/>
    <col min="6320" max="6320" width="14.6640625" customWidth="1"/>
    <col min="6322" max="6322" width="11.88671875" customWidth="1"/>
    <col min="6323" max="6323" width="14.109375" customWidth="1"/>
    <col min="6324" max="6324" width="11.88671875" customWidth="1"/>
    <col min="6325" max="6325" width="8.6640625" customWidth="1"/>
    <col min="6326" max="6327" width="11.88671875" customWidth="1"/>
    <col min="6328" max="6328" width="3.6640625" customWidth="1"/>
    <col min="6334" max="6334" width="2" customWidth="1"/>
    <col min="6338" max="6338" width="0.88671875" customWidth="1"/>
    <col min="6344" max="6345" width="16.33203125" bestFit="1" customWidth="1"/>
    <col min="6351" max="6351" width="27.5546875" customWidth="1"/>
    <col min="6361" max="6361" width="16.109375" customWidth="1"/>
    <col min="6378" max="6379" width="13.6640625" bestFit="1" customWidth="1"/>
    <col min="6415" max="6415" width="18.6640625" customWidth="1"/>
    <col min="6417" max="6417" width="17.77734375" customWidth="1"/>
    <col min="6433" max="6433" width="17.77734375" customWidth="1"/>
    <col min="6465" max="6465" width="36.44140625" customWidth="1"/>
    <col min="6493" max="6493" width="5.77734375" customWidth="1"/>
    <col min="6518" max="6518" width="3.88671875" customWidth="1"/>
    <col min="6530" max="6530" width="4.6640625" customWidth="1"/>
    <col min="6531" max="6531" width="3" customWidth="1"/>
    <col min="6532" max="6539" width="10" customWidth="1"/>
    <col min="6540" max="6540" width="6.6640625" customWidth="1"/>
    <col min="6541" max="6541" width="10" customWidth="1"/>
    <col min="6542" max="6542" width="5.77734375" customWidth="1"/>
    <col min="6543" max="6543" width="3.109375" customWidth="1"/>
    <col min="6554" max="6554" width="7.5546875" customWidth="1"/>
    <col min="6556" max="6556" width="3.109375" customWidth="1"/>
    <col min="6567" max="6567" width="11.6640625" customWidth="1"/>
    <col min="6569" max="6569" width="7.77734375" customWidth="1"/>
    <col min="6570" max="6571" width="9.6640625" customWidth="1"/>
    <col min="6576" max="6576" width="14.6640625" customWidth="1"/>
    <col min="6578" max="6578" width="11.88671875" customWidth="1"/>
    <col min="6579" max="6579" width="14.109375" customWidth="1"/>
    <col min="6580" max="6580" width="11.88671875" customWidth="1"/>
    <col min="6581" max="6581" width="8.6640625" customWidth="1"/>
    <col min="6582" max="6583" width="11.88671875" customWidth="1"/>
    <col min="6584" max="6584" width="3.6640625" customWidth="1"/>
    <col min="6590" max="6590" width="2" customWidth="1"/>
    <col min="6594" max="6594" width="0.88671875" customWidth="1"/>
    <col min="6600" max="6601" width="16.33203125" bestFit="1" customWidth="1"/>
    <col min="6607" max="6607" width="27.5546875" customWidth="1"/>
    <col min="6617" max="6617" width="16.109375" customWidth="1"/>
    <col min="6634" max="6635" width="13.6640625" bestFit="1" customWidth="1"/>
    <col min="6671" max="6671" width="18.6640625" customWidth="1"/>
    <col min="6673" max="6673" width="17.77734375" customWidth="1"/>
    <col min="6689" max="6689" width="17.77734375" customWidth="1"/>
    <col min="6721" max="6721" width="36.44140625" customWidth="1"/>
    <col min="6749" max="6749" width="5.77734375" customWidth="1"/>
    <col min="6774" max="6774" width="3.88671875" customWidth="1"/>
    <col min="6786" max="6786" width="4.6640625" customWidth="1"/>
    <col min="6787" max="6787" width="3" customWidth="1"/>
    <col min="6788" max="6795" width="10" customWidth="1"/>
    <col min="6796" max="6796" width="6.6640625" customWidth="1"/>
    <col min="6797" max="6797" width="10" customWidth="1"/>
    <col min="6798" max="6798" width="5.77734375" customWidth="1"/>
    <col min="6799" max="6799" width="3.109375" customWidth="1"/>
    <col min="6810" max="6810" width="7.5546875" customWidth="1"/>
    <col min="6812" max="6812" width="3.109375" customWidth="1"/>
    <col min="6823" max="6823" width="11.6640625" customWidth="1"/>
    <col min="6825" max="6825" width="7.77734375" customWidth="1"/>
    <col min="6826" max="6827" width="9.6640625" customWidth="1"/>
    <col min="6832" max="6832" width="14.6640625" customWidth="1"/>
    <col min="6834" max="6834" width="11.88671875" customWidth="1"/>
    <col min="6835" max="6835" width="14.109375" customWidth="1"/>
    <col min="6836" max="6836" width="11.88671875" customWidth="1"/>
    <col min="6837" max="6837" width="8.6640625" customWidth="1"/>
    <col min="6838" max="6839" width="11.88671875" customWidth="1"/>
    <col min="6840" max="6840" width="3.6640625" customWidth="1"/>
    <col min="6846" max="6846" width="2" customWidth="1"/>
    <col min="6850" max="6850" width="0.88671875" customWidth="1"/>
    <col min="6856" max="6857" width="16.33203125" bestFit="1" customWidth="1"/>
    <col min="6863" max="6863" width="27.5546875" customWidth="1"/>
    <col min="6873" max="6873" width="16.109375" customWidth="1"/>
    <col min="6890" max="6891" width="13.6640625" bestFit="1" customWidth="1"/>
    <col min="6927" max="6927" width="18.6640625" customWidth="1"/>
    <col min="6929" max="6929" width="17.77734375" customWidth="1"/>
    <col min="6945" max="6945" width="17.77734375" customWidth="1"/>
    <col min="6977" max="6977" width="36.44140625" customWidth="1"/>
    <col min="7005" max="7005" width="5.77734375" customWidth="1"/>
    <col min="7030" max="7030" width="3.88671875" customWidth="1"/>
    <col min="7042" max="7042" width="4.6640625" customWidth="1"/>
    <col min="7043" max="7043" width="3" customWidth="1"/>
    <col min="7044" max="7051" width="10" customWidth="1"/>
    <col min="7052" max="7052" width="6.6640625" customWidth="1"/>
    <col min="7053" max="7053" width="10" customWidth="1"/>
    <col min="7054" max="7054" width="5.77734375" customWidth="1"/>
    <col min="7055" max="7055" width="3.109375" customWidth="1"/>
    <col min="7066" max="7066" width="7.5546875" customWidth="1"/>
    <col min="7068" max="7068" width="3.109375" customWidth="1"/>
    <col min="7079" max="7079" width="11.6640625" customWidth="1"/>
    <col min="7081" max="7081" width="7.77734375" customWidth="1"/>
    <col min="7082" max="7083" width="9.6640625" customWidth="1"/>
    <col min="7088" max="7088" width="14.6640625" customWidth="1"/>
    <col min="7090" max="7090" width="11.88671875" customWidth="1"/>
    <col min="7091" max="7091" width="14.109375" customWidth="1"/>
    <col min="7092" max="7092" width="11.88671875" customWidth="1"/>
    <col min="7093" max="7093" width="8.6640625" customWidth="1"/>
    <col min="7094" max="7095" width="11.88671875" customWidth="1"/>
    <col min="7096" max="7096" width="3.6640625" customWidth="1"/>
    <col min="7102" max="7102" width="2" customWidth="1"/>
    <col min="7106" max="7106" width="0.88671875" customWidth="1"/>
    <col min="7112" max="7113" width="16.33203125" bestFit="1" customWidth="1"/>
    <col min="7119" max="7119" width="27.5546875" customWidth="1"/>
    <col min="7129" max="7129" width="16.109375" customWidth="1"/>
    <col min="7146" max="7147" width="13.6640625" bestFit="1" customWidth="1"/>
    <col min="7183" max="7183" width="18.6640625" customWidth="1"/>
    <col min="7185" max="7185" width="17.77734375" customWidth="1"/>
    <col min="7201" max="7201" width="17.77734375" customWidth="1"/>
    <col min="7233" max="7233" width="36.44140625" customWidth="1"/>
    <col min="7261" max="7261" width="5.77734375" customWidth="1"/>
    <col min="7286" max="7286" width="3.88671875" customWidth="1"/>
    <col min="7298" max="7298" width="4.6640625" customWidth="1"/>
    <col min="7299" max="7299" width="3" customWidth="1"/>
    <col min="7300" max="7307" width="10" customWidth="1"/>
    <col min="7308" max="7308" width="6.6640625" customWidth="1"/>
    <col min="7309" max="7309" width="10" customWidth="1"/>
    <col min="7310" max="7310" width="5.77734375" customWidth="1"/>
    <col min="7311" max="7311" width="3.109375" customWidth="1"/>
    <col min="7322" max="7322" width="7.5546875" customWidth="1"/>
    <col min="7324" max="7324" width="3.109375" customWidth="1"/>
    <col min="7335" max="7335" width="11.6640625" customWidth="1"/>
    <col min="7337" max="7337" width="7.77734375" customWidth="1"/>
    <col min="7338" max="7339" width="9.6640625" customWidth="1"/>
    <col min="7344" max="7344" width="14.6640625" customWidth="1"/>
    <col min="7346" max="7346" width="11.88671875" customWidth="1"/>
    <col min="7347" max="7347" width="14.109375" customWidth="1"/>
    <col min="7348" max="7348" width="11.88671875" customWidth="1"/>
    <col min="7349" max="7349" width="8.6640625" customWidth="1"/>
    <col min="7350" max="7351" width="11.88671875" customWidth="1"/>
    <col min="7352" max="7352" width="3.6640625" customWidth="1"/>
    <col min="7358" max="7358" width="2" customWidth="1"/>
    <col min="7362" max="7362" width="0.88671875" customWidth="1"/>
    <col min="7368" max="7369" width="16.33203125" bestFit="1" customWidth="1"/>
    <col min="7375" max="7375" width="27.5546875" customWidth="1"/>
    <col min="7385" max="7385" width="16.109375" customWidth="1"/>
    <col min="7402" max="7403" width="13.6640625" bestFit="1" customWidth="1"/>
    <col min="7439" max="7439" width="18.6640625" customWidth="1"/>
    <col min="7441" max="7441" width="17.77734375" customWidth="1"/>
    <col min="7457" max="7457" width="17.77734375" customWidth="1"/>
    <col min="7489" max="7489" width="36.44140625" customWidth="1"/>
    <col min="7517" max="7517" width="5.77734375" customWidth="1"/>
    <col min="7542" max="7542" width="3.88671875" customWidth="1"/>
    <col min="7554" max="7554" width="4.6640625" customWidth="1"/>
    <col min="7555" max="7555" width="3" customWidth="1"/>
    <col min="7556" max="7563" width="10" customWidth="1"/>
    <col min="7564" max="7564" width="6.6640625" customWidth="1"/>
    <col min="7565" max="7565" width="10" customWidth="1"/>
    <col min="7566" max="7566" width="5.77734375" customWidth="1"/>
    <col min="7567" max="7567" width="3.109375" customWidth="1"/>
    <col min="7578" max="7578" width="7.5546875" customWidth="1"/>
    <col min="7580" max="7580" width="3.109375" customWidth="1"/>
    <col min="7591" max="7591" width="11.6640625" customWidth="1"/>
    <col min="7593" max="7593" width="7.77734375" customWidth="1"/>
    <col min="7594" max="7595" width="9.6640625" customWidth="1"/>
    <col min="7600" max="7600" width="14.6640625" customWidth="1"/>
    <col min="7602" max="7602" width="11.88671875" customWidth="1"/>
    <col min="7603" max="7603" width="14.109375" customWidth="1"/>
    <col min="7604" max="7604" width="11.88671875" customWidth="1"/>
    <col min="7605" max="7605" width="8.6640625" customWidth="1"/>
    <col min="7606" max="7607" width="11.88671875" customWidth="1"/>
    <col min="7608" max="7608" width="3.6640625" customWidth="1"/>
    <col min="7614" max="7614" width="2" customWidth="1"/>
    <col min="7618" max="7618" width="0.88671875" customWidth="1"/>
    <col min="7624" max="7625" width="16.33203125" bestFit="1" customWidth="1"/>
    <col min="7631" max="7631" width="27.5546875" customWidth="1"/>
    <col min="7641" max="7641" width="16.109375" customWidth="1"/>
    <col min="7658" max="7659" width="13.6640625" bestFit="1" customWidth="1"/>
    <col min="7695" max="7695" width="18.6640625" customWidth="1"/>
    <col min="7697" max="7697" width="17.77734375" customWidth="1"/>
    <col min="7713" max="7713" width="17.77734375" customWidth="1"/>
    <col min="7745" max="7745" width="36.44140625" customWidth="1"/>
    <col min="7773" max="7773" width="5.77734375" customWidth="1"/>
    <col min="7798" max="7798" width="3.88671875" customWidth="1"/>
    <col min="7810" max="7810" width="4.6640625" customWidth="1"/>
    <col min="7811" max="7811" width="3" customWidth="1"/>
    <col min="7812" max="7819" width="10" customWidth="1"/>
    <col min="7820" max="7820" width="6.6640625" customWidth="1"/>
    <col min="7821" max="7821" width="10" customWidth="1"/>
    <col min="7822" max="7822" width="5.77734375" customWidth="1"/>
    <col min="7823" max="7823" width="3.109375" customWidth="1"/>
    <col min="7834" max="7834" width="7.5546875" customWidth="1"/>
    <col min="7836" max="7836" width="3.109375" customWidth="1"/>
    <col min="7847" max="7847" width="11.6640625" customWidth="1"/>
    <col min="7849" max="7849" width="7.77734375" customWidth="1"/>
    <col min="7850" max="7851" width="9.6640625" customWidth="1"/>
    <col min="7856" max="7856" width="14.6640625" customWidth="1"/>
    <col min="7858" max="7858" width="11.88671875" customWidth="1"/>
    <col min="7859" max="7859" width="14.109375" customWidth="1"/>
    <col min="7860" max="7860" width="11.88671875" customWidth="1"/>
    <col min="7861" max="7861" width="8.6640625" customWidth="1"/>
    <col min="7862" max="7863" width="11.88671875" customWidth="1"/>
    <col min="7864" max="7864" width="3.6640625" customWidth="1"/>
    <col min="7870" max="7870" width="2" customWidth="1"/>
    <col min="7874" max="7874" width="0.88671875" customWidth="1"/>
    <col min="7880" max="7881" width="16.33203125" bestFit="1" customWidth="1"/>
    <col min="7887" max="7887" width="27.5546875" customWidth="1"/>
    <col min="7897" max="7897" width="16.109375" customWidth="1"/>
    <col min="7914" max="7915" width="13.6640625" bestFit="1" customWidth="1"/>
    <col min="7951" max="7951" width="18.6640625" customWidth="1"/>
    <col min="7953" max="7953" width="17.77734375" customWidth="1"/>
    <col min="7969" max="7969" width="17.77734375" customWidth="1"/>
    <col min="8001" max="8001" width="36.44140625" customWidth="1"/>
    <col min="8029" max="8029" width="5.77734375" customWidth="1"/>
    <col min="8054" max="8054" width="3.88671875" customWidth="1"/>
    <col min="8066" max="8066" width="4.6640625" customWidth="1"/>
    <col min="8067" max="8067" width="3" customWidth="1"/>
    <col min="8068" max="8075" width="10" customWidth="1"/>
    <col min="8076" max="8076" width="6.6640625" customWidth="1"/>
    <col min="8077" max="8077" width="10" customWidth="1"/>
    <col min="8078" max="8078" width="5.77734375" customWidth="1"/>
    <col min="8079" max="8079" width="3.109375" customWidth="1"/>
    <col min="8090" max="8090" width="7.5546875" customWidth="1"/>
    <col min="8092" max="8092" width="3.109375" customWidth="1"/>
    <col min="8103" max="8103" width="11.6640625" customWidth="1"/>
    <col min="8105" max="8105" width="7.77734375" customWidth="1"/>
    <col min="8106" max="8107" width="9.6640625" customWidth="1"/>
    <col min="8112" max="8112" width="14.6640625" customWidth="1"/>
    <col min="8114" max="8114" width="11.88671875" customWidth="1"/>
    <col min="8115" max="8115" width="14.109375" customWidth="1"/>
    <col min="8116" max="8116" width="11.88671875" customWidth="1"/>
    <col min="8117" max="8117" width="8.6640625" customWidth="1"/>
    <col min="8118" max="8119" width="11.88671875" customWidth="1"/>
    <col min="8120" max="8120" width="3.6640625" customWidth="1"/>
    <col min="8126" max="8126" width="2" customWidth="1"/>
    <col min="8130" max="8130" width="0.88671875" customWidth="1"/>
    <col min="8136" max="8137" width="16.33203125" bestFit="1" customWidth="1"/>
    <col min="8143" max="8143" width="27.5546875" customWidth="1"/>
    <col min="8153" max="8153" width="16.109375" customWidth="1"/>
    <col min="8170" max="8171" width="13.6640625" bestFit="1" customWidth="1"/>
    <col min="8207" max="8207" width="18.6640625" customWidth="1"/>
    <col min="8209" max="8209" width="17.77734375" customWidth="1"/>
    <col min="8225" max="8225" width="17.77734375" customWidth="1"/>
    <col min="8257" max="8257" width="36.44140625" customWidth="1"/>
    <col min="8285" max="8285" width="5.77734375" customWidth="1"/>
    <col min="8310" max="8310" width="3.88671875" customWidth="1"/>
    <col min="8322" max="8322" width="4.6640625" customWidth="1"/>
    <col min="8323" max="8323" width="3" customWidth="1"/>
    <col min="8324" max="8331" width="10" customWidth="1"/>
    <col min="8332" max="8332" width="6.6640625" customWidth="1"/>
    <col min="8333" max="8333" width="10" customWidth="1"/>
    <col min="8334" max="8334" width="5.77734375" customWidth="1"/>
    <col min="8335" max="8335" width="3.109375" customWidth="1"/>
    <col min="8346" max="8346" width="7.5546875" customWidth="1"/>
    <col min="8348" max="8348" width="3.109375" customWidth="1"/>
    <col min="8359" max="8359" width="11.6640625" customWidth="1"/>
    <col min="8361" max="8361" width="7.77734375" customWidth="1"/>
    <col min="8362" max="8363" width="9.6640625" customWidth="1"/>
    <col min="8368" max="8368" width="14.6640625" customWidth="1"/>
    <col min="8370" max="8370" width="11.88671875" customWidth="1"/>
    <col min="8371" max="8371" width="14.109375" customWidth="1"/>
    <col min="8372" max="8372" width="11.88671875" customWidth="1"/>
    <col min="8373" max="8373" width="8.6640625" customWidth="1"/>
    <col min="8374" max="8375" width="11.88671875" customWidth="1"/>
    <col min="8376" max="8376" width="3.6640625" customWidth="1"/>
    <col min="8382" max="8382" width="2" customWidth="1"/>
    <col min="8386" max="8386" width="0.88671875" customWidth="1"/>
    <col min="8392" max="8393" width="16.33203125" bestFit="1" customWidth="1"/>
    <col min="8399" max="8399" width="27.5546875" customWidth="1"/>
    <col min="8409" max="8409" width="16.109375" customWidth="1"/>
    <col min="8426" max="8427" width="13.6640625" bestFit="1" customWidth="1"/>
    <col min="8463" max="8463" width="18.6640625" customWidth="1"/>
    <col min="8465" max="8465" width="17.77734375" customWidth="1"/>
    <col min="8481" max="8481" width="17.77734375" customWidth="1"/>
    <col min="8513" max="8513" width="36.44140625" customWidth="1"/>
    <col min="8541" max="8541" width="5.77734375" customWidth="1"/>
    <col min="8566" max="8566" width="3.88671875" customWidth="1"/>
    <col min="8578" max="8578" width="4.6640625" customWidth="1"/>
    <col min="8579" max="8579" width="3" customWidth="1"/>
    <col min="8580" max="8587" width="10" customWidth="1"/>
    <col min="8588" max="8588" width="6.6640625" customWidth="1"/>
    <col min="8589" max="8589" width="10" customWidth="1"/>
    <col min="8590" max="8590" width="5.77734375" customWidth="1"/>
    <col min="8591" max="8591" width="3.109375" customWidth="1"/>
    <col min="8602" max="8602" width="7.5546875" customWidth="1"/>
    <col min="8604" max="8604" width="3.109375" customWidth="1"/>
    <col min="8615" max="8615" width="11.6640625" customWidth="1"/>
    <col min="8617" max="8617" width="7.77734375" customWidth="1"/>
    <col min="8618" max="8619" width="9.6640625" customWidth="1"/>
    <col min="8624" max="8624" width="14.6640625" customWidth="1"/>
    <col min="8626" max="8626" width="11.88671875" customWidth="1"/>
    <col min="8627" max="8627" width="14.109375" customWidth="1"/>
    <col min="8628" max="8628" width="11.88671875" customWidth="1"/>
    <col min="8629" max="8629" width="8.6640625" customWidth="1"/>
    <col min="8630" max="8631" width="11.88671875" customWidth="1"/>
    <col min="8632" max="8632" width="3.6640625" customWidth="1"/>
    <col min="8638" max="8638" width="2" customWidth="1"/>
    <col min="8642" max="8642" width="0.88671875" customWidth="1"/>
    <col min="8648" max="8649" width="16.33203125" bestFit="1" customWidth="1"/>
    <col min="8655" max="8655" width="27.5546875" customWidth="1"/>
    <col min="8665" max="8665" width="16.109375" customWidth="1"/>
    <col min="8682" max="8683" width="13.6640625" bestFit="1" customWidth="1"/>
    <col min="8719" max="8719" width="18.6640625" customWidth="1"/>
    <col min="8721" max="8721" width="17.77734375" customWidth="1"/>
    <col min="8737" max="8737" width="17.77734375" customWidth="1"/>
    <col min="8769" max="8769" width="36.44140625" customWidth="1"/>
    <col min="8797" max="8797" width="5.77734375" customWidth="1"/>
    <col min="8822" max="8822" width="3.88671875" customWidth="1"/>
    <col min="8834" max="8834" width="4.6640625" customWidth="1"/>
    <col min="8835" max="8835" width="3" customWidth="1"/>
    <col min="8836" max="8843" width="10" customWidth="1"/>
    <col min="8844" max="8844" width="6.6640625" customWidth="1"/>
    <col min="8845" max="8845" width="10" customWidth="1"/>
    <col min="8846" max="8846" width="5.77734375" customWidth="1"/>
    <col min="8847" max="8847" width="3.109375" customWidth="1"/>
    <col min="8858" max="8858" width="7.5546875" customWidth="1"/>
    <col min="8860" max="8860" width="3.109375" customWidth="1"/>
    <col min="8871" max="8871" width="11.6640625" customWidth="1"/>
    <col min="8873" max="8873" width="7.77734375" customWidth="1"/>
    <col min="8874" max="8875" width="9.6640625" customWidth="1"/>
    <col min="8880" max="8880" width="14.6640625" customWidth="1"/>
    <col min="8882" max="8882" width="11.88671875" customWidth="1"/>
    <col min="8883" max="8883" width="14.109375" customWidth="1"/>
    <col min="8884" max="8884" width="11.88671875" customWidth="1"/>
    <col min="8885" max="8885" width="8.6640625" customWidth="1"/>
    <col min="8886" max="8887" width="11.88671875" customWidth="1"/>
    <col min="8888" max="8888" width="3.6640625" customWidth="1"/>
    <col min="8894" max="8894" width="2" customWidth="1"/>
    <col min="8898" max="8898" width="0.88671875" customWidth="1"/>
    <col min="8904" max="8905" width="16.33203125" bestFit="1" customWidth="1"/>
    <col min="8911" max="8911" width="27.5546875" customWidth="1"/>
    <col min="8921" max="8921" width="16.109375" customWidth="1"/>
    <col min="8938" max="8939" width="13.6640625" bestFit="1" customWidth="1"/>
    <col min="8975" max="8975" width="18.6640625" customWidth="1"/>
    <col min="8977" max="8977" width="17.77734375" customWidth="1"/>
    <col min="8993" max="8993" width="17.77734375" customWidth="1"/>
    <col min="9025" max="9025" width="36.44140625" customWidth="1"/>
    <col min="9053" max="9053" width="5.77734375" customWidth="1"/>
    <col min="9078" max="9078" width="3.88671875" customWidth="1"/>
    <col min="9090" max="9090" width="4.6640625" customWidth="1"/>
    <col min="9091" max="9091" width="3" customWidth="1"/>
    <col min="9092" max="9099" width="10" customWidth="1"/>
    <col min="9100" max="9100" width="6.6640625" customWidth="1"/>
    <col min="9101" max="9101" width="10" customWidth="1"/>
    <col min="9102" max="9102" width="5.77734375" customWidth="1"/>
    <col min="9103" max="9103" width="3.109375" customWidth="1"/>
    <col min="9114" max="9114" width="7.5546875" customWidth="1"/>
    <col min="9116" max="9116" width="3.109375" customWidth="1"/>
    <col min="9127" max="9127" width="11.6640625" customWidth="1"/>
    <col min="9129" max="9129" width="7.77734375" customWidth="1"/>
    <col min="9130" max="9131" width="9.6640625" customWidth="1"/>
    <col min="9136" max="9136" width="14.6640625" customWidth="1"/>
    <col min="9138" max="9138" width="11.88671875" customWidth="1"/>
    <col min="9139" max="9139" width="14.109375" customWidth="1"/>
    <col min="9140" max="9140" width="11.88671875" customWidth="1"/>
    <col min="9141" max="9141" width="8.6640625" customWidth="1"/>
    <col min="9142" max="9143" width="11.88671875" customWidth="1"/>
    <col min="9144" max="9144" width="3.6640625" customWidth="1"/>
    <col min="9150" max="9150" width="2" customWidth="1"/>
    <col min="9154" max="9154" width="0.88671875" customWidth="1"/>
    <col min="9160" max="9161" width="16.33203125" bestFit="1" customWidth="1"/>
    <col min="9167" max="9167" width="27.5546875" customWidth="1"/>
    <col min="9177" max="9177" width="16.109375" customWidth="1"/>
    <col min="9194" max="9195" width="13.6640625" bestFit="1" customWidth="1"/>
    <col min="9231" max="9231" width="18.6640625" customWidth="1"/>
    <col min="9233" max="9233" width="17.77734375" customWidth="1"/>
    <col min="9249" max="9249" width="17.77734375" customWidth="1"/>
    <col min="9281" max="9281" width="36.44140625" customWidth="1"/>
    <col min="9309" max="9309" width="5.77734375" customWidth="1"/>
    <col min="9334" max="9334" width="3.88671875" customWidth="1"/>
    <col min="9346" max="9346" width="4.6640625" customWidth="1"/>
    <col min="9347" max="9347" width="3" customWidth="1"/>
    <col min="9348" max="9355" width="10" customWidth="1"/>
    <col min="9356" max="9356" width="6.6640625" customWidth="1"/>
    <col min="9357" max="9357" width="10" customWidth="1"/>
    <col min="9358" max="9358" width="5.77734375" customWidth="1"/>
    <col min="9359" max="9359" width="3.109375" customWidth="1"/>
    <col min="9370" max="9370" width="7.5546875" customWidth="1"/>
    <col min="9372" max="9372" width="3.109375" customWidth="1"/>
    <col min="9383" max="9383" width="11.6640625" customWidth="1"/>
    <col min="9385" max="9385" width="7.77734375" customWidth="1"/>
    <col min="9386" max="9387" width="9.6640625" customWidth="1"/>
    <col min="9392" max="9392" width="14.6640625" customWidth="1"/>
    <col min="9394" max="9394" width="11.88671875" customWidth="1"/>
    <col min="9395" max="9395" width="14.109375" customWidth="1"/>
    <col min="9396" max="9396" width="11.88671875" customWidth="1"/>
    <col min="9397" max="9397" width="8.6640625" customWidth="1"/>
    <col min="9398" max="9399" width="11.88671875" customWidth="1"/>
    <col min="9400" max="9400" width="3.6640625" customWidth="1"/>
    <col min="9406" max="9406" width="2" customWidth="1"/>
    <col min="9410" max="9410" width="0.88671875" customWidth="1"/>
    <col min="9416" max="9417" width="16.33203125" bestFit="1" customWidth="1"/>
    <col min="9423" max="9423" width="27.5546875" customWidth="1"/>
    <col min="9433" max="9433" width="16.109375" customWidth="1"/>
    <col min="9450" max="9451" width="13.6640625" bestFit="1" customWidth="1"/>
    <col min="9487" max="9487" width="18.6640625" customWidth="1"/>
    <col min="9489" max="9489" width="17.77734375" customWidth="1"/>
    <col min="9505" max="9505" width="17.77734375" customWidth="1"/>
    <col min="9537" max="9537" width="36.44140625" customWidth="1"/>
    <col min="9565" max="9565" width="5.77734375" customWidth="1"/>
    <col min="9590" max="9590" width="3.88671875" customWidth="1"/>
    <col min="9602" max="9602" width="4.6640625" customWidth="1"/>
    <col min="9603" max="9603" width="3" customWidth="1"/>
    <col min="9604" max="9611" width="10" customWidth="1"/>
    <col min="9612" max="9612" width="6.6640625" customWidth="1"/>
    <col min="9613" max="9613" width="10" customWidth="1"/>
    <col min="9614" max="9614" width="5.77734375" customWidth="1"/>
    <col min="9615" max="9615" width="3.109375" customWidth="1"/>
    <col min="9626" max="9626" width="7.5546875" customWidth="1"/>
    <col min="9628" max="9628" width="3.109375" customWidth="1"/>
    <col min="9639" max="9639" width="11.6640625" customWidth="1"/>
    <col min="9641" max="9641" width="7.77734375" customWidth="1"/>
    <col min="9642" max="9643" width="9.6640625" customWidth="1"/>
    <col min="9648" max="9648" width="14.6640625" customWidth="1"/>
    <col min="9650" max="9650" width="11.88671875" customWidth="1"/>
    <col min="9651" max="9651" width="14.109375" customWidth="1"/>
    <col min="9652" max="9652" width="11.88671875" customWidth="1"/>
    <col min="9653" max="9653" width="8.6640625" customWidth="1"/>
    <col min="9654" max="9655" width="11.88671875" customWidth="1"/>
    <col min="9656" max="9656" width="3.6640625" customWidth="1"/>
    <col min="9662" max="9662" width="2" customWidth="1"/>
    <col min="9666" max="9666" width="0.88671875" customWidth="1"/>
    <col min="9672" max="9673" width="16.33203125" bestFit="1" customWidth="1"/>
    <col min="9679" max="9679" width="27.5546875" customWidth="1"/>
    <col min="9689" max="9689" width="16.109375" customWidth="1"/>
    <col min="9706" max="9707" width="13.6640625" bestFit="1" customWidth="1"/>
    <col min="9743" max="9743" width="18.6640625" customWidth="1"/>
    <col min="9745" max="9745" width="17.77734375" customWidth="1"/>
    <col min="9761" max="9761" width="17.77734375" customWidth="1"/>
    <col min="9793" max="9793" width="36.44140625" customWidth="1"/>
    <col min="9821" max="9821" width="5.77734375" customWidth="1"/>
    <col min="9846" max="9846" width="3.88671875" customWidth="1"/>
    <col min="9858" max="9858" width="4.6640625" customWidth="1"/>
    <col min="9859" max="9859" width="3" customWidth="1"/>
    <col min="9860" max="9867" width="10" customWidth="1"/>
    <col min="9868" max="9868" width="6.6640625" customWidth="1"/>
    <col min="9869" max="9869" width="10" customWidth="1"/>
    <col min="9870" max="9870" width="5.77734375" customWidth="1"/>
    <col min="9871" max="9871" width="3.109375" customWidth="1"/>
    <col min="9882" max="9882" width="7.5546875" customWidth="1"/>
    <col min="9884" max="9884" width="3.109375" customWidth="1"/>
    <col min="9895" max="9895" width="11.6640625" customWidth="1"/>
    <col min="9897" max="9897" width="7.77734375" customWidth="1"/>
    <col min="9898" max="9899" width="9.6640625" customWidth="1"/>
    <col min="9904" max="9904" width="14.6640625" customWidth="1"/>
    <col min="9906" max="9906" width="11.88671875" customWidth="1"/>
    <col min="9907" max="9907" width="14.109375" customWidth="1"/>
    <col min="9908" max="9908" width="11.88671875" customWidth="1"/>
    <col min="9909" max="9909" width="8.6640625" customWidth="1"/>
    <col min="9910" max="9911" width="11.88671875" customWidth="1"/>
    <col min="9912" max="9912" width="3.6640625" customWidth="1"/>
    <col min="9918" max="9918" width="2" customWidth="1"/>
    <col min="9922" max="9922" width="0.88671875" customWidth="1"/>
    <col min="9928" max="9929" width="16.33203125" bestFit="1" customWidth="1"/>
    <col min="9935" max="9935" width="27.5546875" customWidth="1"/>
    <col min="9945" max="9945" width="16.109375" customWidth="1"/>
    <col min="9962" max="9963" width="13.6640625" bestFit="1" customWidth="1"/>
    <col min="9999" max="9999" width="18.6640625" customWidth="1"/>
    <col min="10001" max="10001" width="17.77734375" customWidth="1"/>
    <col min="10017" max="10017" width="17.77734375" customWidth="1"/>
    <col min="10049" max="10049" width="36.44140625" customWidth="1"/>
    <col min="10077" max="10077" width="5.77734375" customWidth="1"/>
    <col min="10102" max="10102" width="3.88671875" customWidth="1"/>
    <col min="10114" max="10114" width="4.6640625" customWidth="1"/>
    <col min="10115" max="10115" width="3" customWidth="1"/>
    <col min="10116" max="10123" width="10" customWidth="1"/>
    <col min="10124" max="10124" width="6.6640625" customWidth="1"/>
    <col min="10125" max="10125" width="10" customWidth="1"/>
    <col min="10126" max="10126" width="5.77734375" customWidth="1"/>
    <col min="10127" max="10127" width="3.109375" customWidth="1"/>
    <col min="10138" max="10138" width="7.5546875" customWidth="1"/>
    <col min="10140" max="10140" width="3.109375" customWidth="1"/>
    <col min="10151" max="10151" width="11.6640625" customWidth="1"/>
    <col min="10153" max="10153" width="7.77734375" customWidth="1"/>
    <col min="10154" max="10155" width="9.6640625" customWidth="1"/>
    <col min="10160" max="10160" width="14.6640625" customWidth="1"/>
    <col min="10162" max="10162" width="11.88671875" customWidth="1"/>
    <col min="10163" max="10163" width="14.109375" customWidth="1"/>
    <col min="10164" max="10164" width="11.88671875" customWidth="1"/>
    <col min="10165" max="10165" width="8.6640625" customWidth="1"/>
    <col min="10166" max="10167" width="11.88671875" customWidth="1"/>
    <col min="10168" max="10168" width="3.6640625" customWidth="1"/>
    <col min="10174" max="10174" width="2" customWidth="1"/>
    <col min="10178" max="10178" width="0.88671875" customWidth="1"/>
    <col min="10184" max="10185" width="16.33203125" bestFit="1" customWidth="1"/>
    <col min="10191" max="10191" width="27.5546875" customWidth="1"/>
    <col min="10201" max="10201" width="16.109375" customWidth="1"/>
    <col min="10218" max="10219" width="13.6640625" bestFit="1" customWidth="1"/>
    <col min="10255" max="10255" width="18.6640625" customWidth="1"/>
    <col min="10257" max="10257" width="17.77734375" customWidth="1"/>
    <col min="10273" max="10273" width="17.77734375" customWidth="1"/>
    <col min="10305" max="10305" width="36.44140625" customWidth="1"/>
    <col min="10333" max="10333" width="5.77734375" customWidth="1"/>
    <col min="10358" max="10358" width="3.88671875" customWidth="1"/>
    <col min="10370" max="10370" width="4.6640625" customWidth="1"/>
    <col min="10371" max="10371" width="3" customWidth="1"/>
    <col min="10372" max="10379" width="10" customWidth="1"/>
    <col min="10380" max="10380" width="6.6640625" customWidth="1"/>
    <col min="10381" max="10381" width="10" customWidth="1"/>
    <col min="10382" max="10382" width="5.77734375" customWidth="1"/>
    <col min="10383" max="10383" width="3.109375" customWidth="1"/>
    <col min="10394" max="10394" width="7.5546875" customWidth="1"/>
    <col min="10396" max="10396" width="3.109375" customWidth="1"/>
    <col min="10407" max="10407" width="11.6640625" customWidth="1"/>
    <col min="10409" max="10409" width="7.77734375" customWidth="1"/>
    <col min="10410" max="10411" width="9.6640625" customWidth="1"/>
    <col min="10416" max="10416" width="14.6640625" customWidth="1"/>
    <col min="10418" max="10418" width="11.88671875" customWidth="1"/>
    <col min="10419" max="10419" width="14.109375" customWidth="1"/>
    <col min="10420" max="10420" width="11.88671875" customWidth="1"/>
    <col min="10421" max="10421" width="8.6640625" customWidth="1"/>
    <col min="10422" max="10423" width="11.88671875" customWidth="1"/>
    <col min="10424" max="10424" width="3.6640625" customWidth="1"/>
    <col min="10430" max="10430" width="2" customWidth="1"/>
    <col min="10434" max="10434" width="0.88671875" customWidth="1"/>
    <col min="10440" max="10441" width="16.33203125" bestFit="1" customWidth="1"/>
    <col min="10447" max="10447" width="27.5546875" customWidth="1"/>
    <col min="10457" max="10457" width="16.109375" customWidth="1"/>
    <col min="10474" max="10475" width="13.6640625" bestFit="1" customWidth="1"/>
    <col min="10511" max="10511" width="18.6640625" customWidth="1"/>
    <col min="10513" max="10513" width="17.77734375" customWidth="1"/>
    <col min="10529" max="10529" width="17.77734375" customWidth="1"/>
    <col min="10561" max="10561" width="36.44140625" customWidth="1"/>
    <col min="10589" max="10589" width="5.77734375" customWidth="1"/>
    <col min="10614" max="10614" width="3.88671875" customWidth="1"/>
    <col min="10626" max="10626" width="4.6640625" customWidth="1"/>
    <col min="10627" max="10627" width="3" customWidth="1"/>
    <col min="10628" max="10635" width="10" customWidth="1"/>
    <col min="10636" max="10636" width="6.6640625" customWidth="1"/>
    <col min="10637" max="10637" width="10" customWidth="1"/>
    <col min="10638" max="10638" width="5.77734375" customWidth="1"/>
    <col min="10639" max="10639" width="3.109375" customWidth="1"/>
    <col min="10650" max="10650" width="7.5546875" customWidth="1"/>
    <col min="10652" max="10652" width="3.109375" customWidth="1"/>
    <col min="10663" max="10663" width="11.6640625" customWidth="1"/>
    <col min="10665" max="10665" width="7.77734375" customWidth="1"/>
    <col min="10666" max="10667" width="9.6640625" customWidth="1"/>
    <col min="10672" max="10672" width="14.6640625" customWidth="1"/>
    <col min="10674" max="10674" width="11.88671875" customWidth="1"/>
    <col min="10675" max="10675" width="14.109375" customWidth="1"/>
    <col min="10676" max="10676" width="11.88671875" customWidth="1"/>
    <col min="10677" max="10677" width="8.6640625" customWidth="1"/>
    <col min="10678" max="10679" width="11.88671875" customWidth="1"/>
    <col min="10680" max="10680" width="3.6640625" customWidth="1"/>
    <col min="10686" max="10686" width="2" customWidth="1"/>
    <col min="10690" max="10690" width="0.88671875" customWidth="1"/>
    <col min="10696" max="10697" width="16.33203125" bestFit="1" customWidth="1"/>
    <col min="10703" max="10703" width="27.5546875" customWidth="1"/>
    <col min="10713" max="10713" width="16.109375" customWidth="1"/>
    <col min="10730" max="10731" width="13.6640625" bestFit="1" customWidth="1"/>
    <col min="10767" max="10767" width="18.6640625" customWidth="1"/>
    <col min="10769" max="10769" width="17.77734375" customWidth="1"/>
    <col min="10785" max="10785" width="17.77734375" customWidth="1"/>
    <col min="10817" max="10817" width="36.44140625" customWidth="1"/>
    <col min="10845" max="10845" width="5.77734375" customWidth="1"/>
    <col min="10870" max="10870" width="3.88671875" customWidth="1"/>
    <col min="10882" max="10882" width="4.6640625" customWidth="1"/>
    <col min="10883" max="10883" width="3" customWidth="1"/>
    <col min="10884" max="10891" width="10" customWidth="1"/>
    <col min="10892" max="10892" width="6.6640625" customWidth="1"/>
    <col min="10893" max="10893" width="10" customWidth="1"/>
    <col min="10894" max="10894" width="5.77734375" customWidth="1"/>
    <col min="10895" max="10895" width="3.109375" customWidth="1"/>
    <col min="10906" max="10906" width="7.5546875" customWidth="1"/>
    <col min="10908" max="10908" width="3.109375" customWidth="1"/>
    <col min="10919" max="10919" width="11.6640625" customWidth="1"/>
    <col min="10921" max="10921" width="7.77734375" customWidth="1"/>
    <col min="10922" max="10923" width="9.6640625" customWidth="1"/>
    <col min="10928" max="10928" width="14.6640625" customWidth="1"/>
    <col min="10930" max="10930" width="11.88671875" customWidth="1"/>
    <col min="10931" max="10931" width="14.109375" customWidth="1"/>
    <col min="10932" max="10932" width="11.88671875" customWidth="1"/>
    <col min="10933" max="10933" width="8.6640625" customWidth="1"/>
    <col min="10934" max="10935" width="11.88671875" customWidth="1"/>
    <col min="10936" max="10936" width="3.6640625" customWidth="1"/>
    <col min="10942" max="10942" width="2" customWidth="1"/>
    <col min="10946" max="10946" width="0.88671875" customWidth="1"/>
    <col min="10952" max="10953" width="16.33203125" bestFit="1" customWidth="1"/>
    <col min="10959" max="10959" width="27.5546875" customWidth="1"/>
    <col min="10969" max="10969" width="16.109375" customWidth="1"/>
    <col min="10986" max="10987" width="13.6640625" bestFit="1" customWidth="1"/>
    <col min="11023" max="11023" width="18.6640625" customWidth="1"/>
    <col min="11025" max="11025" width="17.77734375" customWidth="1"/>
    <col min="11041" max="11041" width="17.77734375" customWidth="1"/>
    <col min="11073" max="11073" width="36.44140625" customWidth="1"/>
    <col min="11101" max="11101" width="5.77734375" customWidth="1"/>
    <col min="11126" max="11126" width="3.88671875" customWidth="1"/>
    <col min="11138" max="11138" width="4.6640625" customWidth="1"/>
    <col min="11139" max="11139" width="3" customWidth="1"/>
    <col min="11140" max="11147" width="10" customWidth="1"/>
    <col min="11148" max="11148" width="6.6640625" customWidth="1"/>
    <col min="11149" max="11149" width="10" customWidth="1"/>
    <col min="11150" max="11150" width="5.77734375" customWidth="1"/>
    <col min="11151" max="11151" width="3.109375" customWidth="1"/>
    <col min="11162" max="11162" width="7.5546875" customWidth="1"/>
    <col min="11164" max="11164" width="3.109375" customWidth="1"/>
    <col min="11175" max="11175" width="11.6640625" customWidth="1"/>
    <col min="11177" max="11177" width="7.77734375" customWidth="1"/>
    <col min="11178" max="11179" width="9.6640625" customWidth="1"/>
    <col min="11184" max="11184" width="14.6640625" customWidth="1"/>
    <col min="11186" max="11186" width="11.88671875" customWidth="1"/>
    <col min="11187" max="11187" width="14.109375" customWidth="1"/>
    <col min="11188" max="11188" width="11.88671875" customWidth="1"/>
    <col min="11189" max="11189" width="8.6640625" customWidth="1"/>
    <col min="11190" max="11191" width="11.88671875" customWidth="1"/>
    <col min="11192" max="11192" width="3.6640625" customWidth="1"/>
    <col min="11198" max="11198" width="2" customWidth="1"/>
    <col min="11202" max="11202" width="0.88671875" customWidth="1"/>
    <col min="11208" max="11209" width="16.33203125" bestFit="1" customWidth="1"/>
    <col min="11215" max="11215" width="27.5546875" customWidth="1"/>
    <col min="11225" max="11225" width="16.109375" customWidth="1"/>
    <col min="11242" max="11243" width="13.6640625" bestFit="1" customWidth="1"/>
    <col min="11279" max="11279" width="18.6640625" customWidth="1"/>
    <col min="11281" max="11281" width="17.77734375" customWidth="1"/>
    <col min="11297" max="11297" width="17.77734375" customWidth="1"/>
    <col min="11329" max="11329" width="36.44140625" customWidth="1"/>
    <col min="11357" max="11357" width="5.77734375" customWidth="1"/>
    <col min="11382" max="11382" width="3.88671875" customWidth="1"/>
    <col min="11394" max="11394" width="4.6640625" customWidth="1"/>
    <col min="11395" max="11395" width="3" customWidth="1"/>
    <col min="11396" max="11403" width="10" customWidth="1"/>
    <col min="11404" max="11404" width="6.6640625" customWidth="1"/>
    <col min="11405" max="11405" width="10" customWidth="1"/>
    <col min="11406" max="11406" width="5.77734375" customWidth="1"/>
    <col min="11407" max="11407" width="3.109375" customWidth="1"/>
    <col min="11418" max="11418" width="7.5546875" customWidth="1"/>
    <col min="11420" max="11420" width="3.109375" customWidth="1"/>
    <col min="11431" max="11431" width="11.6640625" customWidth="1"/>
    <col min="11433" max="11433" width="7.77734375" customWidth="1"/>
    <col min="11434" max="11435" width="9.6640625" customWidth="1"/>
    <col min="11440" max="11440" width="14.6640625" customWidth="1"/>
    <col min="11442" max="11442" width="11.88671875" customWidth="1"/>
    <col min="11443" max="11443" width="14.109375" customWidth="1"/>
    <col min="11444" max="11444" width="11.88671875" customWidth="1"/>
    <col min="11445" max="11445" width="8.6640625" customWidth="1"/>
    <col min="11446" max="11447" width="11.88671875" customWidth="1"/>
    <col min="11448" max="11448" width="3.6640625" customWidth="1"/>
    <col min="11454" max="11454" width="2" customWidth="1"/>
    <col min="11458" max="11458" width="0.88671875" customWidth="1"/>
    <col min="11464" max="11465" width="16.33203125" bestFit="1" customWidth="1"/>
    <col min="11471" max="11471" width="27.5546875" customWidth="1"/>
    <col min="11481" max="11481" width="16.109375" customWidth="1"/>
    <col min="11498" max="11499" width="13.6640625" bestFit="1" customWidth="1"/>
    <col min="11535" max="11535" width="18.6640625" customWidth="1"/>
    <col min="11537" max="11537" width="17.77734375" customWidth="1"/>
    <col min="11553" max="11553" width="17.77734375" customWidth="1"/>
    <col min="11585" max="11585" width="36.44140625" customWidth="1"/>
    <col min="11613" max="11613" width="5.77734375" customWidth="1"/>
    <col min="11638" max="11638" width="3.88671875" customWidth="1"/>
    <col min="11650" max="11650" width="4.6640625" customWidth="1"/>
    <col min="11651" max="11651" width="3" customWidth="1"/>
    <col min="11652" max="11659" width="10" customWidth="1"/>
    <col min="11660" max="11660" width="6.6640625" customWidth="1"/>
    <col min="11661" max="11661" width="10" customWidth="1"/>
    <col min="11662" max="11662" width="5.77734375" customWidth="1"/>
    <col min="11663" max="11663" width="3.109375" customWidth="1"/>
    <col min="11674" max="11674" width="7.5546875" customWidth="1"/>
    <col min="11676" max="11676" width="3.109375" customWidth="1"/>
    <col min="11687" max="11687" width="11.6640625" customWidth="1"/>
    <col min="11689" max="11689" width="7.77734375" customWidth="1"/>
    <col min="11690" max="11691" width="9.6640625" customWidth="1"/>
    <col min="11696" max="11696" width="14.6640625" customWidth="1"/>
    <col min="11698" max="11698" width="11.88671875" customWidth="1"/>
    <col min="11699" max="11699" width="14.109375" customWidth="1"/>
    <col min="11700" max="11700" width="11.88671875" customWidth="1"/>
    <col min="11701" max="11701" width="8.6640625" customWidth="1"/>
    <col min="11702" max="11703" width="11.88671875" customWidth="1"/>
    <col min="11704" max="11704" width="3.6640625" customWidth="1"/>
    <col min="11710" max="11710" width="2" customWidth="1"/>
    <col min="11714" max="11714" width="0.88671875" customWidth="1"/>
    <col min="11720" max="11721" width="16.33203125" bestFit="1" customWidth="1"/>
    <col min="11727" max="11727" width="27.5546875" customWidth="1"/>
    <col min="11737" max="11737" width="16.109375" customWidth="1"/>
    <col min="11754" max="11755" width="13.6640625" bestFit="1" customWidth="1"/>
    <col min="11791" max="11791" width="18.6640625" customWidth="1"/>
    <col min="11793" max="11793" width="17.77734375" customWidth="1"/>
    <col min="11809" max="11809" width="17.77734375" customWidth="1"/>
    <col min="11841" max="11841" width="36.44140625" customWidth="1"/>
    <col min="11869" max="11869" width="5.77734375" customWidth="1"/>
    <col min="11894" max="11894" width="3.88671875" customWidth="1"/>
    <col min="11906" max="11906" width="4.6640625" customWidth="1"/>
    <col min="11907" max="11907" width="3" customWidth="1"/>
    <col min="11908" max="11915" width="10" customWidth="1"/>
    <col min="11916" max="11916" width="6.6640625" customWidth="1"/>
    <col min="11917" max="11917" width="10" customWidth="1"/>
    <col min="11918" max="11918" width="5.77734375" customWidth="1"/>
    <col min="11919" max="11919" width="3.109375" customWidth="1"/>
    <col min="11930" max="11930" width="7.5546875" customWidth="1"/>
    <col min="11932" max="11932" width="3.109375" customWidth="1"/>
    <col min="11943" max="11943" width="11.6640625" customWidth="1"/>
    <col min="11945" max="11945" width="7.77734375" customWidth="1"/>
    <col min="11946" max="11947" width="9.6640625" customWidth="1"/>
    <col min="11952" max="11952" width="14.6640625" customWidth="1"/>
    <col min="11954" max="11954" width="11.88671875" customWidth="1"/>
    <col min="11955" max="11955" width="14.109375" customWidth="1"/>
    <col min="11956" max="11956" width="11.88671875" customWidth="1"/>
    <col min="11957" max="11957" width="8.6640625" customWidth="1"/>
    <col min="11958" max="11959" width="11.88671875" customWidth="1"/>
    <col min="11960" max="11960" width="3.6640625" customWidth="1"/>
    <col min="11966" max="11966" width="2" customWidth="1"/>
    <col min="11970" max="11970" width="0.88671875" customWidth="1"/>
    <col min="11976" max="11977" width="16.33203125" bestFit="1" customWidth="1"/>
    <col min="11983" max="11983" width="27.5546875" customWidth="1"/>
    <col min="11993" max="11993" width="16.109375" customWidth="1"/>
    <col min="12010" max="12011" width="13.6640625" bestFit="1" customWidth="1"/>
    <col min="12047" max="12047" width="18.6640625" customWidth="1"/>
    <col min="12049" max="12049" width="17.77734375" customWidth="1"/>
    <col min="12065" max="12065" width="17.77734375" customWidth="1"/>
    <col min="12097" max="12097" width="36.44140625" customWidth="1"/>
    <col min="12125" max="12125" width="5.77734375" customWidth="1"/>
    <col min="12150" max="12150" width="3.88671875" customWidth="1"/>
    <col min="12162" max="12162" width="4.6640625" customWidth="1"/>
    <col min="12163" max="12163" width="3" customWidth="1"/>
    <col min="12164" max="12171" width="10" customWidth="1"/>
    <col min="12172" max="12172" width="6.6640625" customWidth="1"/>
    <col min="12173" max="12173" width="10" customWidth="1"/>
    <col min="12174" max="12174" width="5.77734375" customWidth="1"/>
    <col min="12175" max="12175" width="3.109375" customWidth="1"/>
    <col min="12186" max="12186" width="7.5546875" customWidth="1"/>
    <col min="12188" max="12188" width="3.109375" customWidth="1"/>
    <col min="12199" max="12199" width="11.6640625" customWidth="1"/>
    <col min="12201" max="12201" width="7.77734375" customWidth="1"/>
    <col min="12202" max="12203" width="9.6640625" customWidth="1"/>
    <col min="12208" max="12208" width="14.6640625" customWidth="1"/>
    <col min="12210" max="12210" width="11.88671875" customWidth="1"/>
    <col min="12211" max="12211" width="14.109375" customWidth="1"/>
    <col min="12212" max="12212" width="11.88671875" customWidth="1"/>
    <col min="12213" max="12213" width="8.6640625" customWidth="1"/>
    <col min="12214" max="12215" width="11.88671875" customWidth="1"/>
    <col min="12216" max="12216" width="3.6640625" customWidth="1"/>
    <col min="12222" max="12222" width="2" customWidth="1"/>
    <col min="12226" max="12226" width="0.88671875" customWidth="1"/>
    <col min="12232" max="12233" width="16.33203125" bestFit="1" customWidth="1"/>
    <col min="12239" max="12239" width="27.5546875" customWidth="1"/>
    <col min="12249" max="12249" width="16.109375" customWidth="1"/>
    <col min="12266" max="12267" width="13.6640625" bestFit="1" customWidth="1"/>
    <col min="12303" max="12303" width="18.6640625" customWidth="1"/>
    <col min="12305" max="12305" width="17.77734375" customWidth="1"/>
    <col min="12321" max="12321" width="17.77734375" customWidth="1"/>
    <col min="12353" max="12353" width="36.44140625" customWidth="1"/>
    <col min="12381" max="12381" width="5.77734375" customWidth="1"/>
    <col min="12406" max="12406" width="3.88671875" customWidth="1"/>
    <col min="12418" max="12418" width="4.6640625" customWidth="1"/>
    <col min="12419" max="12419" width="3" customWidth="1"/>
    <col min="12420" max="12427" width="10" customWidth="1"/>
    <col min="12428" max="12428" width="6.6640625" customWidth="1"/>
    <col min="12429" max="12429" width="10" customWidth="1"/>
    <col min="12430" max="12430" width="5.77734375" customWidth="1"/>
    <col min="12431" max="12431" width="3.109375" customWidth="1"/>
    <col min="12442" max="12442" width="7.5546875" customWidth="1"/>
    <col min="12444" max="12444" width="3.109375" customWidth="1"/>
    <col min="12455" max="12455" width="11.6640625" customWidth="1"/>
    <col min="12457" max="12457" width="7.77734375" customWidth="1"/>
    <col min="12458" max="12459" width="9.6640625" customWidth="1"/>
    <col min="12464" max="12464" width="14.6640625" customWidth="1"/>
    <col min="12466" max="12466" width="11.88671875" customWidth="1"/>
    <col min="12467" max="12467" width="14.109375" customWidth="1"/>
    <col min="12468" max="12468" width="11.88671875" customWidth="1"/>
    <col min="12469" max="12469" width="8.6640625" customWidth="1"/>
    <col min="12470" max="12471" width="11.88671875" customWidth="1"/>
    <col min="12472" max="12472" width="3.6640625" customWidth="1"/>
    <col min="12478" max="12478" width="2" customWidth="1"/>
    <col min="12482" max="12482" width="0.88671875" customWidth="1"/>
    <col min="12488" max="12489" width="16.33203125" bestFit="1" customWidth="1"/>
    <col min="12495" max="12495" width="27.5546875" customWidth="1"/>
    <col min="12505" max="12505" width="16.109375" customWidth="1"/>
    <col min="12522" max="12523" width="13.6640625" bestFit="1" customWidth="1"/>
    <col min="12559" max="12559" width="18.6640625" customWidth="1"/>
    <col min="12561" max="12561" width="17.77734375" customWidth="1"/>
    <col min="12577" max="12577" width="17.77734375" customWidth="1"/>
    <col min="12609" max="12609" width="36.44140625" customWidth="1"/>
    <col min="12637" max="12637" width="5.77734375" customWidth="1"/>
    <col min="12662" max="12662" width="3.88671875" customWidth="1"/>
    <col min="12674" max="12674" width="4.6640625" customWidth="1"/>
    <col min="12675" max="12675" width="3" customWidth="1"/>
    <col min="12676" max="12683" width="10" customWidth="1"/>
    <col min="12684" max="12684" width="6.6640625" customWidth="1"/>
    <col min="12685" max="12685" width="10" customWidth="1"/>
    <col min="12686" max="12686" width="5.77734375" customWidth="1"/>
    <col min="12687" max="12687" width="3.109375" customWidth="1"/>
    <col min="12698" max="12698" width="7.5546875" customWidth="1"/>
    <col min="12700" max="12700" width="3.109375" customWidth="1"/>
    <col min="12711" max="12711" width="11.6640625" customWidth="1"/>
    <col min="12713" max="12713" width="7.77734375" customWidth="1"/>
    <col min="12714" max="12715" width="9.6640625" customWidth="1"/>
    <col min="12720" max="12720" width="14.6640625" customWidth="1"/>
    <col min="12722" max="12722" width="11.88671875" customWidth="1"/>
    <col min="12723" max="12723" width="14.109375" customWidth="1"/>
    <col min="12724" max="12724" width="11.88671875" customWidth="1"/>
    <col min="12725" max="12725" width="8.6640625" customWidth="1"/>
    <col min="12726" max="12727" width="11.88671875" customWidth="1"/>
    <col min="12728" max="12728" width="3.6640625" customWidth="1"/>
    <col min="12734" max="12734" width="2" customWidth="1"/>
    <col min="12738" max="12738" width="0.88671875" customWidth="1"/>
    <col min="12744" max="12745" width="16.33203125" bestFit="1" customWidth="1"/>
    <col min="12751" max="12751" width="27.5546875" customWidth="1"/>
    <col min="12761" max="12761" width="16.109375" customWidth="1"/>
    <col min="12778" max="12779" width="13.6640625" bestFit="1" customWidth="1"/>
    <col min="12815" max="12815" width="18.6640625" customWidth="1"/>
    <col min="12817" max="12817" width="17.77734375" customWidth="1"/>
    <col min="12833" max="12833" width="17.77734375" customWidth="1"/>
    <col min="12865" max="12865" width="36.44140625" customWidth="1"/>
    <col min="12893" max="12893" width="5.77734375" customWidth="1"/>
    <col min="12918" max="12918" width="3.88671875" customWidth="1"/>
    <col min="12930" max="12930" width="4.6640625" customWidth="1"/>
    <col min="12931" max="12931" width="3" customWidth="1"/>
    <col min="12932" max="12939" width="10" customWidth="1"/>
    <col min="12940" max="12940" width="6.6640625" customWidth="1"/>
    <col min="12941" max="12941" width="10" customWidth="1"/>
    <col min="12942" max="12942" width="5.77734375" customWidth="1"/>
    <col min="12943" max="12943" width="3.109375" customWidth="1"/>
    <col min="12954" max="12954" width="7.5546875" customWidth="1"/>
    <col min="12956" max="12956" width="3.109375" customWidth="1"/>
    <col min="12967" max="12967" width="11.6640625" customWidth="1"/>
    <col min="12969" max="12969" width="7.77734375" customWidth="1"/>
    <col min="12970" max="12971" width="9.6640625" customWidth="1"/>
    <col min="12976" max="12976" width="14.6640625" customWidth="1"/>
    <col min="12978" max="12978" width="11.88671875" customWidth="1"/>
    <col min="12979" max="12979" width="14.109375" customWidth="1"/>
    <col min="12980" max="12980" width="11.88671875" customWidth="1"/>
    <col min="12981" max="12981" width="8.6640625" customWidth="1"/>
    <col min="12982" max="12983" width="11.88671875" customWidth="1"/>
    <col min="12984" max="12984" width="3.6640625" customWidth="1"/>
    <col min="12990" max="12990" width="2" customWidth="1"/>
    <col min="12994" max="12994" width="0.88671875" customWidth="1"/>
    <col min="13000" max="13001" width="16.33203125" bestFit="1" customWidth="1"/>
    <col min="13007" max="13007" width="27.5546875" customWidth="1"/>
    <col min="13017" max="13017" width="16.109375" customWidth="1"/>
    <col min="13034" max="13035" width="13.6640625" bestFit="1" customWidth="1"/>
    <col min="13071" max="13071" width="18.6640625" customWidth="1"/>
    <col min="13073" max="13073" width="17.77734375" customWidth="1"/>
    <col min="13089" max="13089" width="17.77734375" customWidth="1"/>
    <col min="13121" max="13121" width="36.44140625" customWidth="1"/>
    <col min="13149" max="13149" width="5.77734375" customWidth="1"/>
    <col min="13174" max="13174" width="3.88671875" customWidth="1"/>
    <col min="13186" max="13186" width="4.6640625" customWidth="1"/>
    <col min="13187" max="13187" width="3" customWidth="1"/>
    <col min="13188" max="13195" width="10" customWidth="1"/>
    <col min="13196" max="13196" width="6.6640625" customWidth="1"/>
    <col min="13197" max="13197" width="10" customWidth="1"/>
    <col min="13198" max="13198" width="5.77734375" customWidth="1"/>
    <col min="13199" max="13199" width="3.109375" customWidth="1"/>
    <col min="13210" max="13210" width="7.5546875" customWidth="1"/>
    <col min="13212" max="13212" width="3.109375" customWidth="1"/>
    <col min="13223" max="13223" width="11.6640625" customWidth="1"/>
    <col min="13225" max="13225" width="7.77734375" customWidth="1"/>
    <col min="13226" max="13227" width="9.6640625" customWidth="1"/>
    <col min="13232" max="13232" width="14.6640625" customWidth="1"/>
    <col min="13234" max="13234" width="11.88671875" customWidth="1"/>
    <col min="13235" max="13235" width="14.109375" customWidth="1"/>
    <col min="13236" max="13236" width="11.88671875" customWidth="1"/>
    <col min="13237" max="13237" width="8.6640625" customWidth="1"/>
    <col min="13238" max="13239" width="11.88671875" customWidth="1"/>
    <col min="13240" max="13240" width="3.6640625" customWidth="1"/>
    <col min="13246" max="13246" width="2" customWidth="1"/>
    <col min="13250" max="13250" width="0.88671875" customWidth="1"/>
    <col min="13256" max="13257" width="16.33203125" bestFit="1" customWidth="1"/>
    <col min="13263" max="13263" width="27.5546875" customWidth="1"/>
    <col min="13273" max="13273" width="16.109375" customWidth="1"/>
    <col min="13290" max="13291" width="13.6640625" bestFit="1" customWidth="1"/>
    <col min="13327" max="13327" width="18.6640625" customWidth="1"/>
    <col min="13329" max="13329" width="17.77734375" customWidth="1"/>
    <col min="13345" max="13345" width="17.77734375" customWidth="1"/>
    <col min="13377" max="13377" width="36.44140625" customWidth="1"/>
    <col min="13405" max="13405" width="5.77734375" customWidth="1"/>
    <col min="13430" max="13430" width="3.88671875" customWidth="1"/>
    <col min="13442" max="13442" width="4.6640625" customWidth="1"/>
    <col min="13443" max="13443" width="3" customWidth="1"/>
    <col min="13444" max="13451" width="10" customWidth="1"/>
    <col min="13452" max="13452" width="6.6640625" customWidth="1"/>
    <col min="13453" max="13453" width="10" customWidth="1"/>
    <col min="13454" max="13454" width="5.77734375" customWidth="1"/>
    <col min="13455" max="13455" width="3.109375" customWidth="1"/>
    <col min="13466" max="13466" width="7.5546875" customWidth="1"/>
    <col min="13468" max="13468" width="3.109375" customWidth="1"/>
    <col min="13479" max="13479" width="11.6640625" customWidth="1"/>
    <col min="13481" max="13481" width="7.77734375" customWidth="1"/>
    <col min="13482" max="13483" width="9.6640625" customWidth="1"/>
    <col min="13488" max="13488" width="14.6640625" customWidth="1"/>
    <col min="13490" max="13490" width="11.88671875" customWidth="1"/>
    <col min="13491" max="13491" width="14.109375" customWidth="1"/>
    <col min="13492" max="13492" width="11.88671875" customWidth="1"/>
    <col min="13493" max="13493" width="8.6640625" customWidth="1"/>
    <col min="13494" max="13495" width="11.88671875" customWidth="1"/>
    <col min="13496" max="13496" width="3.6640625" customWidth="1"/>
    <col min="13502" max="13502" width="2" customWidth="1"/>
    <col min="13506" max="13506" width="0.88671875" customWidth="1"/>
    <col min="13512" max="13513" width="16.33203125" bestFit="1" customWidth="1"/>
    <col min="13519" max="13519" width="27.5546875" customWidth="1"/>
    <col min="13529" max="13529" width="16.109375" customWidth="1"/>
    <col min="13546" max="13547" width="13.6640625" bestFit="1" customWidth="1"/>
    <col min="13583" max="13583" width="18.6640625" customWidth="1"/>
    <col min="13585" max="13585" width="17.77734375" customWidth="1"/>
    <col min="13601" max="13601" width="17.77734375" customWidth="1"/>
    <col min="13633" max="13633" width="36.44140625" customWidth="1"/>
    <col min="13661" max="13661" width="5.77734375" customWidth="1"/>
    <col min="13686" max="13686" width="3.88671875" customWidth="1"/>
    <col min="13698" max="13698" width="4.6640625" customWidth="1"/>
    <col min="13699" max="13699" width="3" customWidth="1"/>
    <col min="13700" max="13707" width="10" customWidth="1"/>
    <col min="13708" max="13708" width="6.6640625" customWidth="1"/>
    <col min="13709" max="13709" width="10" customWidth="1"/>
    <col min="13710" max="13710" width="5.77734375" customWidth="1"/>
    <col min="13711" max="13711" width="3.109375" customWidth="1"/>
    <col min="13722" max="13722" width="7.5546875" customWidth="1"/>
    <col min="13724" max="13724" width="3.109375" customWidth="1"/>
    <col min="13735" max="13735" width="11.6640625" customWidth="1"/>
    <col min="13737" max="13737" width="7.77734375" customWidth="1"/>
    <col min="13738" max="13739" width="9.6640625" customWidth="1"/>
    <col min="13744" max="13744" width="14.6640625" customWidth="1"/>
    <col min="13746" max="13746" width="11.88671875" customWidth="1"/>
    <col min="13747" max="13747" width="14.109375" customWidth="1"/>
    <col min="13748" max="13748" width="11.88671875" customWidth="1"/>
    <col min="13749" max="13749" width="8.6640625" customWidth="1"/>
    <col min="13750" max="13751" width="11.88671875" customWidth="1"/>
    <col min="13752" max="13752" width="3.6640625" customWidth="1"/>
    <col min="13758" max="13758" width="2" customWidth="1"/>
    <col min="13762" max="13762" width="0.88671875" customWidth="1"/>
    <col min="13768" max="13769" width="16.33203125" bestFit="1" customWidth="1"/>
    <col min="13775" max="13775" width="27.5546875" customWidth="1"/>
    <col min="13785" max="13785" width="16.109375" customWidth="1"/>
    <col min="13802" max="13803" width="13.6640625" bestFit="1" customWidth="1"/>
    <col min="13839" max="13839" width="18.6640625" customWidth="1"/>
    <col min="13841" max="13841" width="17.77734375" customWidth="1"/>
    <col min="13857" max="13857" width="17.77734375" customWidth="1"/>
    <col min="13889" max="13889" width="36.44140625" customWidth="1"/>
    <col min="13917" max="13917" width="5.77734375" customWidth="1"/>
    <col min="13942" max="13942" width="3.88671875" customWidth="1"/>
    <col min="13954" max="13954" width="4.6640625" customWidth="1"/>
    <col min="13955" max="13955" width="3" customWidth="1"/>
    <col min="13956" max="13963" width="10" customWidth="1"/>
    <col min="13964" max="13964" width="6.6640625" customWidth="1"/>
    <col min="13965" max="13965" width="10" customWidth="1"/>
    <col min="13966" max="13966" width="5.77734375" customWidth="1"/>
    <col min="13967" max="13967" width="3.109375" customWidth="1"/>
    <col min="13978" max="13978" width="7.5546875" customWidth="1"/>
    <col min="13980" max="13980" width="3.109375" customWidth="1"/>
    <col min="13991" max="13991" width="11.6640625" customWidth="1"/>
    <col min="13993" max="13993" width="7.77734375" customWidth="1"/>
    <col min="13994" max="13995" width="9.6640625" customWidth="1"/>
    <col min="14000" max="14000" width="14.6640625" customWidth="1"/>
    <col min="14002" max="14002" width="11.88671875" customWidth="1"/>
    <col min="14003" max="14003" width="14.109375" customWidth="1"/>
    <col min="14004" max="14004" width="11.88671875" customWidth="1"/>
    <col min="14005" max="14005" width="8.6640625" customWidth="1"/>
    <col min="14006" max="14007" width="11.88671875" customWidth="1"/>
    <col min="14008" max="14008" width="3.6640625" customWidth="1"/>
    <col min="14014" max="14014" width="2" customWidth="1"/>
    <col min="14018" max="14018" width="0.88671875" customWidth="1"/>
    <col min="14024" max="14025" width="16.33203125" bestFit="1" customWidth="1"/>
    <col min="14031" max="14031" width="27.5546875" customWidth="1"/>
    <col min="14041" max="14041" width="16.109375" customWidth="1"/>
    <col min="14058" max="14059" width="13.6640625" bestFit="1" customWidth="1"/>
    <col min="14095" max="14095" width="18.6640625" customWidth="1"/>
    <col min="14097" max="14097" width="17.77734375" customWidth="1"/>
    <col min="14113" max="14113" width="17.77734375" customWidth="1"/>
    <col min="14145" max="14145" width="36.44140625" customWidth="1"/>
    <col min="14173" max="14173" width="5.77734375" customWidth="1"/>
    <col min="14198" max="14198" width="3.88671875" customWidth="1"/>
    <col min="14210" max="14210" width="4.6640625" customWidth="1"/>
    <col min="14211" max="14211" width="3" customWidth="1"/>
    <col min="14212" max="14219" width="10" customWidth="1"/>
    <col min="14220" max="14220" width="6.6640625" customWidth="1"/>
    <col min="14221" max="14221" width="10" customWidth="1"/>
    <col min="14222" max="14222" width="5.77734375" customWidth="1"/>
    <col min="14223" max="14223" width="3.109375" customWidth="1"/>
    <col min="14234" max="14234" width="7.5546875" customWidth="1"/>
    <col min="14236" max="14236" width="3.109375" customWidth="1"/>
    <col min="14247" max="14247" width="11.6640625" customWidth="1"/>
    <col min="14249" max="14249" width="7.77734375" customWidth="1"/>
    <col min="14250" max="14251" width="9.6640625" customWidth="1"/>
    <col min="14256" max="14256" width="14.6640625" customWidth="1"/>
    <col min="14258" max="14258" width="11.88671875" customWidth="1"/>
    <col min="14259" max="14259" width="14.109375" customWidth="1"/>
    <col min="14260" max="14260" width="11.88671875" customWidth="1"/>
    <col min="14261" max="14261" width="8.6640625" customWidth="1"/>
    <col min="14262" max="14263" width="11.88671875" customWidth="1"/>
    <col min="14264" max="14264" width="3.6640625" customWidth="1"/>
    <col min="14270" max="14270" width="2" customWidth="1"/>
    <col min="14274" max="14274" width="0.88671875" customWidth="1"/>
    <col min="14280" max="14281" width="16.33203125" bestFit="1" customWidth="1"/>
    <col min="14287" max="14287" width="27.5546875" customWidth="1"/>
    <col min="14297" max="14297" width="16.109375" customWidth="1"/>
    <col min="14314" max="14315" width="13.6640625" bestFit="1" customWidth="1"/>
    <col min="14351" max="14351" width="18.6640625" customWidth="1"/>
    <col min="14353" max="14353" width="17.77734375" customWidth="1"/>
    <col min="14369" max="14369" width="17.77734375" customWidth="1"/>
    <col min="14401" max="14401" width="36.44140625" customWidth="1"/>
    <col min="14429" max="14429" width="5.77734375" customWidth="1"/>
    <col min="14454" max="14454" width="3.88671875" customWidth="1"/>
    <col min="14466" max="14466" width="4.6640625" customWidth="1"/>
    <col min="14467" max="14467" width="3" customWidth="1"/>
    <col min="14468" max="14475" width="10" customWidth="1"/>
    <col min="14476" max="14476" width="6.6640625" customWidth="1"/>
    <col min="14477" max="14477" width="10" customWidth="1"/>
    <col min="14478" max="14478" width="5.77734375" customWidth="1"/>
    <col min="14479" max="14479" width="3.109375" customWidth="1"/>
    <col min="14490" max="14490" width="7.5546875" customWidth="1"/>
    <col min="14492" max="14492" width="3.109375" customWidth="1"/>
    <col min="14503" max="14503" width="11.6640625" customWidth="1"/>
    <col min="14505" max="14505" width="7.77734375" customWidth="1"/>
    <col min="14506" max="14507" width="9.6640625" customWidth="1"/>
    <col min="14512" max="14512" width="14.6640625" customWidth="1"/>
    <col min="14514" max="14514" width="11.88671875" customWidth="1"/>
    <col min="14515" max="14515" width="14.109375" customWidth="1"/>
    <col min="14516" max="14516" width="11.88671875" customWidth="1"/>
    <col min="14517" max="14517" width="8.6640625" customWidth="1"/>
    <col min="14518" max="14519" width="11.88671875" customWidth="1"/>
    <col min="14520" max="14520" width="3.6640625" customWidth="1"/>
    <col min="14526" max="14526" width="2" customWidth="1"/>
    <col min="14530" max="14530" width="0.88671875" customWidth="1"/>
    <col min="14536" max="14537" width="16.33203125" bestFit="1" customWidth="1"/>
    <col min="14543" max="14543" width="27.5546875" customWidth="1"/>
    <col min="14553" max="14553" width="16.109375" customWidth="1"/>
    <col min="14570" max="14571" width="13.6640625" bestFit="1" customWidth="1"/>
    <col min="14607" max="14607" width="18.6640625" customWidth="1"/>
    <col min="14609" max="14609" width="17.77734375" customWidth="1"/>
    <col min="14625" max="14625" width="17.77734375" customWidth="1"/>
    <col min="14657" max="14657" width="36.44140625" customWidth="1"/>
    <col min="14685" max="14685" width="5.77734375" customWidth="1"/>
    <col min="14710" max="14710" width="3.88671875" customWidth="1"/>
    <col min="14722" max="14722" width="4.6640625" customWidth="1"/>
    <col min="14723" max="14723" width="3" customWidth="1"/>
    <col min="14724" max="14731" width="10" customWidth="1"/>
    <col min="14732" max="14732" width="6.6640625" customWidth="1"/>
    <col min="14733" max="14733" width="10" customWidth="1"/>
    <col min="14734" max="14734" width="5.77734375" customWidth="1"/>
    <col min="14735" max="14735" width="3.109375" customWidth="1"/>
    <col min="14746" max="14746" width="7.5546875" customWidth="1"/>
    <col min="14748" max="14748" width="3.109375" customWidth="1"/>
    <col min="14759" max="14759" width="11.6640625" customWidth="1"/>
    <col min="14761" max="14761" width="7.77734375" customWidth="1"/>
    <col min="14762" max="14763" width="9.6640625" customWidth="1"/>
    <col min="14768" max="14768" width="14.6640625" customWidth="1"/>
    <col min="14770" max="14770" width="11.88671875" customWidth="1"/>
    <col min="14771" max="14771" width="14.109375" customWidth="1"/>
    <col min="14772" max="14772" width="11.88671875" customWidth="1"/>
    <col min="14773" max="14773" width="8.6640625" customWidth="1"/>
    <col min="14774" max="14775" width="11.88671875" customWidth="1"/>
    <col min="14776" max="14776" width="3.6640625" customWidth="1"/>
    <col min="14782" max="14782" width="2" customWidth="1"/>
    <col min="14786" max="14786" width="0.88671875" customWidth="1"/>
    <col min="14792" max="14793" width="16.33203125" bestFit="1" customWidth="1"/>
    <col min="14799" max="14799" width="27.5546875" customWidth="1"/>
    <col min="14809" max="14809" width="16.109375" customWidth="1"/>
    <col min="14826" max="14827" width="13.6640625" bestFit="1" customWidth="1"/>
    <col min="14863" max="14863" width="18.6640625" customWidth="1"/>
    <col min="14865" max="14865" width="17.77734375" customWidth="1"/>
    <col min="14881" max="14881" width="17.77734375" customWidth="1"/>
    <col min="14913" max="14913" width="36.44140625" customWidth="1"/>
    <col min="14941" max="14941" width="5.77734375" customWidth="1"/>
    <col min="14966" max="14966" width="3.88671875" customWidth="1"/>
    <col min="14978" max="14978" width="4.6640625" customWidth="1"/>
    <col min="14979" max="14979" width="3" customWidth="1"/>
    <col min="14980" max="14987" width="10" customWidth="1"/>
    <col min="14988" max="14988" width="6.6640625" customWidth="1"/>
    <col min="14989" max="14989" width="10" customWidth="1"/>
    <col min="14990" max="14990" width="5.77734375" customWidth="1"/>
    <col min="14991" max="14991" width="3.109375" customWidth="1"/>
    <col min="15002" max="15002" width="7.5546875" customWidth="1"/>
    <col min="15004" max="15004" width="3.109375" customWidth="1"/>
    <col min="15015" max="15015" width="11.6640625" customWidth="1"/>
    <col min="15017" max="15017" width="7.77734375" customWidth="1"/>
    <col min="15018" max="15019" width="9.6640625" customWidth="1"/>
    <col min="15024" max="15024" width="14.6640625" customWidth="1"/>
    <col min="15026" max="15026" width="11.88671875" customWidth="1"/>
    <col min="15027" max="15027" width="14.109375" customWidth="1"/>
    <col min="15028" max="15028" width="11.88671875" customWidth="1"/>
    <col min="15029" max="15029" width="8.6640625" customWidth="1"/>
    <col min="15030" max="15031" width="11.88671875" customWidth="1"/>
    <col min="15032" max="15032" width="3.6640625" customWidth="1"/>
    <col min="15038" max="15038" width="2" customWidth="1"/>
    <col min="15042" max="15042" width="0.88671875" customWidth="1"/>
    <col min="15048" max="15049" width="16.33203125" bestFit="1" customWidth="1"/>
    <col min="15055" max="15055" width="27.5546875" customWidth="1"/>
    <col min="15065" max="15065" width="16.109375" customWidth="1"/>
    <col min="15082" max="15083" width="13.6640625" bestFit="1" customWidth="1"/>
    <col min="15119" max="15119" width="18.6640625" customWidth="1"/>
    <col min="15121" max="15121" width="17.77734375" customWidth="1"/>
    <col min="15137" max="15137" width="17.77734375" customWidth="1"/>
    <col min="15169" max="15169" width="36.44140625" customWidth="1"/>
    <col min="15197" max="15197" width="5.77734375" customWidth="1"/>
    <col min="15222" max="15222" width="3.88671875" customWidth="1"/>
    <col min="15234" max="15234" width="4.6640625" customWidth="1"/>
    <col min="15235" max="15235" width="3" customWidth="1"/>
    <col min="15236" max="15243" width="10" customWidth="1"/>
    <col min="15244" max="15244" width="6.6640625" customWidth="1"/>
    <col min="15245" max="15245" width="10" customWidth="1"/>
    <col min="15246" max="15246" width="5.77734375" customWidth="1"/>
    <col min="15247" max="15247" width="3.109375" customWidth="1"/>
    <col min="15258" max="15258" width="7.5546875" customWidth="1"/>
    <col min="15260" max="15260" width="3.109375" customWidth="1"/>
    <col min="15271" max="15271" width="11.6640625" customWidth="1"/>
    <col min="15273" max="15273" width="7.77734375" customWidth="1"/>
    <col min="15274" max="15275" width="9.6640625" customWidth="1"/>
    <col min="15280" max="15280" width="14.6640625" customWidth="1"/>
    <col min="15282" max="15282" width="11.88671875" customWidth="1"/>
    <col min="15283" max="15283" width="14.109375" customWidth="1"/>
    <col min="15284" max="15284" width="11.88671875" customWidth="1"/>
    <col min="15285" max="15285" width="8.6640625" customWidth="1"/>
    <col min="15286" max="15287" width="11.88671875" customWidth="1"/>
    <col min="15288" max="15288" width="3.6640625" customWidth="1"/>
    <col min="15294" max="15294" width="2" customWidth="1"/>
    <col min="15298" max="15298" width="0.88671875" customWidth="1"/>
    <col min="15304" max="15305" width="16.33203125" bestFit="1" customWidth="1"/>
    <col min="15311" max="15311" width="27.5546875" customWidth="1"/>
    <col min="15321" max="15321" width="16.109375" customWidth="1"/>
    <col min="15338" max="15339" width="13.6640625" bestFit="1" customWidth="1"/>
    <col min="15375" max="15375" width="18.6640625" customWidth="1"/>
    <col min="15377" max="15377" width="17.77734375" customWidth="1"/>
    <col min="15393" max="15393" width="17.77734375" customWidth="1"/>
    <col min="15425" max="15425" width="36.44140625" customWidth="1"/>
    <col min="15453" max="15453" width="5.77734375" customWidth="1"/>
    <col min="15478" max="15478" width="3.88671875" customWidth="1"/>
    <col min="15490" max="15490" width="4.6640625" customWidth="1"/>
    <col min="15491" max="15491" width="3" customWidth="1"/>
    <col min="15492" max="15499" width="10" customWidth="1"/>
    <col min="15500" max="15500" width="6.6640625" customWidth="1"/>
    <col min="15501" max="15501" width="10" customWidth="1"/>
    <col min="15502" max="15502" width="5.77734375" customWidth="1"/>
    <col min="15503" max="15503" width="3.109375" customWidth="1"/>
    <col min="15514" max="15514" width="7.5546875" customWidth="1"/>
    <col min="15516" max="15516" width="3.109375" customWidth="1"/>
    <col min="15527" max="15527" width="11.6640625" customWidth="1"/>
    <col min="15529" max="15529" width="7.77734375" customWidth="1"/>
    <col min="15530" max="15531" width="9.6640625" customWidth="1"/>
    <col min="15536" max="15536" width="14.6640625" customWidth="1"/>
    <col min="15538" max="15538" width="11.88671875" customWidth="1"/>
    <col min="15539" max="15539" width="14.109375" customWidth="1"/>
    <col min="15540" max="15540" width="11.88671875" customWidth="1"/>
    <col min="15541" max="15541" width="8.6640625" customWidth="1"/>
    <col min="15542" max="15543" width="11.88671875" customWidth="1"/>
    <col min="15544" max="15544" width="3.6640625" customWidth="1"/>
    <col min="15550" max="15550" width="2" customWidth="1"/>
    <col min="15554" max="15554" width="0.88671875" customWidth="1"/>
    <col min="15560" max="15561" width="16.33203125" bestFit="1" customWidth="1"/>
    <col min="15567" max="15567" width="27.5546875" customWidth="1"/>
    <col min="15577" max="15577" width="16.109375" customWidth="1"/>
    <col min="15594" max="15595" width="13.6640625" bestFit="1" customWidth="1"/>
    <col min="15631" max="15631" width="18.6640625" customWidth="1"/>
    <col min="15633" max="15633" width="17.77734375" customWidth="1"/>
    <col min="15649" max="15649" width="17.77734375" customWidth="1"/>
    <col min="15681" max="15681" width="36.44140625" customWidth="1"/>
    <col min="15709" max="15709" width="5.77734375" customWidth="1"/>
    <col min="15734" max="15734" width="3.88671875" customWidth="1"/>
    <col min="15746" max="15746" width="4.6640625" customWidth="1"/>
    <col min="15747" max="15747" width="3" customWidth="1"/>
    <col min="15748" max="15755" width="10" customWidth="1"/>
    <col min="15756" max="15756" width="6.6640625" customWidth="1"/>
    <col min="15757" max="15757" width="10" customWidth="1"/>
    <col min="15758" max="15758" width="5.77734375" customWidth="1"/>
    <col min="15759" max="15759" width="3.109375" customWidth="1"/>
    <col min="15770" max="15770" width="7.5546875" customWidth="1"/>
    <col min="15772" max="15772" width="3.109375" customWidth="1"/>
    <col min="15783" max="15783" width="11.6640625" customWidth="1"/>
    <col min="15785" max="15785" width="7.77734375" customWidth="1"/>
    <col min="15786" max="15787" width="9.6640625" customWidth="1"/>
    <col min="15792" max="15792" width="14.6640625" customWidth="1"/>
    <col min="15794" max="15794" width="11.88671875" customWidth="1"/>
    <col min="15795" max="15795" width="14.109375" customWidth="1"/>
    <col min="15796" max="15796" width="11.88671875" customWidth="1"/>
    <col min="15797" max="15797" width="8.6640625" customWidth="1"/>
    <col min="15798" max="15799" width="11.88671875" customWidth="1"/>
    <col min="15800" max="15800" width="3.6640625" customWidth="1"/>
    <col min="15806" max="15806" width="2" customWidth="1"/>
    <col min="15810" max="15810" width="0.88671875" customWidth="1"/>
    <col min="15816" max="15817" width="16.33203125" bestFit="1" customWidth="1"/>
    <col min="15823" max="15823" width="27.5546875" customWidth="1"/>
    <col min="15833" max="15833" width="16.109375" customWidth="1"/>
    <col min="15850" max="15851" width="13.6640625" bestFit="1" customWidth="1"/>
    <col min="15887" max="15887" width="18.6640625" customWidth="1"/>
    <col min="15889" max="15889" width="17.77734375" customWidth="1"/>
    <col min="15905" max="15905" width="17.77734375" customWidth="1"/>
    <col min="15937" max="15937" width="36.44140625" customWidth="1"/>
    <col min="15965" max="15965" width="5.77734375" customWidth="1"/>
    <col min="15990" max="15990" width="3.88671875" customWidth="1"/>
    <col min="16002" max="16002" width="4.6640625" customWidth="1"/>
    <col min="16003" max="16003" width="3" customWidth="1"/>
    <col min="16004" max="16011" width="10" customWidth="1"/>
    <col min="16012" max="16012" width="6.6640625" customWidth="1"/>
    <col min="16013" max="16013" width="10" customWidth="1"/>
    <col min="16014" max="16014" width="5.77734375" customWidth="1"/>
    <col min="16015" max="16015" width="3.109375" customWidth="1"/>
    <col min="16026" max="16026" width="7.5546875" customWidth="1"/>
    <col min="16028" max="16028" width="3.109375" customWidth="1"/>
    <col min="16039" max="16039" width="11.6640625" customWidth="1"/>
    <col min="16041" max="16041" width="7.77734375" customWidth="1"/>
    <col min="16042" max="16043" width="9.6640625" customWidth="1"/>
    <col min="16048" max="16048" width="14.6640625" customWidth="1"/>
    <col min="16050" max="16050" width="11.88671875" customWidth="1"/>
    <col min="16051" max="16051" width="14.109375" customWidth="1"/>
    <col min="16052" max="16052" width="11.88671875" customWidth="1"/>
    <col min="16053" max="16053" width="8.6640625" customWidth="1"/>
    <col min="16054" max="16055" width="11.88671875" customWidth="1"/>
    <col min="16056" max="16056" width="3.6640625" customWidth="1"/>
    <col min="16062" max="16062" width="2" customWidth="1"/>
    <col min="16066" max="16066" width="0.88671875" customWidth="1"/>
    <col min="16072" max="16073" width="16.33203125" bestFit="1" customWidth="1"/>
    <col min="16079" max="16079" width="27.5546875" customWidth="1"/>
    <col min="16089" max="16089" width="16.109375" customWidth="1"/>
    <col min="16106" max="16107" width="13.6640625" bestFit="1" customWidth="1"/>
    <col min="16143" max="16143" width="18.6640625" customWidth="1"/>
    <col min="16145" max="16145" width="17.77734375" customWidth="1"/>
    <col min="16161" max="16161" width="17.77734375" customWidth="1"/>
  </cols>
  <sheetData>
    <row r="1" spans="1:43" ht="18" customHeight="1">
      <c r="A1" s="134" t="s">
        <v>1466</v>
      </c>
      <c r="B1" s="134" t="s">
        <v>1467</v>
      </c>
      <c r="C1" s="134" t="s">
        <v>1347</v>
      </c>
      <c r="D1" s="134" t="s">
        <v>1018</v>
      </c>
      <c r="E1" s="134" t="s">
        <v>1468</v>
      </c>
      <c r="F1" s="134" t="s">
        <v>99</v>
      </c>
      <c r="G1" s="134" t="s">
        <v>1337</v>
      </c>
      <c r="H1" s="134" t="s">
        <v>111</v>
      </c>
      <c r="I1" s="134" t="s">
        <v>1469</v>
      </c>
      <c r="J1" s="134" t="s">
        <v>1470</v>
      </c>
      <c r="K1" s="134" t="s">
        <v>1471</v>
      </c>
      <c r="L1" s="134" t="s">
        <v>1472</v>
      </c>
      <c r="M1" s="134" t="s">
        <v>1473</v>
      </c>
      <c r="N1" s="134" t="s">
        <v>1010</v>
      </c>
      <c r="O1" s="134" t="s">
        <v>1474</v>
      </c>
      <c r="P1" s="134" t="s">
        <v>1475</v>
      </c>
      <c r="Q1" s="134" t="s">
        <v>1466</v>
      </c>
      <c r="R1" s="134" t="s">
        <v>88</v>
      </c>
      <c r="S1" s="134" t="s">
        <v>89</v>
      </c>
      <c r="T1" s="134" t="s">
        <v>90</v>
      </c>
      <c r="U1" s="134" t="s">
        <v>91</v>
      </c>
      <c r="V1" s="134" t="s">
        <v>92</v>
      </c>
      <c r="W1" s="134" t="s">
        <v>93</v>
      </c>
      <c r="X1" s="134" t="s">
        <v>94</v>
      </c>
      <c r="Y1" s="134" t="s">
        <v>95</v>
      </c>
      <c r="Z1" s="134" t="s">
        <v>96</v>
      </c>
      <c r="AA1" s="134" t="s">
        <v>97</v>
      </c>
      <c r="AB1" s="134" t="s">
        <v>98</v>
      </c>
      <c r="AC1" s="134" t="s">
        <v>2622</v>
      </c>
      <c r="AD1" s="134" t="s">
        <v>2623</v>
      </c>
      <c r="AE1" s="134" t="s">
        <v>2624</v>
      </c>
      <c r="AG1" s="134" t="s">
        <v>1466</v>
      </c>
      <c r="AH1" s="134" t="s">
        <v>100</v>
      </c>
      <c r="AI1" s="134" t="s">
        <v>101</v>
      </c>
      <c r="AJ1" s="134" t="s">
        <v>102</v>
      </c>
      <c r="AK1" s="134" t="s">
        <v>103</v>
      </c>
      <c r="AL1" s="134" t="s">
        <v>104</v>
      </c>
      <c r="AM1" s="134" t="s">
        <v>105</v>
      </c>
      <c r="AN1" s="134" t="s">
        <v>106</v>
      </c>
      <c r="AO1" s="134" t="s">
        <v>107</v>
      </c>
      <c r="AP1" s="134" t="s">
        <v>108</v>
      </c>
      <c r="AQ1" s="134" t="s">
        <v>109</v>
      </c>
    </row>
    <row r="2" spans="1:43" s="136" customFormat="1" ht="15.6">
      <c r="A2" s="137">
        <v>4037</v>
      </c>
      <c r="B2" s="136" t="s">
        <v>1481</v>
      </c>
      <c r="C2" s="136" t="s">
        <v>1482</v>
      </c>
      <c r="D2" s="136">
        <v>0</v>
      </c>
      <c r="E2" s="136">
        <f>100-SUM(R2:AB2)</f>
        <v>0.88999999999998636</v>
      </c>
      <c r="F2" s="136">
        <f>100-AE2</f>
        <v>0.89000000000000057</v>
      </c>
      <c r="G2" s="136">
        <f>10*P2</f>
        <v>1E-3</v>
      </c>
      <c r="H2" s="136">
        <f>N2+273.15</f>
        <v>1358.15</v>
      </c>
      <c r="I2" s="136" t="s">
        <v>1483</v>
      </c>
      <c r="J2" s="136" t="s">
        <v>1484</v>
      </c>
      <c r="K2" s="136" t="s">
        <v>1485</v>
      </c>
      <c r="L2" s="136" t="s">
        <v>1486</v>
      </c>
      <c r="M2" s="136">
        <v>72</v>
      </c>
      <c r="N2" s="136">
        <v>1085</v>
      </c>
      <c r="O2" s="136">
        <v>2</v>
      </c>
      <c r="P2" s="136">
        <v>1E-4</v>
      </c>
      <c r="Q2" s="137">
        <v>4037</v>
      </c>
      <c r="R2" s="136">
        <v>60.7</v>
      </c>
      <c r="S2" s="136">
        <v>2.34</v>
      </c>
      <c r="T2" s="136">
        <v>13.2</v>
      </c>
      <c r="U2" s="136">
        <v>7.25</v>
      </c>
      <c r="V2" s="136">
        <v>0.16</v>
      </c>
      <c r="W2" s="136">
        <v>2.98</v>
      </c>
      <c r="X2" s="136">
        <v>5.77</v>
      </c>
      <c r="Y2" s="136">
        <v>2.79</v>
      </c>
      <c r="Z2" s="136">
        <v>2.2000000000000002</v>
      </c>
      <c r="AA2" s="136">
        <v>0</v>
      </c>
      <c r="AB2" s="136">
        <v>1.72</v>
      </c>
      <c r="AC2" s="136">
        <v>0</v>
      </c>
      <c r="AD2" s="136">
        <v>0</v>
      </c>
      <c r="AE2" s="136">
        <v>99.11</v>
      </c>
      <c r="AG2" s="137">
        <v>4037</v>
      </c>
      <c r="AH2" s="136">
        <v>52.5</v>
      </c>
      <c r="AI2" s="136">
        <v>0.33</v>
      </c>
      <c r="AJ2" s="136">
        <v>1.58</v>
      </c>
      <c r="AK2" s="136">
        <v>9.89</v>
      </c>
      <c r="AL2" s="136">
        <v>0.24</v>
      </c>
      <c r="AM2" s="136">
        <v>13.29</v>
      </c>
      <c r="AN2" s="136">
        <v>22.5</v>
      </c>
      <c r="AO2" s="136">
        <v>0.37</v>
      </c>
      <c r="AP2" s="136">
        <v>0</v>
      </c>
      <c r="AQ2" s="136">
        <v>0.05</v>
      </c>
    </row>
    <row r="3" spans="1:43" ht="15.6">
      <c r="A3" s="134">
        <v>4039</v>
      </c>
      <c r="B3" t="s">
        <v>1487</v>
      </c>
      <c r="C3" t="s">
        <v>1482</v>
      </c>
      <c r="D3">
        <v>0</v>
      </c>
      <c r="E3">
        <f t="shared" ref="E3:E66" si="0">100-SUM(R3:AB3)</f>
        <v>0.88000000000000966</v>
      </c>
      <c r="F3">
        <f t="shared" ref="F3:F66" si="1">100-AE3</f>
        <v>0.87999999999999545</v>
      </c>
      <c r="G3">
        <f t="shared" ref="G3:G66" si="2">10*P3</f>
        <v>1E-3</v>
      </c>
      <c r="H3" s="136">
        <f t="shared" ref="H3:H66" si="3">N3+273.15</f>
        <v>1344.15</v>
      </c>
      <c r="I3" t="s">
        <v>1483</v>
      </c>
      <c r="J3" t="s">
        <v>1484</v>
      </c>
      <c r="K3" t="s">
        <v>1485</v>
      </c>
      <c r="L3" t="s">
        <v>1486</v>
      </c>
      <c r="M3">
        <v>69.5</v>
      </c>
      <c r="N3">
        <v>1071</v>
      </c>
      <c r="O3">
        <v>2</v>
      </c>
      <c r="P3">
        <v>1E-4</v>
      </c>
      <c r="Q3" s="134">
        <v>4039</v>
      </c>
      <c r="R3">
        <v>66.099999999999994</v>
      </c>
      <c r="S3">
        <v>2.14</v>
      </c>
      <c r="T3">
        <v>13.4</v>
      </c>
      <c r="U3">
        <v>5.81</v>
      </c>
      <c r="V3">
        <v>0.1</v>
      </c>
      <c r="W3">
        <v>1.63</v>
      </c>
      <c r="X3">
        <v>3.73</v>
      </c>
      <c r="Y3">
        <v>2.2799999999999998</v>
      </c>
      <c r="Z3">
        <v>2.88</v>
      </c>
      <c r="AA3">
        <v>0</v>
      </c>
      <c r="AB3">
        <v>1.05</v>
      </c>
      <c r="AC3">
        <v>0</v>
      </c>
      <c r="AD3">
        <v>0</v>
      </c>
      <c r="AE3">
        <v>99.12</v>
      </c>
      <c r="AG3" s="134">
        <v>4039</v>
      </c>
      <c r="AH3">
        <v>51.4</v>
      </c>
      <c r="AI3">
        <v>0.8</v>
      </c>
      <c r="AJ3">
        <v>1.75</v>
      </c>
      <c r="AK3">
        <v>10.9</v>
      </c>
      <c r="AL3">
        <v>0.28999999999999998</v>
      </c>
      <c r="AM3">
        <v>13.9</v>
      </c>
      <c r="AN3">
        <v>19.8</v>
      </c>
      <c r="AO3">
        <v>0.33</v>
      </c>
      <c r="AP3">
        <v>0</v>
      </c>
      <c r="AQ3">
        <v>0.01</v>
      </c>
    </row>
    <row r="4" spans="1:43" ht="15.6">
      <c r="A4" s="134">
        <v>4043</v>
      </c>
      <c r="B4" t="s">
        <v>1488</v>
      </c>
      <c r="C4" t="s">
        <v>1482</v>
      </c>
      <c r="D4">
        <v>0</v>
      </c>
      <c r="E4">
        <f t="shared" si="0"/>
        <v>2.4099999999999824</v>
      </c>
      <c r="F4">
        <f t="shared" si="1"/>
        <v>2.4099999999999966</v>
      </c>
      <c r="G4">
        <f t="shared" si="2"/>
        <v>1E-3</v>
      </c>
      <c r="H4" s="136">
        <f t="shared" si="3"/>
        <v>1353.15</v>
      </c>
      <c r="I4" t="s">
        <v>1483</v>
      </c>
      <c r="J4" t="s">
        <v>1484</v>
      </c>
      <c r="K4" t="s">
        <v>1485</v>
      </c>
      <c r="L4" t="s">
        <v>1486</v>
      </c>
      <c r="M4">
        <v>192</v>
      </c>
      <c r="N4">
        <v>1080</v>
      </c>
      <c r="O4">
        <v>2</v>
      </c>
      <c r="P4">
        <v>1E-4</v>
      </c>
      <c r="Q4" s="134">
        <v>4043</v>
      </c>
      <c r="R4">
        <v>54.1</v>
      </c>
      <c r="S4">
        <v>3.26</v>
      </c>
      <c r="T4">
        <v>11.8</v>
      </c>
      <c r="U4">
        <v>13.2</v>
      </c>
      <c r="V4">
        <v>0.2</v>
      </c>
      <c r="W4">
        <v>2.83</v>
      </c>
      <c r="X4">
        <v>6.57</v>
      </c>
      <c r="Y4">
        <v>2.83</v>
      </c>
      <c r="Z4">
        <v>1.62</v>
      </c>
      <c r="AA4">
        <v>0.03</v>
      </c>
      <c r="AB4">
        <v>1.1499999999999999</v>
      </c>
      <c r="AC4">
        <v>0</v>
      </c>
      <c r="AD4">
        <v>0</v>
      </c>
      <c r="AE4">
        <v>97.59</v>
      </c>
      <c r="AG4" s="134">
        <v>4043</v>
      </c>
      <c r="AH4">
        <v>50.8</v>
      </c>
      <c r="AI4">
        <v>0.7</v>
      </c>
      <c r="AJ4">
        <v>1.3</v>
      </c>
      <c r="AK4">
        <v>23.1</v>
      </c>
      <c r="AL4">
        <v>0.33</v>
      </c>
      <c r="AM4">
        <v>18.600000000000001</v>
      </c>
      <c r="AN4">
        <v>3.2</v>
      </c>
      <c r="AO4">
        <v>0.18</v>
      </c>
      <c r="AP4">
        <v>0.01</v>
      </c>
      <c r="AQ4">
        <v>0</v>
      </c>
    </row>
    <row r="5" spans="1:43" ht="15.6">
      <c r="A5" s="134">
        <v>4057</v>
      </c>
      <c r="B5" t="s">
        <v>1489</v>
      </c>
      <c r="C5" t="s">
        <v>1482</v>
      </c>
      <c r="D5">
        <v>0</v>
      </c>
      <c r="E5">
        <f t="shared" si="0"/>
        <v>1.3499999999999943</v>
      </c>
      <c r="F5">
        <f t="shared" si="1"/>
        <v>1.3499999999999943</v>
      </c>
      <c r="G5">
        <f t="shared" si="2"/>
        <v>5</v>
      </c>
      <c r="H5" s="136">
        <f t="shared" si="3"/>
        <v>1373.15</v>
      </c>
      <c r="I5" t="s">
        <v>1483</v>
      </c>
      <c r="J5" t="s">
        <v>1490</v>
      </c>
      <c r="K5" t="s">
        <v>1491</v>
      </c>
      <c r="L5" t="s">
        <v>1486</v>
      </c>
      <c r="M5">
        <v>95</v>
      </c>
      <c r="N5">
        <v>1100</v>
      </c>
      <c r="O5">
        <v>0</v>
      </c>
      <c r="P5">
        <v>0.5</v>
      </c>
      <c r="Q5" s="134">
        <v>4057</v>
      </c>
      <c r="R5">
        <v>50.2</v>
      </c>
      <c r="S5">
        <v>4.42</v>
      </c>
      <c r="T5">
        <v>11.5</v>
      </c>
      <c r="U5">
        <v>15.1</v>
      </c>
      <c r="V5">
        <v>0.19</v>
      </c>
      <c r="W5">
        <v>3.39</v>
      </c>
      <c r="X5">
        <v>7.06</v>
      </c>
      <c r="Y5">
        <v>3.65</v>
      </c>
      <c r="Z5">
        <v>1.69</v>
      </c>
      <c r="AA5">
        <v>0.03</v>
      </c>
      <c r="AB5">
        <v>1.42</v>
      </c>
      <c r="AC5">
        <v>0</v>
      </c>
      <c r="AD5">
        <v>0</v>
      </c>
      <c r="AE5">
        <v>98.65</v>
      </c>
      <c r="AG5" s="134">
        <v>4057</v>
      </c>
      <c r="AH5">
        <v>50.4</v>
      </c>
      <c r="AI5">
        <v>0.9</v>
      </c>
      <c r="AJ5">
        <v>1.21</v>
      </c>
      <c r="AK5">
        <v>22.5</v>
      </c>
      <c r="AL5">
        <v>0.31</v>
      </c>
      <c r="AM5">
        <v>17.899999999999999</v>
      </c>
      <c r="AN5">
        <v>4.8</v>
      </c>
      <c r="AO5">
        <v>0.11</v>
      </c>
      <c r="AP5">
        <v>0</v>
      </c>
      <c r="AQ5">
        <v>0.05</v>
      </c>
    </row>
    <row r="6" spans="1:43" ht="15.6">
      <c r="A6" s="134">
        <v>4062</v>
      </c>
      <c r="B6" t="s">
        <v>1492</v>
      </c>
      <c r="C6" t="s">
        <v>1482</v>
      </c>
      <c r="D6">
        <v>0</v>
      </c>
      <c r="E6">
        <f t="shared" si="0"/>
        <v>0.75999999999999091</v>
      </c>
      <c r="F6">
        <f t="shared" si="1"/>
        <v>0.76000000000000512</v>
      </c>
      <c r="G6">
        <f t="shared" si="2"/>
        <v>7</v>
      </c>
      <c r="H6" s="136">
        <f t="shared" si="3"/>
        <v>1368.15</v>
      </c>
      <c r="I6" t="s">
        <v>1483</v>
      </c>
      <c r="J6" t="s">
        <v>1490</v>
      </c>
      <c r="K6" t="s">
        <v>1491</v>
      </c>
      <c r="L6" t="s">
        <v>1486</v>
      </c>
      <c r="M6">
        <v>144</v>
      </c>
      <c r="N6">
        <v>1095</v>
      </c>
      <c r="O6">
        <v>0</v>
      </c>
      <c r="P6">
        <v>0.7</v>
      </c>
      <c r="Q6" s="134">
        <v>4062</v>
      </c>
      <c r="R6">
        <v>47.1</v>
      </c>
      <c r="S6">
        <v>4.21</v>
      </c>
      <c r="T6">
        <v>12</v>
      </c>
      <c r="U6">
        <v>17.8</v>
      </c>
      <c r="V6">
        <v>0.18</v>
      </c>
      <c r="W6">
        <v>3.4</v>
      </c>
      <c r="X6">
        <v>7.28</v>
      </c>
      <c r="Y6">
        <v>2.93</v>
      </c>
      <c r="Z6">
        <v>2.02</v>
      </c>
      <c r="AA6">
        <v>0</v>
      </c>
      <c r="AB6">
        <v>2.3199999999999998</v>
      </c>
      <c r="AC6">
        <v>0</v>
      </c>
      <c r="AD6">
        <v>0</v>
      </c>
      <c r="AE6">
        <v>99.24</v>
      </c>
      <c r="AG6" s="134">
        <v>4062</v>
      </c>
      <c r="AH6">
        <v>50.6</v>
      </c>
      <c r="AI6">
        <v>0.83</v>
      </c>
      <c r="AJ6">
        <v>1.81</v>
      </c>
      <c r="AK6">
        <v>24.4</v>
      </c>
      <c r="AL6">
        <v>0.33</v>
      </c>
      <c r="AM6">
        <v>16.899999999999999</v>
      </c>
      <c r="AN6">
        <v>4.1500000000000004</v>
      </c>
      <c r="AO6">
        <v>0.17</v>
      </c>
      <c r="AP6">
        <v>0</v>
      </c>
      <c r="AQ6">
        <v>0.01</v>
      </c>
    </row>
    <row r="7" spans="1:43" ht="15.6">
      <c r="A7" s="134">
        <v>4068</v>
      </c>
      <c r="B7" t="s">
        <v>1493</v>
      </c>
      <c r="C7" t="s">
        <v>1482</v>
      </c>
      <c r="D7">
        <v>0</v>
      </c>
      <c r="E7">
        <f t="shared" si="0"/>
        <v>2.25</v>
      </c>
      <c r="F7">
        <f t="shared" si="1"/>
        <v>2.25</v>
      </c>
      <c r="G7">
        <f t="shared" si="2"/>
        <v>10</v>
      </c>
      <c r="H7" s="136">
        <f t="shared" si="3"/>
        <v>1373.15</v>
      </c>
      <c r="I7" t="s">
        <v>1483</v>
      </c>
      <c r="J7" t="s">
        <v>1490</v>
      </c>
      <c r="K7" t="s">
        <v>1491</v>
      </c>
      <c r="L7" t="s">
        <v>1486</v>
      </c>
      <c r="M7">
        <v>89</v>
      </c>
      <c r="N7">
        <v>1100</v>
      </c>
      <c r="O7">
        <v>0</v>
      </c>
      <c r="P7">
        <v>1</v>
      </c>
      <c r="Q7" s="134">
        <v>4068</v>
      </c>
      <c r="R7">
        <v>49.1</v>
      </c>
      <c r="S7">
        <v>3.22</v>
      </c>
      <c r="T7">
        <v>14.4</v>
      </c>
      <c r="U7">
        <v>14.8</v>
      </c>
      <c r="V7">
        <v>0.14000000000000001</v>
      </c>
      <c r="W7">
        <v>3.2</v>
      </c>
      <c r="X7">
        <v>6.72</v>
      </c>
      <c r="Y7">
        <v>3.34</v>
      </c>
      <c r="Z7">
        <v>1.7</v>
      </c>
      <c r="AA7">
        <v>0</v>
      </c>
      <c r="AB7">
        <v>1.1299999999999999</v>
      </c>
      <c r="AC7">
        <v>0</v>
      </c>
      <c r="AD7">
        <v>0</v>
      </c>
      <c r="AE7">
        <v>97.75</v>
      </c>
      <c r="AG7" s="134">
        <v>4068</v>
      </c>
      <c r="AH7">
        <v>48.8</v>
      </c>
      <c r="AI7">
        <v>1.1599999999999999</v>
      </c>
      <c r="AJ7">
        <v>5.22</v>
      </c>
      <c r="AK7">
        <v>16.3</v>
      </c>
      <c r="AL7">
        <v>0.25</v>
      </c>
      <c r="AM7">
        <v>13.2</v>
      </c>
      <c r="AN7">
        <v>13.9</v>
      </c>
      <c r="AO7">
        <v>0.63</v>
      </c>
      <c r="AP7">
        <v>0</v>
      </c>
      <c r="AQ7">
        <v>0.04</v>
      </c>
    </row>
    <row r="8" spans="1:43" ht="15.6">
      <c r="A8" s="134">
        <v>4071</v>
      </c>
      <c r="B8" t="s">
        <v>1494</v>
      </c>
      <c r="C8" t="s">
        <v>1482</v>
      </c>
      <c r="D8">
        <v>0</v>
      </c>
      <c r="E8">
        <f t="shared" si="0"/>
        <v>2.0300000000000011</v>
      </c>
      <c r="F8">
        <f t="shared" si="1"/>
        <v>2.0300000000000011</v>
      </c>
      <c r="G8">
        <f t="shared" si="2"/>
        <v>13</v>
      </c>
      <c r="H8" s="136">
        <f t="shared" si="3"/>
        <v>1435.15</v>
      </c>
      <c r="I8" t="s">
        <v>1483</v>
      </c>
      <c r="J8" t="s">
        <v>1490</v>
      </c>
      <c r="K8" t="s">
        <v>1491</v>
      </c>
      <c r="L8" t="s">
        <v>1486</v>
      </c>
      <c r="M8">
        <v>94</v>
      </c>
      <c r="N8">
        <v>1162</v>
      </c>
      <c r="O8">
        <v>0</v>
      </c>
      <c r="P8">
        <v>1.3</v>
      </c>
      <c r="Q8" s="134">
        <v>4071</v>
      </c>
      <c r="R8">
        <v>48.5</v>
      </c>
      <c r="S8">
        <v>4.42</v>
      </c>
      <c r="T8">
        <v>15.7</v>
      </c>
      <c r="U8">
        <v>13.4</v>
      </c>
      <c r="V8">
        <v>0.13</v>
      </c>
      <c r="W8">
        <v>3.71</v>
      </c>
      <c r="X8">
        <v>6.67</v>
      </c>
      <c r="Y8">
        <v>3.49</v>
      </c>
      <c r="Z8">
        <v>1.1100000000000001</v>
      </c>
      <c r="AA8">
        <v>0</v>
      </c>
      <c r="AB8">
        <v>0.84</v>
      </c>
      <c r="AC8">
        <v>0</v>
      </c>
      <c r="AD8">
        <v>0</v>
      </c>
      <c r="AE8">
        <v>97.97</v>
      </c>
      <c r="AG8" s="134">
        <v>4071</v>
      </c>
      <c r="AH8">
        <v>47.9</v>
      </c>
      <c r="AI8">
        <v>1.0900000000000001</v>
      </c>
      <c r="AJ8">
        <v>8.07</v>
      </c>
      <c r="AK8">
        <v>20.399999999999999</v>
      </c>
      <c r="AL8">
        <v>0.28000000000000003</v>
      </c>
      <c r="AM8">
        <v>19.3</v>
      </c>
      <c r="AN8">
        <v>2.44</v>
      </c>
      <c r="AO8">
        <v>0.3</v>
      </c>
      <c r="AP8">
        <v>0</v>
      </c>
      <c r="AQ8">
        <v>0.05</v>
      </c>
    </row>
    <row r="9" spans="1:43" ht="15.6">
      <c r="A9" s="134">
        <v>4072</v>
      </c>
      <c r="B9" t="s">
        <v>1495</v>
      </c>
      <c r="C9" t="s">
        <v>1482</v>
      </c>
      <c r="D9">
        <v>0</v>
      </c>
      <c r="E9">
        <f t="shared" si="0"/>
        <v>1.7000000000000171</v>
      </c>
      <c r="F9">
        <f t="shared" si="1"/>
        <v>1.7199999999999989</v>
      </c>
      <c r="G9">
        <f t="shared" si="2"/>
        <v>13</v>
      </c>
      <c r="H9" s="136">
        <f t="shared" si="3"/>
        <v>1433.15</v>
      </c>
      <c r="I9" t="s">
        <v>1483</v>
      </c>
      <c r="J9" t="s">
        <v>1490</v>
      </c>
      <c r="K9" t="s">
        <v>1491</v>
      </c>
      <c r="L9" t="s">
        <v>1486</v>
      </c>
      <c r="M9">
        <v>70</v>
      </c>
      <c r="N9">
        <v>1160</v>
      </c>
      <c r="O9">
        <v>0</v>
      </c>
      <c r="P9">
        <v>1.3</v>
      </c>
      <c r="Q9" s="134">
        <v>4072</v>
      </c>
      <c r="R9">
        <v>49.4</v>
      </c>
      <c r="S9">
        <v>4.09</v>
      </c>
      <c r="T9">
        <v>15.8</v>
      </c>
      <c r="U9">
        <v>13.2</v>
      </c>
      <c r="V9">
        <v>0.13</v>
      </c>
      <c r="W9">
        <v>3.47</v>
      </c>
      <c r="X9">
        <v>6.4</v>
      </c>
      <c r="Y9">
        <v>3.72</v>
      </c>
      <c r="Z9">
        <v>1.24</v>
      </c>
      <c r="AA9">
        <v>0</v>
      </c>
      <c r="AB9">
        <v>0.85</v>
      </c>
      <c r="AC9">
        <v>0</v>
      </c>
      <c r="AD9">
        <v>0</v>
      </c>
      <c r="AE9">
        <v>98.28</v>
      </c>
      <c r="AG9" s="134">
        <v>4072</v>
      </c>
      <c r="AH9">
        <v>47.3</v>
      </c>
      <c r="AI9">
        <v>1.78</v>
      </c>
      <c r="AJ9">
        <v>8.86</v>
      </c>
      <c r="AK9">
        <v>14.1</v>
      </c>
      <c r="AL9">
        <v>0.22</v>
      </c>
      <c r="AM9">
        <v>12.9</v>
      </c>
      <c r="AN9">
        <v>13.1</v>
      </c>
      <c r="AO9">
        <v>1.1399999999999999</v>
      </c>
      <c r="AP9">
        <v>0</v>
      </c>
      <c r="AQ9">
        <v>0.03</v>
      </c>
    </row>
    <row r="10" spans="1:43" ht="15.6">
      <c r="A10" s="134">
        <v>4073</v>
      </c>
      <c r="B10" t="s">
        <v>1496</v>
      </c>
      <c r="C10" t="s">
        <v>1482</v>
      </c>
      <c r="D10">
        <v>0</v>
      </c>
      <c r="E10">
        <f t="shared" si="0"/>
        <v>2.9100000000000108</v>
      </c>
      <c r="F10">
        <f t="shared" si="1"/>
        <v>2.9099999999999966</v>
      </c>
      <c r="G10">
        <f t="shared" si="2"/>
        <v>13</v>
      </c>
      <c r="H10" s="136">
        <f t="shared" si="3"/>
        <v>1403.15</v>
      </c>
      <c r="I10" t="s">
        <v>1483</v>
      </c>
      <c r="J10" t="s">
        <v>1490</v>
      </c>
      <c r="K10" t="s">
        <v>1491</v>
      </c>
      <c r="L10" t="s">
        <v>1486</v>
      </c>
      <c r="M10">
        <v>93</v>
      </c>
      <c r="N10">
        <v>1130</v>
      </c>
      <c r="O10">
        <v>0</v>
      </c>
      <c r="P10">
        <v>1.3</v>
      </c>
      <c r="Q10" s="134">
        <v>4073</v>
      </c>
      <c r="R10">
        <v>48.6</v>
      </c>
      <c r="S10">
        <v>3.49</v>
      </c>
      <c r="T10">
        <v>15.5</v>
      </c>
      <c r="U10">
        <v>14</v>
      </c>
      <c r="V10">
        <v>0.12</v>
      </c>
      <c r="W10">
        <v>2.96</v>
      </c>
      <c r="X10">
        <v>6.44</v>
      </c>
      <c r="Y10">
        <v>3.14</v>
      </c>
      <c r="Z10">
        <v>1.46</v>
      </c>
      <c r="AA10">
        <v>0</v>
      </c>
      <c r="AB10">
        <v>1.38</v>
      </c>
      <c r="AC10">
        <v>0</v>
      </c>
      <c r="AD10">
        <v>0</v>
      </c>
      <c r="AE10">
        <v>97.09</v>
      </c>
      <c r="AG10" s="134">
        <v>4073</v>
      </c>
      <c r="AH10">
        <v>48.8</v>
      </c>
      <c r="AI10">
        <v>1.4</v>
      </c>
      <c r="AJ10">
        <v>7.59</v>
      </c>
      <c r="AK10">
        <v>16.399999999999999</v>
      </c>
      <c r="AL10">
        <v>0.22</v>
      </c>
      <c r="AM10">
        <v>12.7</v>
      </c>
      <c r="AN10">
        <v>12.3</v>
      </c>
      <c r="AO10">
        <v>0.85</v>
      </c>
      <c r="AP10">
        <v>0</v>
      </c>
      <c r="AQ10">
        <v>0.02</v>
      </c>
    </row>
    <row r="11" spans="1:43" ht="15.6">
      <c r="A11" s="134">
        <v>4074</v>
      </c>
      <c r="B11" t="s">
        <v>1497</v>
      </c>
      <c r="C11" t="s">
        <v>1482</v>
      </c>
      <c r="D11">
        <v>0</v>
      </c>
      <c r="E11">
        <f t="shared" si="0"/>
        <v>-1.069999999999979</v>
      </c>
      <c r="F11">
        <f t="shared" si="1"/>
        <v>-1.0400000000000063</v>
      </c>
      <c r="G11">
        <f t="shared" si="2"/>
        <v>16</v>
      </c>
      <c r="H11" s="136">
        <f t="shared" si="3"/>
        <v>1488.15</v>
      </c>
      <c r="I11" t="s">
        <v>1483</v>
      </c>
      <c r="J11" t="s">
        <v>1490</v>
      </c>
      <c r="K11" t="s">
        <v>1491</v>
      </c>
      <c r="L11" t="s">
        <v>1486</v>
      </c>
      <c r="M11">
        <v>22</v>
      </c>
      <c r="N11">
        <v>1215</v>
      </c>
      <c r="O11">
        <v>0</v>
      </c>
      <c r="P11">
        <v>1.6</v>
      </c>
      <c r="Q11" s="134">
        <v>4074</v>
      </c>
      <c r="R11">
        <v>51</v>
      </c>
      <c r="S11">
        <v>4.2699999999999996</v>
      </c>
      <c r="T11">
        <v>16.399999999999999</v>
      </c>
      <c r="U11">
        <v>12.6</v>
      </c>
      <c r="V11">
        <v>0.26</v>
      </c>
      <c r="W11">
        <v>4.22</v>
      </c>
      <c r="X11">
        <v>6.71</v>
      </c>
      <c r="Y11">
        <v>3.57</v>
      </c>
      <c r="Z11">
        <v>1.03</v>
      </c>
      <c r="AA11">
        <v>0.14000000000000001</v>
      </c>
      <c r="AB11">
        <v>0.87</v>
      </c>
      <c r="AC11">
        <v>0</v>
      </c>
      <c r="AD11">
        <v>0</v>
      </c>
      <c r="AE11">
        <v>101.04</v>
      </c>
      <c r="AG11" s="134">
        <v>4074</v>
      </c>
      <c r="AH11">
        <v>48.26</v>
      </c>
      <c r="AI11">
        <v>1.35</v>
      </c>
      <c r="AJ11">
        <v>9.69</v>
      </c>
      <c r="AK11">
        <v>14.9</v>
      </c>
      <c r="AL11">
        <v>0.25</v>
      </c>
      <c r="AM11">
        <v>14.1</v>
      </c>
      <c r="AN11">
        <v>9.52</v>
      </c>
      <c r="AO11">
        <v>1.1399999999999999</v>
      </c>
      <c r="AP11">
        <v>0</v>
      </c>
      <c r="AQ11">
        <v>0.06</v>
      </c>
    </row>
    <row r="12" spans="1:43" ht="15.6">
      <c r="A12" s="134">
        <v>4075</v>
      </c>
      <c r="B12" t="s">
        <v>1498</v>
      </c>
      <c r="C12" t="s">
        <v>1482</v>
      </c>
      <c r="D12">
        <v>0</v>
      </c>
      <c r="E12">
        <f t="shared" si="0"/>
        <v>1.4799999999999898</v>
      </c>
      <c r="F12">
        <f t="shared" si="1"/>
        <v>1.480000000000004</v>
      </c>
      <c r="G12">
        <f t="shared" si="2"/>
        <v>16</v>
      </c>
      <c r="H12" s="136">
        <f t="shared" si="3"/>
        <v>1473.15</v>
      </c>
      <c r="I12" t="s">
        <v>1483</v>
      </c>
      <c r="J12" t="s">
        <v>1490</v>
      </c>
      <c r="K12" t="s">
        <v>1491</v>
      </c>
      <c r="L12" t="s">
        <v>1486</v>
      </c>
      <c r="M12">
        <v>48</v>
      </c>
      <c r="N12">
        <v>1200</v>
      </c>
      <c r="O12">
        <v>0</v>
      </c>
      <c r="P12">
        <v>1.6</v>
      </c>
      <c r="Q12" s="134">
        <v>4075</v>
      </c>
      <c r="R12">
        <v>50.6</v>
      </c>
      <c r="S12">
        <v>4.18</v>
      </c>
      <c r="T12">
        <v>15.6</v>
      </c>
      <c r="U12">
        <v>11.7</v>
      </c>
      <c r="V12">
        <v>0.1</v>
      </c>
      <c r="W12">
        <v>3.37</v>
      </c>
      <c r="X12">
        <v>6.59</v>
      </c>
      <c r="Y12">
        <v>3.93</v>
      </c>
      <c r="Z12">
        <v>1.1000000000000001</v>
      </c>
      <c r="AA12">
        <v>0.01</v>
      </c>
      <c r="AB12">
        <v>1.34</v>
      </c>
      <c r="AC12">
        <v>0</v>
      </c>
      <c r="AD12">
        <v>0</v>
      </c>
      <c r="AE12">
        <v>98.52</v>
      </c>
      <c r="AG12" s="134">
        <v>4075</v>
      </c>
      <c r="AH12">
        <v>48.6</v>
      </c>
      <c r="AI12">
        <v>1.87</v>
      </c>
      <c r="AJ12">
        <v>10.199999999999999</v>
      </c>
      <c r="AK12">
        <v>12</v>
      </c>
      <c r="AL12">
        <v>0.16</v>
      </c>
      <c r="AM12">
        <v>12.6</v>
      </c>
      <c r="AN12">
        <v>14.3</v>
      </c>
      <c r="AO12">
        <v>1.77</v>
      </c>
      <c r="AP12">
        <v>0</v>
      </c>
      <c r="AQ12">
        <v>0.03</v>
      </c>
    </row>
    <row r="13" spans="1:43" ht="15.6">
      <c r="A13" s="134">
        <v>3099</v>
      </c>
      <c r="B13" t="s">
        <v>1499</v>
      </c>
      <c r="C13" t="s">
        <v>1500</v>
      </c>
      <c r="D13">
        <v>0</v>
      </c>
      <c r="E13">
        <f t="shared" si="0"/>
        <v>0.37000000000000455</v>
      </c>
      <c r="F13">
        <f t="shared" si="1"/>
        <v>0.37000000000000455</v>
      </c>
      <c r="G13">
        <f t="shared" si="2"/>
        <v>5</v>
      </c>
      <c r="H13" s="136">
        <f t="shared" si="3"/>
        <v>1351.15</v>
      </c>
      <c r="I13" t="s">
        <v>1483</v>
      </c>
      <c r="J13" t="s">
        <v>1490</v>
      </c>
      <c r="K13" t="s">
        <v>1491</v>
      </c>
      <c r="L13" t="s">
        <v>1486</v>
      </c>
      <c r="M13">
        <v>66</v>
      </c>
      <c r="N13">
        <v>1078</v>
      </c>
      <c r="O13">
        <v>0</v>
      </c>
      <c r="P13">
        <v>0.5</v>
      </c>
      <c r="Q13" s="134">
        <v>3099</v>
      </c>
      <c r="R13">
        <v>45.8</v>
      </c>
      <c r="S13">
        <v>4.16</v>
      </c>
      <c r="T13">
        <v>10.87</v>
      </c>
      <c r="U13">
        <v>20.170000000000002</v>
      </c>
      <c r="V13">
        <v>0.32</v>
      </c>
      <c r="W13">
        <v>3.25</v>
      </c>
      <c r="X13">
        <v>7.49</v>
      </c>
      <c r="Y13">
        <v>2.69</v>
      </c>
      <c r="Z13">
        <v>2.04</v>
      </c>
      <c r="AA13">
        <v>0</v>
      </c>
      <c r="AB13">
        <v>2.84</v>
      </c>
      <c r="AC13">
        <v>0</v>
      </c>
      <c r="AD13">
        <v>0</v>
      </c>
      <c r="AE13">
        <v>99.63</v>
      </c>
      <c r="AG13" s="134">
        <v>3099</v>
      </c>
      <c r="AH13">
        <v>50.93</v>
      </c>
      <c r="AI13">
        <v>0.83</v>
      </c>
      <c r="AJ13">
        <v>1.1499999999999999</v>
      </c>
      <c r="AK13">
        <v>26.25</v>
      </c>
      <c r="AL13">
        <v>0.51</v>
      </c>
      <c r="AM13">
        <v>16.41</v>
      </c>
      <c r="AN13">
        <v>4.1900000000000004</v>
      </c>
      <c r="AO13">
        <v>0.08</v>
      </c>
      <c r="AP13">
        <v>0</v>
      </c>
      <c r="AQ13">
        <v>0.01</v>
      </c>
    </row>
    <row r="14" spans="1:43" ht="15.6">
      <c r="A14" s="134">
        <v>3100</v>
      </c>
      <c r="B14" t="s">
        <v>1501</v>
      </c>
      <c r="C14" t="s">
        <v>1500</v>
      </c>
      <c r="D14">
        <v>0</v>
      </c>
      <c r="E14">
        <f t="shared" si="0"/>
        <v>-2.0600000000000023</v>
      </c>
      <c r="F14">
        <f t="shared" si="1"/>
        <v>-2.0600000000000023</v>
      </c>
      <c r="G14">
        <f t="shared" si="2"/>
        <v>5</v>
      </c>
      <c r="H14" s="136">
        <f t="shared" si="3"/>
        <v>1347.15</v>
      </c>
      <c r="I14" t="s">
        <v>1483</v>
      </c>
      <c r="J14" t="s">
        <v>1490</v>
      </c>
      <c r="K14" t="s">
        <v>1491</v>
      </c>
      <c r="L14" t="s">
        <v>1486</v>
      </c>
      <c r="M14">
        <v>114</v>
      </c>
      <c r="N14">
        <v>1074</v>
      </c>
      <c r="O14">
        <v>0</v>
      </c>
      <c r="P14">
        <v>0.5</v>
      </c>
      <c r="Q14" s="134">
        <v>3100</v>
      </c>
      <c r="R14">
        <v>55.18</v>
      </c>
      <c r="S14">
        <v>2.33</v>
      </c>
      <c r="T14">
        <v>11.79</v>
      </c>
      <c r="U14">
        <v>15.58</v>
      </c>
      <c r="V14">
        <v>0.22</v>
      </c>
      <c r="W14">
        <v>1.39</v>
      </c>
      <c r="X14">
        <v>5.12</v>
      </c>
      <c r="Y14">
        <v>4.68</v>
      </c>
      <c r="Z14">
        <v>4.04</v>
      </c>
      <c r="AA14">
        <v>0</v>
      </c>
      <c r="AB14">
        <v>1.73</v>
      </c>
      <c r="AC14">
        <v>0</v>
      </c>
      <c r="AD14">
        <v>0</v>
      </c>
      <c r="AE14">
        <v>102.06</v>
      </c>
      <c r="AG14" s="134">
        <v>3100</v>
      </c>
      <c r="AH14">
        <v>49.84</v>
      </c>
      <c r="AI14">
        <v>0.79</v>
      </c>
      <c r="AJ14">
        <v>0.95</v>
      </c>
      <c r="AK14">
        <v>30.89</v>
      </c>
      <c r="AL14">
        <v>0.59</v>
      </c>
      <c r="AM14">
        <v>12.7</v>
      </c>
      <c r="AN14">
        <v>4.42</v>
      </c>
      <c r="AO14">
        <v>0.08</v>
      </c>
      <c r="AP14">
        <v>0</v>
      </c>
      <c r="AQ14">
        <v>0.01</v>
      </c>
    </row>
    <row r="15" spans="1:43" ht="15.6">
      <c r="A15" s="134">
        <v>4085</v>
      </c>
      <c r="B15" t="s">
        <v>1502</v>
      </c>
      <c r="C15" t="s">
        <v>1503</v>
      </c>
      <c r="D15">
        <v>0</v>
      </c>
      <c r="E15">
        <f t="shared" si="0"/>
        <v>1.0099999999999909</v>
      </c>
      <c r="F15">
        <f t="shared" si="1"/>
        <v>1.0100000000000051</v>
      </c>
      <c r="G15">
        <f t="shared" si="2"/>
        <v>1E-3</v>
      </c>
      <c r="H15" s="136">
        <f t="shared" si="3"/>
        <v>1433.15</v>
      </c>
      <c r="I15" t="s">
        <v>1504</v>
      </c>
      <c r="J15" t="s">
        <v>1484</v>
      </c>
      <c r="K15" t="s">
        <v>1505</v>
      </c>
      <c r="L15" t="s">
        <v>1486</v>
      </c>
      <c r="M15">
        <v>141.80000000000001</v>
      </c>
      <c r="N15">
        <v>1160</v>
      </c>
      <c r="O15">
        <v>0</v>
      </c>
      <c r="P15">
        <v>1E-4</v>
      </c>
      <c r="Q15" s="134">
        <v>4085</v>
      </c>
      <c r="R15">
        <v>55.9</v>
      </c>
      <c r="S15">
        <v>1.1100000000000001</v>
      </c>
      <c r="T15">
        <v>14.86</v>
      </c>
      <c r="U15">
        <v>7.41</v>
      </c>
      <c r="V15">
        <v>0.17</v>
      </c>
      <c r="W15">
        <v>6</v>
      </c>
      <c r="X15">
        <v>9</v>
      </c>
      <c r="Y15">
        <v>3.4</v>
      </c>
      <c r="Z15">
        <v>0.81</v>
      </c>
      <c r="AA15">
        <v>0.05</v>
      </c>
      <c r="AB15">
        <v>0.28000000000000003</v>
      </c>
      <c r="AC15">
        <v>0</v>
      </c>
      <c r="AD15">
        <v>0</v>
      </c>
      <c r="AE15">
        <v>98.99</v>
      </c>
      <c r="AG15" s="134">
        <v>4085</v>
      </c>
      <c r="AH15">
        <v>52.9</v>
      </c>
      <c r="AI15">
        <v>0.39</v>
      </c>
      <c r="AJ15">
        <v>2.6</v>
      </c>
      <c r="AK15">
        <v>5.7</v>
      </c>
      <c r="AL15">
        <v>0.13</v>
      </c>
      <c r="AM15">
        <v>18</v>
      </c>
      <c r="AN15">
        <v>20</v>
      </c>
      <c r="AO15">
        <v>0.3</v>
      </c>
      <c r="AP15">
        <v>0</v>
      </c>
      <c r="AQ15">
        <v>0.6</v>
      </c>
    </row>
    <row r="16" spans="1:43" ht="15.6">
      <c r="A16" s="134">
        <v>4086</v>
      </c>
      <c r="B16" t="s">
        <v>1506</v>
      </c>
      <c r="C16" t="s">
        <v>1503</v>
      </c>
      <c r="D16">
        <v>0</v>
      </c>
      <c r="E16">
        <f t="shared" si="0"/>
        <v>1.0600000000000023</v>
      </c>
      <c r="F16">
        <f t="shared" si="1"/>
        <v>1.0600000000000023</v>
      </c>
      <c r="G16">
        <f t="shared" si="2"/>
        <v>1E-3</v>
      </c>
      <c r="H16" s="136">
        <f t="shared" si="3"/>
        <v>1422.15</v>
      </c>
      <c r="I16" t="s">
        <v>1504</v>
      </c>
      <c r="J16" t="s">
        <v>1484</v>
      </c>
      <c r="K16" t="s">
        <v>1505</v>
      </c>
      <c r="L16" t="s">
        <v>1486</v>
      </c>
      <c r="M16">
        <v>239.8</v>
      </c>
      <c r="N16">
        <v>1149</v>
      </c>
      <c r="O16">
        <v>0</v>
      </c>
      <c r="P16">
        <v>1E-4</v>
      </c>
      <c r="Q16" s="134">
        <v>4086</v>
      </c>
      <c r="R16">
        <v>56.8</v>
      </c>
      <c r="S16">
        <v>1.36</v>
      </c>
      <c r="T16">
        <v>14.4</v>
      </c>
      <c r="U16">
        <v>7.8</v>
      </c>
      <c r="V16">
        <v>0.16</v>
      </c>
      <c r="W16">
        <v>5.17</v>
      </c>
      <c r="X16">
        <v>8.3000000000000007</v>
      </c>
      <c r="Y16">
        <v>3.61</v>
      </c>
      <c r="Z16">
        <v>0.97</v>
      </c>
      <c r="AA16">
        <v>0</v>
      </c>
      <c r="AB16">
        <v>0.37</v>
      </c>
      <c r="AC16">
        <v>0</v>
      </c>
      <c r="AD16">
        <v>0</v>
      </c>
      <c r="AE16">
        <v>98.94</v>
      </c>
      <c r="AG16" s="134">
        <v>4086</v>
      </c>
      <c r="AH16">
        <v>52.7</v>
      </c>
      <c r="AI16">
        <v>0.46</v>
      </c>
      <c r="AJ16">
        <v>2.2000000000000002</v>
      </c>
      <c r="AK16">
        <v>6.7</v>
      </c>
      <c r="AL16">
        <v>0.2</v>
      </c>
      <c r="AM16">
        <v>18.2</v>
      </c>
      <c r="AN16">
        <v>18.2</v>
      </c>
      <c r="AO16">
        <v>0.35</v>
      </c>
      <c r="AP16">
        <v>0</v>
      </c>
      <c r="AQ16">
        <v>0.7</v>
      </c>
    </row>
    <row r="17" spans="1:43" ht="15.6">
      <c r="A17" s="134">
        <v>4087</v>
      </c>
      <c r="B17" t="s">
        <v>1507</v>
      </c>
      <c r="C17" t="s">
        <v>1503</v>
      </c>
      <c r="D17">
        <v>0</v>
      </c>
      <c r="E17">
        <f t="shared" si="0"/>
        <v>1.5499999999999972</v>
      </c>
      <c r="F17">
        <f t="shared" si="1"/>
        <v>1.5499999999999972</v>
      </c>
      <c r="G17">
        <f t="shared" si="2"/>
        <v>1E-3</v>
      </c>
      <c r="H17" s="136">
        <f t="shared" si="3"/>
        <v>1413.15</v>
      </c>
      <c r="I17" t="s">
        <v>1504</v>
      </c>
      <c r="J17" t="s">
        <v>1484</v>
      </c>
      <c r="K17" t="s">
        <v>1505</v>
      </c>
      <c r="L17" t="s">
        <v>1486</v>
      </c>
      <c r="M17">
        <v>231.3</v>
      </c>
      <c r="N17">
        <v>1140</v>
      </c>
      <c r="O17">
        <v>0</v>
      </c>
      <c r="P17">
        <v>1E-4</v>
      </c>
      <c r="Q17" s="134">
        <v>4087</v>
      </c>
      <c r="R17">
        <v>57.7</v>
      </c>
      <c r="S17">
        <v>1.48</v>
      </c>
      <c r="T17">
        <v>14.44</v>
      </c>
      <c r="U17">
        <v>7.4</v>
      </c>
      <c r="V17">
        <v>0.14000000000000001</v>
      </c>
      <c r="W17">
        <v>4.46</v>
      </c>
      <c r="X17">
        <v>7.3</v>
      </c>
      <c r="Y17">
        <v>4</v>
      </c>
      <c r="Z17">
        <v>1.24</v>
      </c>
      <c r="AA17">
        <v>0</v>
      </c>
      <c r="AB17">
        <v>0.28999999999999998</v>
      </c>
      <c r="AC17">
        <v>0</v>
      </c>
      <c r="AD17">
        <v>0</v>
      </c>
      <c r="AE17">
        <v>98.45</v>
      </c>
      <c r="AG17" s="134">
        <v>4087</v>
      </c>
      <c r="AH17">
        <v>53</v>
      </c>
      <c r="AI17">
        <v>0.5</v>
      </c>
      <c r="AJ17">
        <v>1.9</v>
      </c>
      <c r="AK17">
        <v>7</v>
      </c>
      <c r="AL17">
        <v>0.16</v>
      </c>
      <c r="AM17">
        <v>17.7</v>
      </c>
      <c r="AN17">
        <v>18.899999999999999</v>
      </c>
      <c r="AO17">
        <v>0.25</v>
      </c>
      <c r="AP17">
        <v>0</v>
      </c>
      <c r="AQ17">
        <v>0.5</v>
      </c>
    </row>
    <row r="18" spans="1:43" ht="15.6">
      <c r="A18" s="134">
        <v>3981</v>
      </c>
      <c r="B18">
        <v>3</v>
      </c>
      <c r="C18" t="s">
        <v>1508</v>
      </c>
      <c r="D18">
        <v>0</v>
      </c>
      <c r="E18">
        <f t="shared" si="0"/>
        <v>-0.64999999999999147</v>
      </c>
      <c r="F18">
        <f t="shared" si="1"/>
        <v>-0.65000000000000568</v>
      </c>
      <c r="G18">
        <f t="shared" si="2"/>
        <v>1E-3</v>
      </c>
      <c r="H18" s="136">
        <f t="shared" si="3"/>
        <v>1368.15</v>
      </c>
      <c r="I18" t="s">
        <v>1509</v>
      </c>
      <c r="J18" t="s">
        <v>1484</v>
      </c>
      <c r="K18" t="s">
        <v>1485</v>
      </c>
      <c r="L18" t="s">
        <v>1486</v>
      </c>
      <c r="M18">
        <v>195</v>
      </c>
      <c r="N18">
        <v>1095</v>
      </c>
      <c r="O18">
        <v>0</v>
      </c>
      <c r="P18">
        <v>1E-4</v>
      </c>
      <c r="Q18" s="134">
        <v>3981</v>
      </c>
      <c r="R18">
        <v>63.7</v>
      </c>
      <c r="S18">
        <v>1.1399999999999999</v>
      </c>
      <c r="T18">
        <v>14.3</v>
      </c>
      <c r="U18">
        <v>7.36</v>
      </c>
      <c r="V18">
        <v>0</v>
      </c>
      <c r="W18">
        <v>1.61</v>
      </c>
      <c r="X18">
        <v>3.78</v>
      </c>
      <c r="Y18">
        <v>4.21</v>
      </c>
      <c r="Z18">
        <v>4.22</v>
      </c>
      <c r="AA18">
        <v>0</v>
      </c>
      <c r="AB18">
        <v>0.33</v>
      </c>
      <c r="AC18">
        <v>0</v>
      </c>
      <c r="AD18">
        <v>0</v>
      </c>
      <c r="AE18">
        <v>100.65</v>
      </c>
      <c r="AG18" s="134">
        <v>3981</v>
      </c>
      <c r="AH18">
        <v>52.2</v>
      </c>
      <c r="AI18">
        <v>0.53</v>
      </c>
      <c r="AJ18">
        <v>1.67</v>
      </c>
      <c r="AK18">
        <v>11.2</v>
      </c>
      <c r="AL18">
        <v>0</v>
      </c>
      <c r="AM18">
        <v>15.5</v>
      </c>
      <c r="AN18">
        <v>19</v>
      </c>
      <c r="AO18">
        <v>0.42</v>
      </c>
      <c r="AP18">
        <v>0</v>
      </c>
      <c r="AQ18">
        <v>0</v>
      </c>
    </row>
    <row r="19" spans="1:43" ht="15.6">
      <c r="A19" s="134">
        <v>3982</v>
      </c>
      <c r="B19">
        <v>4</v>
      </c>
      <c r="C19" t="s">
        <v>1508</v>
      </c>
      <c r="D19">
        <v>0</v>
      </c>
      <c r="E19">
        <f t="shared" si="0"/>
        <v>0.98999999999999488</v>
      </c>
      <c r="F19">
        <f t="shared" si="1"/>
        <v>0.98999999999999488</v>
      </c>
      <c r="G19">
        <f t="shared" si="2"/>
        <v>1E-3</v>
      </c>
      <c r="H19" s="136">
        <f t="shared" si="3"/>
        <v>1368.15</v>
      </c>
      <c r="I19" t="s">
        <v>1509</v>
      </c>
      <c r="J19" t="s">
        <v>1484</v>
      </c>
      <c r="K19" t="s">
        <v>1485</v>
      </c>
      <c r="L19" t="s">
        <v>1486</v>
      </c>
      <c r="M19">
        <v>195</v>
      </c>
      <c r="N19">
        <v>1095</v>
      </c>
      <c r="O19">
        <v>0</v>
      </c>
      <c r="P19">
        <v>1E-4</v>
      </c>
      <c r="Q19" s="134">
        <v>3982</v>
      </c>
      <c r="R19">
        <v>63.6</v>
      </c>
      <c r="S19">
        <v>1.0900000000000001</v>
      </c>
      <c r="T19">
        <v>14.6</v>
      </c>
      <c r="U19">
        <v>5.81</v>
      </c>
      <c r="V19">
        <v>0</v>
      </c>
      <c r="W19">
        <v>1.42</v>
      </c>
      <c r="X19">
        <v>3.04</v>
      </c>
      <c r="Y19">
        <v>4</v>
      </c>
      <c r="Z19">
        <v>5.1100000000000003</v>
      </c>
      <c r="AA19">
        <v>0</v>
      </c>
      <c r="AB19">
        <v>0.34</v>
      </c>
      <c r="AC19">
        <v>0</v>
      </c>
      <c r="AD19">
        <v>0</v>
      </c>
      <c r="AE19">
        <v>99.01</v>
      </c>
      <c r="AG19" s="134">
        <v>3982</v>
      </c>
      <c r="AH19">
        <v>51.1</v>
      </c>
      <c r="AI19">
        <v>0.49</v>
      </c>
      <c r="AJ19">
        <v>1.7</v>
      </c>
      <c r="AK19">
        <v>9.9700000000000006</v>
      </c>
      <c r="AL19">
        <v>0</v>
      </c>
      <c r="AM19">
        <v>14.6</v>
      </c>
      <c r="AN19">
        <v>20</v>
      </c>
      <c r="AO19">
        <v>0.43</v>
      </c>
      <c r="AP19">
        <v>0.1</v>
      </c>
      <c r="AQ19">
        <v>0</v>
      </c>
    </row>
    <row r="20" spans="1:43" ht="15.6">
      <c r="A20" s="134">
        <v>3983</v>
      </c>
      <c r="B20">
        <v>11</v>
      </c>
      <c r="C20" t="s">
        <v>1508</v>
      </c>
      <c r="D20">
        <v>0</v>
      </c>
      <c r="E20">
        <f t="shared" si="0"/>
        <v>1.539999999999992</v>
      </c>
      <c r="F20">
        <f t="shared" si="1"/>
        <v>1.5400000000000063</v>
      </c>
      <c r="G20">
        <f t="shared" si="2"/>
        <v>1E-3</v>
      </c>
      <c r="H20" s="136">
        <f t="shared" si="3"/>
        <v>1333.15</v>
      </c>
      <c r="I20" t="s">
        <v>1509</v>
      </c>
      <c r="J20" t="s">
        <v>1484</v>
      </c>
      <c r="K20" t="s">
        <v>1485</v>
      </c>
      <c r="L20" t="s">
        <v>1486</v>
      </c>
      <c r="M20">
        <v>480</v>
      </c>
      <c r="N20">
        <v>1060</v>
      </c>
      <c r="O20">
        <v>0</v>
      </c>
      <c r="P20">
        <v>1E-4</v>
      </c>
      <c r="Q20" s="134">
        <v>3983</v>
      </c>
      <c r="R20">
        <v>66.2</v>
      </c>
      <c r="S20">
        <v>0.7</v>
      </c>
      <c r="T20">
        <v>14.7</v>
      </c>
      <c r="U20">
        <v>4.9400000000000004</v>
      </c>
      <c r="V20">
        <v>0</v>
      </c>
      <c r="W20">
        <v>0.78</v>
      </c>
      <c r="X20">
        <v>1.98</v>
      </c>
      <c r="Y20">
        <v>3.71</v>
      </c>
      <c r="Z20">
        <v>5.19</v>
      </c>
      <c r="AA20">
        <v>0</v>
      </c>
      <c r="AB20">
        <v>0.26</v>
      </c>
      <c r="AC20">
        <v>0</v>
      </c>
      <c r="AD20">
        <v>0</v>
      </c>
      <c r="AE20">
        <v>98.46</v>
      </c>
      <c r="AG20" s="134">
        <v>3983</v>
      </c>
      <c r="AH20">
        <v>51.5</v>
      </c>
      <c r="AI20">
        <v>0.52</v>
      </c>
      <c r="AJ20">
        <v>1.98</v>
      </c>
      <c r="AK20">
        <v>11.2</v>
      </c>
      <c r="AL20">
        <v>0</v>
      </c>
      <c r="AM20">
        <v>14.5</v>
      </c>
      <c r="AN20">
        <v>19.3</v>
      </c>
      <c r="AO20">
        <v>0.33</v>
      </c>
      <c r="AP20">
        <v>0</v>
      </c>
      <c r="AQ20">
        <v>0</v>
      </c>
    </row>
    <row r="21" spans="1:43" ht="15.6">
      <c r="A21" s="134">
        <v>3985</v>
      </c>
      <c r="B21">
        <v>704</v>
      </c>
      <c r="C21" t="s">
        <v>1508</v>
      </c>
      <c r="D21">
        <v>2</v>
      </c>
      <c r="E21">
        <f t="shared" si="0"/>
        <v>5.1400000000000148</v>
      </c>
      <c r="F21">
        <f t="shared" si="1"/>
        <v>5.1500000000000057</v>
      </c>
      <c r="G21">
        <f t="shared" si="2"/>
        <v>2</v>
      </c>
      <c r="H21" s="136">
        <f t="shared" si="3"/>
        <v>1273.1500000000001</v>
      </c>
      <c r="I21" t="s">
        <v>1510</v>
      </c>
      <c r="J21" t="s">
        <v>1511</v>
      </c>
      <c r="L21" t="s">
        <v>1486</v>
      </c>
      <c r="M21">
        <v>96</v>
      </c>
      <c r="N21">
        <v>1000</v>
      </c>
      <c r="O21">
        <v>5</v>
      </c>
      <c r="P21">
        <v>0.2</v>
      </c>
      <c r="Q21" s="134">
        <v>3985</v>
      </c>
      <c r="R21">
        <v>65.2</v>
      </c>
      <c r="S21">
        <v>1.1100000000000001</v>
      </c>
      <c r="T21">
        <v>14.6</v>
      </c>
      <c r="U21">
        <v>2.0699999999999998</v>
      </c>
      <c r="V21">
        <v>0.08</v>
      </c>
      <c r="W21">
        <v>0.92</v>
      </c>
      <c r="X21">
        <v>2.46</v>
      </c>
      <c r="Y21">
        <v>4.0599999999999996</v>
      </c>
      <c r="Z21">
        <v>4.0999999999999996</v>
      </c>
      <c r="AA21">
        <v>0</v>
      </c>
      <c r="AB21">
        <v>0.26</v>
      </c>
      <c r="AC21">
        <v>0</v>
      </c>
      <c r="AD21">
        <v>0</v>
      </c>
      <c r="AE21">
        <v>94.85</v>
      </c>
      <c r="AG21" s="134">
        <v>3985</v>
      </c>
      <c r="AH21">
        <v>51.8</v>
      </c>
      <c r="AI21">
        <v>0.47</v>
      </c>
      <c r="AJ21">
        <v>1.88</v>
      </c>
      <c r="AK21">
        <v>10.5</v>
      </c>
      <c r="AL21">
        <v>0.45</v>
      </c>
      <c r="AM21">
        <v>14.7</v>
      </c>
      <c r="AN21">
        <v>19.399999999999999</v>
      </c>
      <c r="AO21">
        <v>0.39</v>
      </c>
      <c r="AP21">
        <v>0</v>
      </c>
      <c r="AQ21">
        <v>0</v>
      </c>
    </row>
    <row r="22" spans="1:43" ht="15.6">
      <c r="A22" s="134">
        <v>3986</v>
      </c>
      <c r="B22">
        <v>802</v>
      </c>
      <c r="C22" t="s">
        <v>1508</v>
      </c>
      <c r="D22">
        <v>0</v>
      </c>
      <c r="E22">
        <f t="shared" si="0"/>
        <v>0.32999999999999829</v>
      </c>
      <c r="F22">
        <f t="shared" si="1"/>
        <v>0.32999999999999829</v>
      </c>
      <c r="G22">
        <f t="shared" si="2"/>
        <v>8</v>
      </c>
      <c r="H22" s="136">
        <f t="shared" si="3"/>
        <v>1523.15</v>
      </c>
      <c r="I22" t="s">
        <v>1510</v>
      </c>
      <c r="J22" t="s">
        <v>1512</v>
      </c>
      <c r="K22" t="s">
        <v>1491</v>
      </c>
      <c r="L22" t="s">
        <v>1486</v>
      </c>
      <c r="M22">
        <v>24</v>
      </c>
      <c r="N22">
        <v>1250</v>
      </c>
      <c r="O22">
        <v>0</v>
      </c>
      <c r="P22">
        <v>0.8</v>
      </c>
      <c r="Q22" s="134">
        <v>3986</v>
      </c>
      <c r="R22">
        <v>48.7</v>
      </c>
      <c r="S22">
        <v>0.69</v>
      </c>
      <c r="T22">
        <v>17.2</v>
      </c>
      <c r="U22">
        <v>9.69</v>
      </c>
      <c r="V22">
        <v>0.09</v>
      </c>
      <c r="W22">
        <v>8.51</v>
      </c>
      <c r="X22">
        <v>11.6</v>
      </c>
      <c r="Y22">
        <v>2.63</v>
      </c>
      <c r="Z22">
        <v>0.44</v>
      </c>
      <c r="AA22">
        <v>0</v>
      </c>
      <c r="AB22">
        <v>0.12</v>
      </c>
      <c r="AC22">
        <v>0</v>
      </c>
      <c r="AD22">
        <v>0</v>
      </c>
      <c r="AE22">
        <v>99.67</v>
      </c>
      <c r="AG22" s="134">
        <v>3986</v>
      </c>
      <c r="AH22">
        <v>51.2</v>
      </c>
      <c r="AI22">
        <v>0.33</v>
      </c>
      <c r="AJ22">
        <v>7.25</v>
      </c>
      <c r="AK22">
        <v>5.89</v>
      </c>
      <c r="AL22">
        <v>0.16</v>
      </c>
      <c r="AM22">
        <v>17.7</v>
      </c>
      <c r="AN22">
        <v>17.5</v>
      </c>
      <c r="AO22">
        <v>0.44</v>
      </c>
      <c r="AP22">
        <v>0</v>
      </c>
      <c r="AQ22">
        <v>0</v>
      </c>
    </row>
    <row r="23" spans="1:43" ht="15.6">
      <c r="A23" s="134">
        <v>3987</v>
      </c>
      <c r="B23">
        <v>805</v>
      </c>
      <c r="C23" t="s">
        <v>1508</v>
      </c>
      <c r="D23">
        <v>0</v>
      </c>
      <c r="E23">
        <f t="shared" si="0"/>
        <v>0.90000000000000568</v>
      </c>
      <c r="F23">
        <f t="shared" si="1"/>
        <v>0.90000000000000568</v>
      </c>
      <c r="G23">
        <f t="shared" si="2"/>
        <v>8</v>
      </c>
      <c r="H23" s="136">
        <f t="shared" si="3"/>
        <v>1473.15</v>
      </c>
      <c r="I23" t="s">
        <v>1510</v>
      </c>
      <c r="J23" t="s">
        <v>1512</v>
      </c>
      <c r="K23" t="s">
        <v>1491</v>
      </c>
      <c r="L23" t="s">
        <v>1486</v>
      </c>
      <c r="M23">
        <v>24</v>
      </c>
      <c r="N23">
        <v>1200</v>
      </c>
      <c r="O23">
        <v>0</v>
      </c>
      <c r="P23">
        <v>0.8</v>
      </c>
      <c r="Q23" s="134">
        <v>3987</v>
      </c>
      <c r="R23">
        <v>48.2</v>
      </c>
      <c r="S23">
        <v>0.98</v>
      </c>
      <c r="T23">
        <v>16.7</v>
      </c>
      <c r="U23">
        <v>9.83</v>
      </c>
      <c r="V23">
        <v>0.17</v>
      </c>
      <c r="W23">
        <v>8.1300000000000008</v>
      </c>
      <c r="X23">
        <v>11.8</v>
      </c>
      <c r="Y23">
        <v>2.64</v>
      </c>
      <c r="Z23">
        <v>0.42</v>
      </c>
      <c r="AA23">
        <v>0</v>
      </c>
      <c r="AB23">
        <v>0.23</v>
      </c>
      <c r="AC23">
        <v>0</v>
      </c>
      <c r="AD23">
        <v>0</v>
      </c>
      <c r="AE23">
        <v>99.1</v>
      </c>
      <c r="AG23" s="134">
        <v>3987</v>
      </c>
      <c r="AH23">
        <v>50.5</v>
      </c>
      <c r="AI23">
        <v>0.55000000000000004</v>
      </c>
      <c r="AJ23">
        <v>7.06</v>
      </c>
      <c r="AK23">
        <v>5.25</v>
      </c>
      <c r="AL23">
        <v>0.13</v>
      </c>
      <c r="AM23">
        <v>16.5</v>
      </c>
      <c r="AN23">
        <v>18.899999999999999</v>
      </c>
      <c r="AO23">
        <v>0.33</v>
      </c>
      <c r="AP23">
        <v>0</v>
      </c>
      <c r="AQ23">
        <v>0</v>
      </c>
    </row>
    <row r="24" spans="1:43" ht="15.6">
      <c r="A24" s="134">
        <v>3988</v>
      </c>
      <c r="B24">
        <v>808</v>
      </c>
      <c r="C24" t="s">
        <v>1508</v>
      </c>
      <c r="D24">
        <v>0</v>
      </c>
      <c r="E24">
        <f t="shared" si="0"/>
        <v>1.3600000000000136</v>
      </c>
      <c r="F24">
        <f t="shared" si="1"/>
        <v>1.3599999999999994</v>
      </c>
      <c r="G24">
        <f t="shared" si="2"/>
        <v>8</v>
      </c>
      <c r="H24" s="136">
        <f t="shared" si="3"/>
        <v>1473.15</v>
      </c>
      <c r="I24" t="s">
        <v>1510</v>
      </c>
      <c r="J24" t="s">
        <v>1512</v>
      </c>
      <c r="K24" t="s">
        <v>1491</v>
      </c>
      <c r="L24" t="s">
        <v>1486</v>
      </c>
      <c r="M24">
        <v>96</v>
      </c>
      <c r="N24">
        <v>1200</v>
      </c>
      <c r="O24">
        <v>0</v>
      </c>
      <c r="P24">
        <v>0.8</v>
      </c>
      <c r="Q24" s="134">
        <v>3988</v>
      </c>
      <c r="R24">
        <v>47.8</v>
      </c>
      <c r="S24">
        <v>1.21</v>
      </c>
      <c r="T24">
        <v>15.9</v>
      </c>
      <c r="U24">
        <v>11.3</v>
      </c>
      <c r="V24">
        <v>0.25</v>
      </c>
      <c r="W24">
        <v>7.17</v>
      </c>
      <c r="X24">
        <v>11.5</v>
      </c>
      <c r="Y24">
        <v>2.77</v>
      </c>
      <c r="Z24">
        <v>0.55000000000000004</v>
      </c>
      <c r="AA24">
        <v>0</v>
      </c>
      <c r="AB24">
        <v>0.19</v>
      </c>
      <c r="AC24">
        <v>0</v>
      </c>
      <c r="AD24">
        <v>0</v>
      </c>
      <c r="AE24">
        <v>98.64</v>
      </c>
      <c r="AG24" s="134">
        <v>3988</v>
      </c>
      <c r="AH24">
        <v>50.2</v>
      </c>
      <c r="AI24">
        <v>0.63</v>
      </c>
      <c r="AJ24">
        <v>6.75</v>
      </c>
      <c r="AK24">
        <v>6.36</v>
      </c>
      <c r="AL24">
        <v>0.2</v>
      </c>
      <c r="AM24">
        <v>15.6</v>
      </c>
      <c r="AN24">
        <v>19.2</v>
      </c>
      <c r="AO24">
        <v>0.26</v>
      </c>
      <c r="AP24">
        <v>0</v>
      </c>
      <c r="AQ24">
        <v>0</v>
      </c>
    </row>
    <row r="25" spans="1:43" ht="15.6">
      <c r="A25" s="134">
        <v>3994</v>
      </c>
      <c r="B25">
        <v>819</v>
      </c>
      <c r="C25" t="s">
        <v>1508</v>
      </c>
      <c r="D25">
        <v>0</v>
      </c>
      <c r="E25">
        <f t="shared" si="0"/>
        <v>0.43999999999999773</v>
      </c>
      <c r="F25">
        <f t="shared" si="1"/>
        <v>0.43999999999999773</v>
      </c>
      <c r="G25">
        <f t="shared" si="2"/>
        <v>8</v>
      </c>
      <c r="H25" s="136">
        <f t="shared" si="3"/>
        <v>1473.15</v>
      </c>
      <c r="I25" t="s">
        <v>1510</v>
      </c>
      <c r="J25" t="s">
        <v>1512</v>
      </c>
      <c r="K25" t="s">
        <v>1491</v>
      </c>
      <c r="L25" t="s">
        <v>1486</v>
      </c>
      <c r="M25">
        <v>72</v>
      </c>
      <c r="N25">
        <v>1200</v>
      </c>
      <c r="O25">
        <v>0</v>
      </c>
      <c r="P25">
        <v>0.8</v>
      </c>
      <c r="Q25" s="134">
        <v>3994</v>
      </c>
      <c r="R25">
        <v>48.4</v>
      </c>
      <c r="S25">
        <v>1.1599999999999999</v>
      </c>
      <c r="T25">
        <v>15.6</v>
      </c>
      <c r="U25">
        <v>12.7</v>
      </c>
      <c r="V25">
        <v>0.3</v>
      </c>
      <c r="W25">
        <v>7.25</v>
      </c>
      <c r="X25">
        <v>10.8</v>
      </c>
      <c r="Y25">
        <v>2.65</v>
      </c>
      <c r="Z25">
        <v>0.54</v>
      </c>
      <c r="AA25">
        <v>0</v>
      </c>
      <c r="AB25">
        <v>0.16</v>
      </c>
      <c r="AC25">
        <v>0</v>
      </c>
      <c r="AD25">
        <v>0</v>
      </c>
      <c r="AE25">
        <v>99.56</v>
      </c>
      <c r="AG25" s="134">
        <v>3994</v>
      </c>
      <c r="AH25">
        <v>50.7</v>
      </c>
      <c r="AI25">
        <v>0.64</v>
      </c>
      <c r="AJ25">
        <v>6.1</v>
      </c>
      <c r="AK25">
        <v>7.5</v>
      </c>
      <c r="AL25">
        <v>0.18</v>
      </c>
      <c r="AM25">
        <v>16.5</v>
      </c>
      <c r="AN25">
        <v>17.600000000000001</v>
      </c>
      <c r="AO25">
        <v>0.36</v>
      </c>
      <c r="AP25">
        <v>0</v>
      </c>
      <c r="AQ25">
        <v>0</v>
      </c>
    </row>
    <row r="26" spans="1:43" ht="15.6">
      <c r="A26" s="134">
        <v>3995</v>
      </c>
      <c r="B26">
        <v>869</v>
      </c>
      <c r="C26" t="s">
        <v>1508</v>
      </c>
      <c r="D26">
        <v>0</v>
      </c>
      <c r="E26">
        <f t="shared" si="0"/>
        <v>1.4299999999999926</v>
      </c>
      <c r="F26">
        <f t="shared" si="1"/>
        <v>1.4300000000000068</v>
      </c>
      <c r="G26">
        <f t="shared" si="2"/>
        <v>8</v>
      </c>
      <c r="H26" s="136">
        <f t="shared" si="3"/>
        <v>1423.15</v>
      </c>
      <c r="I26" t="s">
        <v>1510</v>
      </c>
      <c r="J26" t="s">
        <v>1512</v>
      </c>
      <c r="K26" t="s">
        <v>1491</v>
      </c>
      <c r="L26" t="s">
        <v>1486</v>
      </c>
      <c r="M26">
        <v>96</v>
      </c>
      <c r="N26">
        <v>1150</v>
      </c>
      <c r="O26">
        <v>0</v>
      </c>
      <c r="P26">
        <v>0.8</v>
      </c>
      <c r="Q26" s="134">
        <v>3995</v>
      </c>
      <c r="R26">
        <v>49</v>
      </c>
      <c r="S26">
        <v>2.13</v>
      </c>
      <c r="T26">
        <v>14.3</v>
      </c>
      <c r="U26">
        <v>14.6</v>
      </c>
      <c r="V26">
        <v>0.11</v>
      </c>
      <c r="W26">
        <v>5.12</v>
      </c>
      <c r="X26">
        <v>8.73</v>
      </c>
      <c r="Y26">
        <v>3.11</v>
      </c>
      <c r="Z26">
        <v>1.1399999999999999</v>
      </c>
      <c r="AA26">
        <v>0</v>
      </c>
      <c r="AB26">
        <v>0.33</v>
      </c>
      <c r="AC26">
        <v>0</v>
      </c>
      <c r="AD26">
        <v>0</v>
      </c>
      <c r="AE26">
        <v>98.57</v>
      </c>
      <c r="AG26" s="134">
        <v>3995</v>
      </c>
      <c r="AH26">
        <v>52.1</v>
      </c>
      <c r="AI26">
        <v>0.36</v>
      </c>
      <c r="AJ26">
        <v>2.75</v>
      </c>
      <c r="AK26">
        <v>13.8</v>
      </c>
      <c r="AL26">
        <v>0.37</v>
      </c>
      <c r="AM26">
        <v>18.100000000000001</v>
      </c>
      <c r="AN26">
        <v>12.1</v>
      </c>
      <c r="AO26">
        <v>0.38</v>
      </c>
      <c r="AP26">
        <v>0</v>
      </c>
      <c r="AQ26">
        <v>0</v>
      </c>
    </row>
    <row r="27" spans="1:43" ht="15.6">
      <c r="A27" s="134">
        <v>3996</v>
      </c>
      <c r="B27">
        <v>874</v>
      </c>
      <c r="C27" t="s">
        <v>1508</v>
      </c>
      <c r="D27">
        <v>0</v>
      </c>
      <c r="E27">
        <f t="shared" si="0"/>
        <v>6.0000000000002274E-2</v>
      </c>
      <c r="F27">
        <f t="shared" si="1"/>
        <v>6.0000000000002274E-2</v>
      </c>
      <c r="G27">
        <f t="shared" si="2"/>
        <v>1E-3</v>
      </c>
      <c r="H27" s="136">
        <f t="shared" si="3"/>
        <v>1356.15</v>
      </c>
      <c r="I27" t="s">
        <v>1510</v>
      </c>
      <c r="J27" t="s">
        <v>1484</v>
      </c>
      <c r="K27" t="s">
        <v>1485</v>
      </c>
      <c r="L27" t="s">
        <v>1486</v>
      </c>
      <c r="M27">
        <v>192</v>
      </c>
      <c r="N27">
        <v>1083</v>
      </c>
      <c r="O27">
        <v>0</v>
      </c>
      <c r="P27">
        <v>1E-4</v>
      </c>
      <c r="Q27" s="134">
        <v>3996</v>
      </c>
      <c r="R27">
        <v>65.8</v>
      </c>
      <c r="S27">
        <v>1.1599999999999999</v>
      </c>
      <c r="T27">
        <v>14.9</v>
      </c>
      <c r="U27">
        <v>4.3099999999999996</v>
      </c>
      <c r="V27">
        <v>0.13</v>
      </c>
      <c r="W27">
        <v>1.72</v>
      </c>
      <c r="X27">
        <v>3.64</v>
      </c>
      <c r="Y27">
        <v>3.76</v>
      </c>
      <c r="Z27">
        <v>3.99</v>
      </c>
      <c r="AA27">
        <v>0</v>
      </c>
      <c r="AB27">
        <v>0.53</v>
      </c>
      <c r="AC27">
        <v>0</v>
      </c>
      <c r="AD27">
        <v>0</v>
      </c>
      <c r="AE27">
        <v>99.94</v>
      </c>
      <c r="AG27" s="134">
        <v>3996</v>
      </c>
      <c r="AH27">
        <v>51.8</v>
      </c>
      <c r="AI27">
        <v>0.55000000000000004</v>
      </c>
      <c r="AJ27">
        <v>2.0299999999999998</v>
      </c>
      <c r="AK27">
        <v>10.8</v>
      </c>
      <c r="AL27">
        <v>0.57999999999999996</v>
      </c>
      <c r="AM27">
        <v>14.4</v>
      </c>
      <c r="AN27">
        <v>19.2</v>
      </c>
      <c r="AO27">
        <v>0.26</v>
      </c>
      <c r="AP27">
        <v>0</v>
      </c>
      <c r="AQ27">
        <v>0</v>
      </c>
    </row>
    <row r="28" spans="1:43" ht="15.6">
      <c r="A28" s="134">
        <v>3997</v>
      </c>
      <c r="B28">
        <v>886</v>
      </c>
      <c r="C28" t="s">
        <v>1508</v>
      </c>
      <c r="D28">
        <v>0</v>
      </c>
      <c r="E28">
        <f t="shared" si="0"/>
        <v>1.5899999999999892</v>
      </c>
      <c r="F28">
        <f t="shared" si="1"/>
        <v>1.5900000000000034</v>
      </c>
      <c r="G28">
        <f t="shared" si="2"/>
        <v>1E-3</v>
      </c>
      <c r="H28" s="136">
        <f t="shared" si="3"/>
        <v>1356.15</v>
      </c>
      <c r="I28" t="s">
        <v>1510</v>
      </c>
      <c r="J28" t="s">
        <v>1484</v>
      </c>
      <c r="K28" t="s">
        <v>1485</v>
      </c>
      <c r="L28" t="s">
        <v>1486</v>
      </c>
      <c r="M28">
        <v>192</v>
      </c>
      <c r="N28">
        <v>1083</v>
      </c>
      <c r="O28">
        <v>0</v>
      </c>
      <c r="P28">
        <v>1E-4</v>
      </c>
      <c r="Q28" s="134">
        <v>3997</v>
      </c>
      <c r="R28">
        <v>64.2</v>
      </c>
      <c r="S28">
        <v>1.23</v>
      </c>
      <c r="T28">
        <v>14.9</v>
      </c>
      <c r="U28">
        <v>4.2699999999999996</v>
      </c>
      <c r="V28">
        <v>0.21</v>
      </c>
      <c r="W28">
        <v>1.4</v>
      </c>
      <c r="X28">
        <v>3.61</v>
      </c>
      <c r="Y28">
        <v>3.64</v>
      </c>
      <c r="Z28">
        <v>4.4800000000000004</v>
      </c>
      <c r="AA28">
        <v>0</v>
      </c>
      <c r="AB28">
        <v>0.47</v>
      </c>
      <c r="AC28">
        <v>0</v>
      </c>
      <c r="AD28">
        <v>0</v>
      </c>
      <c r="AE28">
        <v>98.41</v>
      </c>
      <c r="AG28" s="134">
        <v>3997</v>
      </c>
      <c r="AH28">
        <v>51.8</v>
      </c>
      <c r="AI28">
        <v>0.52</v>
      </c>
      <c r="AJ28">
        <v>1.9</v>
      </c>
      <c r="AK28">
        <v>10.1</v>
      </c>
      <c r="AL28">
        <v>0.49</v>
      </c>
      <c r="AM28">
        <v>14.2</v>
      </c>
      <c r="AN28">
        <v>20.100000000000001</v>
      </c>
      <c r="AO28">
        <v>0.4</v>
      </c>
      <c r="AP28">
        <v>0</v>
      </c>
      <c r="AQ28">
        <v>0</v>
      </c>
    </row>
    <row r="29" spans="1:43" ht="15.6">
      <c r="A29" s="134">
        <v>3998</v>
      </c>
      <c r="B29">
        <v>891</v>
      </c>
      <c r="C29" t="s">
        <v>1508</v>
      </c>
      <c r="D29">
        <v>0</v>
      </c>
      <c r="E29">
        <f t="shared" si="0"/>
        <v>1.1900000000000261</v>
      </c>
      <c r="F29">
        <f t="shared" si="1"/>
        <v>1.1899999999999977</v>
      </c>
      <c r="G29">
        <f t="shared" si="2"/>
        <v>8</v>
      </c>
      <c r="H29" s="136">
        <f t="shared" si="3"/>
        <v>1423.15</v>
      </c>
      <c r="I29" t="s">
        <v>1510</v>
      </c>
      <c r="J29" t="s">
        <v>1512</v>
      </c>
      <c r="K29" t="s">
        <v>1491</v>
      </c>
      <c r="L29" t="s">
        <v>1486</v>
      </c>
      <c r="M29">
        <v>24</v>
      </c>
      <c r="N29">
        <v>1150</v>
      </c>
      <c r="O29">
        <v>0</v>
      </c>
      <c r="P29">
        <v>0.8</v>
      </c>
      <c r="Q29" s="134">
        <v>3998</v>
      </c>
      <c r="R29">
        <v>47.8</v>
      </c>
      <c r="S29">
        <v>2.62</v>
      </c>
      <c r="T29">
        <v>14</v>
      </c>
      <c r="U29">
        <v>16.2</v>
      </c>
      <c r="V29">
        <v>0.32</v>
      </c>
      <c r="W29">
        <v>4.67</v>
      </c>
      <c r="X29">
        <v>7.85</v>
      </c>
      <c r="Y29">
        <v>3.32</v>
      </c>
      <c r="Z29">
        <v>1.5</v>
      </c>
      <c r="AA29">
        <v>0</v>
      </c>
      <c r="AB29">
        <v>0.53</v>
      </c>
      <c r="AC29">
        <v>0</v>
      </c>
      <c r="AD29">
        <v>0</v>
      </c>
      <c r="AE29">
        <v>98.81</v>
      </c>
      <c r="AG29" s="134">
        <v>3998</v>
      </c>
      <c r="AH29">
        <v>51.3</v>
      </c>
      <c r="AI29">
        <v>0.53</v>
      </c>
      <c r="AJ29">
        <v>3.75</v>
      </c>
      <c r="AK29">
        <v>17.100000000000001</v>
      </c>
      <c r="AL29">
        <v>0.53</v>
      </c>
      <c r="AM29">
        <v>20.2</v>
      </c>
      <c r="AN29">
        <v>5.98</v>
      </c>
      <c r="AO29">
        <v>0.13</v>
      </c>
      <c r="AP29">
        <v>0</v>
      </c>
      <c r="AQ29">
        <v>0</v>
      </c>
    </row>
    <row r="30" spans="1:43" ht="15.6">
      <c r="A30" s="134">
        <v>4000</v>
      </c>
      <c r="B30">
        <v>911</v>
      </c>
      <c r="C30" t="s">
        <v>1508</v>
      </c>
      <c r="D30">
        <v>0</v>
      </c>
      <c r="E30">
        <f t="shared" si="0"/>
        <v>0.96999999999999886</v>
      </c>
      <c r="F30">
        <f t="shared" si="1"/>
        <v>0.96999999999999886</v>
      </c>
      <c r="G30">
        <f t="shared" si="2"/>
        <v>8</v>
      </c>
      <c r="H30" s="136">
        <f t="shared" si="3"/>
        <v>1398.15</v>
      </c>
      <c r="I30" t="s">
        <v>1510</v>
      </c>
      <c r="J30" t="s">
        <v>1512</v>
      </c>
      <c r="K30" t="s">
        <v>1491</v>
      </c>
      <c r="L30" t="s">
        <v>1486</v>
      </c>
      <c r="M30">
        <v>96</v>
      </c>
      <c r="N30">
        <v>1125</v>
      </c>
      <c r="O30">
        <v>0</v>
      </c>
      <c r="P30">
        <v>0.8</v>
      </c>
      <c r="Q30" s="134">
        <v>4000</v>
      </c>
      <c r="R30">
        <v>59.4</v>
      </c>
      <c r="S30">
        <v>1.44</v>
      </c>
      <c r="T30">
        <v>12.8</v>
      </c>
      <c r="U30">
        <v>11.6</v>
      </c>
      <c r="V30">
        <v>0.34</v>
      </c>
      <c r="W30">
        <v>1.83</v>
      </c>
      <c r="X30">
        <v>5.44</v>
      </c>
      <c r="Y30">
        <v>3.56</v>
      </c>
      <c r="Z30">
        <v>2.2599999999999998</v>
      </c>
      <c r="AA30">
        <v>0</v>
      </c>
      <c r="AB30">
        <v>0.36</v>
      </c>
      <c r="AC30">
        <v>0</v>
      </c>
      <c r="AD30">
        <v>0</v>
      </c>
      <c r="AE30">
        <v>99.03</v>
      </c>
      <c r="AG30" s="134">
        <v>4000</v>
      </c>
      <c r="AH30">
        <v>50.7</v>
      </c>
      <c r="AI30">
        <v>0.52</v>
      </c>
      <c r="AJ30">
        <v>1.95</v>
      </c>
      <c r="AK30">
        <v>24</v>
      </c>
      <c r="AL30">
        <v>0.76</v>
      </c>
      <c r="AM30">
        <v>16.3</v>
      </c>
      <c r="AN30">
        <v>5.34</v>
      </c>
      <c r="AO30">
        <v>0.13</v>
      </c>
      <c r="AP30">
        <v>0</v>
      </c>
      <c r="AQ30">
        <v>0</v>
      </c>
    </row>
    <row r="31" spans="1:43" ht="15.6">
      <c r="A31" s="134">
        <v>4001</v>
      </c>
      <c r="B31">
        <v>917</v>
      </c>
      <c r="C31" t="s">
        <v>1508</v>
      </c>
      <c r="D31">
        <v>0</v>
      </c>
      <c r="E31">
        <f t="shared" si="0"/>
        <v>1.2399999999999807</v>
      </c>
      <c r="F31">
        <f t="shared" si="1"/>
        <v>1.2399999999999949</v>
      </c>
      <c r="G31">
        <f t="shared" si="2"/>
        <v>8</v>
      </c>
      <c r="H31" s="136">
        <f t="shared" si="3"/>
        <v>1373.15</v>
      </c>
      <c r="I31" t="s">
        <v>1510</v>
      </c>
      <c r="J31" t="s">
        <v>1512</v>
      </c>
      <c r="K31" t="s">
        <v>1491</v>
      </c>
      <c r="L31" t="s">
        <v>1486</v>
      </c>
      <c r="M31">
        <v>192</v>
      </c>
      <c r="N31">
        <v>1100</v>
      </c>
      <c r="O31">
        <v>0</v>
      </c>
      <c r="P31">
        <v>0.8</v>
      </c>
      <c r="Q31" s="134">
        <v>4001</v>
      </c>
      <c r="R31">
        <v>61.7</v>
      </c>
      <c r="S31">
        <v>1.45</v>
      </c>
      <c r="T31">
        <v>12.5</v>
      </c>
      <c r="U31">
        <v>10.199999999999999</v>
      </c>
      <c r="V31">
        <v>0.3</v>
      </c>
      <c r="W31">
        <v>1.0900000000000001</v>
      </c>
      <c r="X31">
        <v>4.2300000000000004</v>
      </c>
      <c r="Y31">
        <v>3.72</v>
      </c>
      <c r="Z31">
        <v>2.93</v>
      </c>
      <c r="AA31">
        <v>0</v>
      </c>
      <c r="AB31">
        <v>0.64</v>
      </c>
      <c r="AC31">
        <v>0</v>
      </c>
      <c r="AD31">
        <v>0</v>
      </c>
      <c r="AE31">
        <v>98.76</v>
      </c>
      <c r="AG31" s="134">
        <v>4001</v>
      </c>
      <c r="AH31">
        <v>50.9</v>
      </c>
      <c r="AI31">
        <v>0.46</v>
      </c>
      <c r="AJ31">
        <v>1.31</v>
      </c>
      <c r="AK31">
        <v>25.1</v>
      </c>
      <c r="AL31">
        <v>1.03</v>
      </c>
      <c r="AM31">
        <v>16.5</v>
      </c>
      <c r="AN31">
        <v>4.45</v>
      </c>
      <c r="AO31">
        <v>0.02</v>
      </c>
      <c r="AP31">
        <v>0</v>
      </c>
      <c r="AQ31">
        <v>0</v>
      </c>
    </row>
    <row r="32" spans="1:43" ht="15.6">
      <c r="A32" s="134">
        <v>4002</v>
      </c>
      <c r="B32">
        <v>934</v>
      </c>
      <c r="C32" t="s">
        <v>1508</v>
      </c>
      <c r="D32">
        <v>0</v>
      </c>
      <c r="E32">
        <f t="shared" si="0"/>
        <v>0.4100000000000108</v>
      </c>
      <c r="F32">
        <f t="shared" si="1"/>
        <v>0.40999999999999659</v>
      </c>
      <c r="G32">
        <f t="shared" si="2"/>
        <v>8</v>
      </c>
      <c r="H32" s="136">
        <f t="shared" si="3"/>
        <v>1448.15</v>
      </c>
      <c r="I32" t="s">
        <v>1510</v>
      </c>
      <c r="J32" t="s">
        <v>1512</v>
      </c>
      <c r="K32" t="s">
        <v>1491</v>
      </c>
      <c r="L32" t="s">
        <v>1486</v>
      </c>
      <c r="M32">
        <v>24</v>
      </c>
      <c r="N32">
        <v>1175</v>
      </c>
      <c r="O32">
        <v>0</v>
      </c>
      <c r="P32">
        <v>0.8</v>
      </c>
      <c r="Q32" s="134">
        <v>4002</v>
      </c>
      <c r="R32">
        <v>49.1</v>
      </c>
      <c r="S32">
        <v>1.62</v>
      </c>
      <c r="T32">
        <v>16.2</v>
      </c>
      <c r="U32">
        <v>13.5</v>
      </c>
      <c r="V32">
        <v>0.25</v>
      </c>
      <c r="W32">
        <v>6.13</v>
      </c>
      <c r="X32">
        <v>8.3800000000000008</v>
      </c>
      <c r="Y32">
        <v>3.22</v>
      </c>
      <c r="Z32">
        <v>0.96</v>
      </c>
      <c r="AA32">
        <v>0</v>
      </c>
      <c r="AB32">
        <v>0.23</v>
      </c>
      <c r="AC32">
        <v>0</v>
      </c>
      <c r="AD32">
        <v>0</v>
      </c>
      <c r="AE32">
        <v>99.59</v>
      </c>
      <c r="AG32" s="134">
        <v>4002</v>
      </c>
      <c r="AH32">
        <v>51.2</v>
      </c>
      <c r="AI32">
        <v>0.64</v>
      </c>
      <c r="AJ32">
        <v>5.53</v>
      </c>
      <c r="AK32">
        <v>14.8</v>
      </c>
      <c r="AL32">
        <v>0.46</v>
      </c>
      <c r="AM32">
        <v>21.5</v>
      </c>
      <c r="AN32">
        <v>5.66</v>
      </c>
      <c r="AO32">
        <v>0.18</v>
      </c>
      <c r="AP32">
        <v>0</v>
      </c>
      <c r="AQ32">
        <v>0</v>
      </c>
    </row>
    <row r="33" spans="1:43" ht="15.6">
      <c r="A33" s="134">
        <v>4003</v>
      </c>
      <c r="B33">
        <v>940</v>
      </c>
      <c r="C33" t="s">
        <v>1508</v>
      </c>
      <c r="D33">
        <v>0</v>
      </c>
      <c r="E33">
        <f t="shared" si="0"/>
        <v>1.0599999999999881</v>
      </c>
      <c r="F33">
        <f t="shared" si="1"/>
        <v>1.0600000000000023</v>
      </c>
      <c r="G33">
        <f t="shared" si="2"/>
        <v>8</v>
      </c>
      <c r="H33" s="136">
        <f t="shared" si="3"/>
        <v>1448.15</v>
      </c>
      <c r="I33" t="s">
        <v>1510</v>
      </c>
      <c r="J33" t="s">
        <v>1512</v>
      </c>
      <c r="K33" t="s">
        <v>1491</v>
      </c>
      <c r="L33" t="s">
        <v>1486</v>
      </c>
      <c r="M33">
        <v>24</v>
      </c>
      <c r="N33">
        <v>1175</v>
      </c>
      <c r="O33">
        <v>0</v>
      </c>
      <c r="P33">
        <v>0.8</v>
      </c>
      <c r="Q33" s="134">
        <v>4003</v>
      </c>
      <c r="R33">
        <v>48.3</v>
      </c>
      <c r="S33">
        <v>1.2</v>
      </c>
      <c r="T33">
        <v>14.9</v>
      </c>
      <c r="U33">
        <v>13.9</v>
      </c>
      <c r="V33">
        <v>0.36</v>
      </c>
      <c r="W33">
        <v>7.45</v>
      </c>
      <c r="X33">
        <v>9.23</v>
      </c>
      <c r="Y33">
        <v>2.33</v>
      </c>
      <c r="Z33">
        <v>1.02</v>
      </c>
      <c r="AA33">
        <v>0</v>
      </c>
      <c r="AB33">
        <v>0.25</v>
      </c>
      <c r="AC33">
        <v>0</v>
      </c>
      <c r="AD33">
        <v>0</v>
      </c>
      <c r="AE33">
        <v>98.94</v>
      </c>
      <c r="AG33" s="134">
        <v>4003</v>
      </c>
      <c r="AH33">
        <v>52</v>
      </c>
      <c r="AI33">
        <v>0.67</v>
      </c>
      <c r="AJ33">
        <v>5.18</v>
      </c>
      <c r="AK33">
        <v>10.7</v>
      </c>
      <c r="AL33">
        <v>0.33</v>
      </c>
      <c r="AM33">
        <v>18.899999999999999</v>
      </c>
      <c r="AN33">
        <v>11.8</v>
      </c>
      <c r="AO33">
        <v>0.06</v>
      </c>
      <c r="AP33">
        <v>0</v>
      </c>
      <c r="AQ33">
        <v>0</v>
      </c>
    </row>
    <row r="34" spans="1:43" ht="15.6">
      <c r="A34" s="134">
        <v>4004</v>
      </c>
      <c r="B34">
        <v>944</v>
      </c>
      <c r="C34" t="s">
        <v>1508</v>
      </c>
      <c r="D34">
        <v>0</v>
      </c>
      <c r="E34">
        <f t="shared" si="0"/>
        <v>1.1400000000000006</v>
      </c>
      <c r="F34">
        <f t="shared" si="1"/>
        <v>1.1400000000000006</v>
      </c>
      <c r="G34">
        <f t="shared" si="2"/>
        <v>8</v>
      </c>
      <c r="H34" s="136">
        <f t="shared" si="3"/>
        <v>1373.15</v>
      </c>
      <c r="I34" t="s">
        <v>1510</v>
      </c>
      <c r="J34" t="s">
        <v>1512</v>
      </c>
      <c r="K34" t="s">
        <v>1491</v>
      </c>
      <c r="L34" t="s">
        <v>1486</v>
      </c>
      <c r="M34">
        <v>96</v>
      </c>
      <c r="N34">
        <v>1100</v>
      </c>
      <c r="O34">
        <v>0</v>
      </c>
      <c r="P34">
        <v>0.8</v>
      </c>
      <c r="Q34" s="134">
        <v>4004</v>
      </c>
      <c r="R34">
        <v>60.8</v>
      </c>
      <c r="S34">
        <v>1.2</v>
      </c>
      <c r="T34">
        <v>13.2</v>
      </c>
      <c r="U34">
        <v>10.1</v>
      </c>
      <c r="V34">
        <v>0.28000000000000003</v>
      </c>
      <c r="W34">
        <v>2.02</v>
      </c>
      <c r="X34">
        <v>4.8099999999999996</v>
      </c>
      <c r="Y34">
        <v>3.5</v>
      </c>
      <c r="Z34">
        <v>2.42</v>
      </c>
      <c r="AA34">
        <v>0</v>
      </c>
      <c r="AB34">
        <v>0.53</v>
      </c>
      <c r="AC34">
        <v>0</v>
      </c>
      <c r="AD34">
        <v>0</v>
      </c>
      <c r="AE34">
        <v>98.86</v>
      </c>
      <c r="AG34" s="134">
        <v>4004</v>
      </c>
      <c r="AH34">
        <v>51.3</v>
      </c>
      <c r="AI34">
        <v>0.43</v>
      </c>
      <c r="AJ34">
        <v>1.56</v>
      </c>
      <c r="AK34">
        <v>23.3</v>
      </c>
      <c r="AL34">
        <v>0.72</v>
      </c>
      <c r="AM34">
        <v>17.5</v>
      </c>
      <c r="AN34">
        <v>4.53</v>
      </c>
      <c r="AO34">
        <v>0.06</v>
      </c>
      <c r="AP34">
        <v>0</v>
      </c>
      <c r="AQ34">
        <v>0</v>
      </c>
    </row>
    <row r="35" spans="1:43" ht="15.6">
      <c r="A35" s="134">
        <v>4005</v>
      </c>
      <c r="B35">
        <v>953</v>
      </c>
      <c r="C35" t="s">
        <v>1508</v>
      </c>
      <c r="D35">
        <v>0</v>
      </c>
      <c r="E35">
        <f t="shared" si="0"/>
        <v>0.82999999999998408</v>
      </c>
      <c r="F35">
        <f t="shared" si="1"/>
        <v>0.82999999999999829</v>
      </c>
      <c r="G35">
        <f t="shared" si="2"/>
        <v>8</v>
      </c>
      <c r="H35" s="136">
        <f t="shared" si="3"/>
        <v>1423.15</v>
      </c>
      <c r="I35" t="s">
        <v>1510</v>
      </c>
      <c r="J35" t="s">
        <v>1512</v>
      </c>
      <c r="K35" t="s">
        <v>1491</v>
      </c>
      <c r="L35" t="s">
        <v>1486</v>
      </c>
      <c r="M35">
        <v>24</v>
      </c>
      <c r="N35">
        <v>1150</v>
      </c>
      <c r="O35">
        <v>0</v>
      </c>
      <c r="P35">
        <v>0.8</v>
      </c>
      <c r="Q35" s="134">
        <v>4005</v>
      </c>
      <c r="R35">
        <v>47.6</v>
      </c>
      <c r="S35">
        <v>2.0699999999999998</v>
      </c>
      <c r="T35">
        <v>14.9</v>
      </c>
      <c r="U35">
        <v>15.7</v>
      </c>
      <c r="V35">
        <v>0.31</v>
      </c>
      <c r="W35">
        <v>5.7</v>
      </c>
      <c r="X35">
        <v>8.23</v>
      </c>
      <c r="Y35">
        <v>3.02</v>
      </c>
      <c r="Z35">
        <v>1.1599999999999999</v>
      </c>
      <c r="AA35">
        <v>0</v>
      </c>
      <c r="AB35">
        <v>0.48</v>
      </c>
      <c r="AC35">
        <v>0</v>
      </c>
      <c r="AD35">
        <v>0</v>
      </c>
      <c r="AE35">
        <v>99.17</v>
      </c>
      <c r="AG35" s="134">
        <v>4005</v>
      </c>
      <c r="AH35">
        <v>51.9</v>
      </c>
      <c r="AI35">
        <v>0.5</v>
      </c>
      <c r="AJ35">
        <v>4.57</v>
      </c>
      <c r="AK35">
        <v>16.8</v>
      </c>
      <c r="AL35">
        <v>0.46</v>
      </c>
      <c r="AM35">
        <v>20.9</v>
      </c>
      <c r="AN35">
        <v>5.8</v>
      </c>
      <c r="AO35">
        <v>0.18</v>
      </c>
      <c r="AP35">
        <v>0</v>
      </c>
      <c r="AQ35">
        <v>0</v>
      </c>
    </row>
    <row r="36" spans="1:43" ht="15.6">
      <c r="A36" s="134">
        <v>4006</v>
      </c>
      <c r="B36">
        <v>989</v>
      </c>
      <c r="C36" t="s">
        <v>1508</v>
      </c>
      <c r="D36">
        <v>0</v>
      </c>
      <c r="E36">
        <f t="shared" si="0"/>
        <v>1.2199999999999847</v>
      </c>
      <c r="F36">
        <f t="shared" si="1"/>
        <v>1.2199999999999989</v>
      </c>
      <c r="G36">
        <f t="shared" si="2"/>
        <v>8</v>
      </c>
      <c r="H36" s="136">
        <f t="shared" si="3"/>
        <v>1398.15</v>
      </c>
      <c r="I36" t="s">
        <v>1510</v>
      </c>
      <c r="J36" t="s">
        <v>1512</v>
      </c>
      <c r="K36" t="s">
        <v>1491</v>
      </c>
      <c r="L36" t="s">
        <v>1486</v>
      </c>
      <c r="M36">
        <v>24</v>
      </c>
      <c r="N36">
        <v>1125</v>
      </c>
      <c r="O36">
        <v>0</v>
      </c>
      <c r="P36">
        <v>0.8</v>
      </c>
      <c r="Q36" s="134">
        <v>4006</v>
      </c>
      <c r="R36">
        <v>56.4</v>
      </c>
      <c r="S36">
        <v>1.96</v>
      </c>
      <c r="T36">
        <v>13.4</v>
      </c>
      <c r="U36">
        <v>11.8</v>
      </c>
      <c r="V36">
        <v>0.31</v>
      </c>
      <c r="W36">
        <v>2.0699999999999998</v>
      </c>
      <c r="X36">
        <v>5.76</v>
      </c>
      <c r="Y36">
        <v>3.25</v>
      </c>
      <c r="Z36">
        <v>3.29</v>
      </c>
      <c r="AA36">
        <v>0</v>
      </c>
      <c r="AB36">
        <v>0.54</v>
      </c>
      <c r="AC36">
        <v>0</v>
      </c>
      <c r="AD36">
        <v>0</v>
      </c>
      <c r="AE36">
        <v>98.78</v>
      </c>
      <c r="AG36" s="134">
        <v>4006</v>
      </c>
      <c r="AH36">
        <v>49.6</v>
      </c>
      <c r="AI36">
        <v>0.7</v>
      </c>
      <c r="AJ36">
        <v>3.63</v>
      </c>
      <c r="AK36">
        <v>18.3</v>
      </c>
      <c r="AL36">
        <v>0.65</v>
      </c>
      <c r="AM36">
        <v>15.3</v>
      </c>
      <c r="AN36">
        <v>11.1</v>
      </c>
      <c r="AO36">
        <v>0.33</v>
      </c>
      <c r="AP36">
        <v>0</v>
      </c>
      <c r="AQ36">
        <v>0</v>
      </c>
    </row>
    <row r="37" spans="1:43" ht="15.6">
      <c r="A37" s="134">
        <v>4007</v>
      </c>
      <c r="B37">
        <v>1008</v>
      </c>
      <c r="C37" t="s">
        <v>1508</v>
      </c>
      <c r="D37">
        <v>0</v>
      </c>
      <c r="E37">
        <f t="shared" si="0"/>
        <v>1.4399999999999977</v>
      </c>
      <c r="F37">
        <f t="shared" si="1"/>
        <v>1.4399999999999977</v>
      </c>
      <c r="G37">
        <f t="shared" si="2"/>
        <v>8</v>
      </c>
      <c r="H37" s="136">
        <f t="shared" si="3"/>
        <v>1398.15</v>
      </c>
      <c r="I37" t="s">
        <v>1510</v>
      </c>
      <c r="J37" t="s">
        <v>1512</v>
      </c>
      <c r="K37" t="s">
        <v>1491</v>
      </c>
      <c r="L37" t="s">
        <v>1486</v>
      </c>
      <c r="M37">
        <v>96</v>
      </c>
      <c r="N37">
        <v>1125</v>
      </c>
      <c r="O37">
        <v>0</v>
      </c>
      <c r="P37">
        <v>0.8</v>
      </c>
      <c r="Q37" s="134">
        <v>4007</v>
      </c>
      <c r="R37">
        <v>49.8</v>
      </c>
      <c r="S37">
        <v>3.06</v>
      </c>
      <c r="T37">
        <v>12.5</v>
      </c>
      <c r="U37">
        <v>17.100000000000001</v>
      </c>
      <c r="V37">
        <v>0.38</v>
      </c>
      <c r="W37">
        <v>3.09</v>
      </c>
      <c r="X37">
        <v>6.97</v>
      </c>
      <c r="Y37">
        <v>3.11</v>
      </c>
      <c r="Z37">
        <v>1.85</v>
      </c>
      <c r="AA37">
        <v>0</v>
      </c>
      <c r="AB37">
        <v>0.7</v>
      </c>
      <c r="AC37">
        <v>0</v>
      </c>
      <c r="AD37">
        <v>0</v>
      </c>
      <c r="AE37">
        <v>98.56</v>
      </c>
      <c r="AG37" s="134">
        <v>4007</v>
      </c>
      <c r="AH37">
        <v>52</v>
      </c>
      <c r="AI37">
        <v>0.61</v>
      </c>
      <c r="AJ37">
        <v>2.2400000000000002</v>
      </c>
      <c r="AK37">
        <v>24</v>
      </c>
      <c r="AL37">
        <v>0.78</v>
      </c>
      <c r="AM37">
        <v>16.899999999999999</v>
      </c>
      <c r="AN37">
        <v>4.9400000000000004</v>
      </c>
      <c r="AO37">
        <v>0.16</v>
      </c>
      <c r="AP37">
        <v>0</v>
      </c>
      <c r="AQ37">
        <v>0</v>
      </c>
    </row>
    <row r="38" spans="1:43" ht="15.6">
      <c r="A38" s="134">
        <v>4008</v>
      </c>
      <c r="B38">
        <v>1010</v>
      </c>
      <c r="C38" t="s">
        <v>1508</v>
      </c>
      <c r="D38">
        <v>0</v>
      </c>
      <c r="E38">
        <f t="shared" si="0"/>
        <v>1.1199999999999761</v>
      </c>
      <c r="F38">
        <f t="shared" si="1"/>
        <v>1.1200000000000045</v>
      </c>
      <c r="G38">
        <f t="shared" si="2"/>
        <v>8</v>
      </c>
      <c r="H38" s="136">
        <f t="shared" si="3"/>
        <v>1398.15</v>
      </c>
      <c r="I38" t="s">
        <v>1510</v>
      </c>
      <c r="J38" t="s">
        <v>1512</v>
      </c>
      <c r="K38" t="s">
        <v>1491</v>
      </c>
      <c r="L38" t="s">
        <v>1486</v>
      </c>
      <c r="M38">
        <v>96</v>
      </c>
      <c r="N38">
        <v>1125</v>
      </c>
      <c r="O38">
        <v>0</v>
      </c>
      <c r="P38">
        <v>0.8</v>
      </c>
      <c r="Q38" s="134">
        <v>4008</v>
      </c>
      <c r="R38">
        <v>57.2</v>
      </c>
      <c r="S38">
        <v>1.65</v>
      </c>
      <c r="T38">
        <v>13.8</v>
      </c>
      <c r="U38">
        <v>10.9</v>
      </c>
      <c r="V38">
        <v>0.23</v>
      </c>
      <c r="W38">
        <v>2.23</v>
      </c>
      <c r="X38">
        <v>5.67</v>
      </c>
      <c r="Y38">
        <v>3.78</v>
      </c>
      <c r="Z38">
        <v>3.02</v>
      </c>
      <c r="AA38">
        <v>0</v>
      </c>
      <c r="AB38">
        <v>0.4</v>
      </c>
      <c r="AC38">
        <v>0</v>
      </c>
      <c r="AD38">
        <v>0</v>
      </c>
      <c r="AE38">
        <v>98.88</v>
      </c>
      <c r="AG38" s="134">
        <v>4008</v>
      </c>
      <c r="AH38">
        <v>50.9</v>
      </c>
      <c r="AI38">
        <v>0.98</v>
      </c>
      <c r="AJ38">
        <v>2.35</v>
      </c>
      <c r="AK38">
        <v>17.899999999999999</v>
      </c>
      <c r="AL38">
        <v>0.45</v>
      </c>
      <c r="AM38">
        <v>15.8</v>
      </c>
      <c r="AN38">
        <v>11.3</v>
      </c>
      <c r="AO38">
        <v>0.24</v>
      </c>
      <c r="AP38">
        <v>0</v>
      </c>
      <c r="AQ38">
        <v>0</v>
      </c>
    </row>
    <row r="39" spans="1:43" ht="15.6">
      <c r="A39" s="134">
        <v>4009</v>
      </c>
      <c r="B39">
        <v>1074</v>
      </c>
      <c r="C39" t="s">
        <v>1508</v>
      </c>
      <c r="D39">
        <v>0</v>
      </c>
      <c r="E39">
        <f t="shared" si="0"/>
        <v>0.15999999999999659</v>
      </c>
      <c r="F39">
        <f t="shared" si="1"/>
        <v>0.15999999999999659</v>
      </c>
      <c r="G39">
        <f t="shared" si="2"/>
        <v>8</v>
      </c>
      <c r="H39" s="136">
        <f t="shared" si="3"/>
        <v>1348.15</v>
      </c>
      <c r="I39" t="s">
        <v>1510</v>
      </c>
      <c r="J39" t="s">
        <v>1512</v>
      </c>
      <c r="K39" t="s">
        <v>1491</v>
      </c>
      <c r="L39" t="s">
        <v>1486</v>
      </c>
      <c r="M39">
        <v>192</v>
      </c>
      <c r="N39">
        <v>1075</v>
      </c>
      <c r="O39">
        <v>0</v>
      </c>
      <c r="P39">
        <v>0.8</v>
      </c>
      <c r="Q39" s="134">
        <v>4009</v>
      </c>
      <c r="R39">
        <v>60.7</v>
      </c>
      <c r="S39">
        <v>1.1000000000000001</v>
      </c>
      <c r="T39">
        <v>15.3</v>
      </c>
      <c r="U39">
        <v>8.7100000000000009</v>
      </c>
      <c r="V39">
        <v>0.31</v>
      </c>
      <c r="W39">
        <v>1.1499999999999999</v>
      </c>
      <c r="X39">
        <v>5.97</v>
      </c>
      <c r="Y39">
        <v>4.09</v>
      </c>
      <c r="Z39">
        <v>2.1</v>
      </c>
      <c r="AA39">
        <v>0</v>
      </c>
      <c r="AB39">
        <v>0.41</v>
      </c>
      <c r="AC39">
        <v>0</v>
      </c>
      <c r="AD39">
        <v>0</v>
      </c>
      <c r="AE39">
        <v>99.84</v>
      </c>
      <c r="AG39" s="134">
        <v>4009</v>
      </c>
      <c r="AH39">
        <v>51.4</v>
      </c>
      <c r="AI39">
        <v>0.47</v>
      </c>
      <c r="AJ39">
        <v>1.48</v>
      </c>
      <c r="AK39">
        <v>25</v>
      </c>
      <c r="AL39">
        <v>0.75</v>
      </c>
      <c r="AM39">
        <v>16</v>
      </c>
      <c r="AN39">
        <v>5.05</v>
      </c>
      <c r="AO39">
        <v>0.06</v>
      </c>
      <c r="AP39">
        <v>0</v>
      </c>
      <c r="AQ39">
        <v>0</v>
      </c>
    </row>
    <row r="40" spans="1:43" ht="15.6">
      <c r="A40" s="134">
        <v>4010</v>
      </c>
      <c r="B40">
        <v>1075</v>
      </c>
      <c r="C40" t="s">
        <v>1508</v>
      </c>
      <c r="D40">
        <v>0</v>
      </c>
      <c r="E40">
        <f t="shared" si="0"/>
        <v>0.42000000000000171</v>
      </c>
      <c r="F40">
        <f t="shared" si="1"/>
        <v>0.42000000000000171</v>
      </c>
      <c r="G40">
        <f t="shared" si="2"/>
        <v>8</v>
      </c>
      <c r="H40" s="136">
        <f t="shared" si="3"/>
        <v>1348.15</v>
      </c>
      <c r="I40" t="s">
        <v>1510</v>
      </c>
      <c r="J40" t="s">
        <v>1512</v>
      </c>
      <c r="K40" t="s">
        <v>1491</v>
      </c>
      <c r="L40" t="s">
        <v>1486</v>
      </c>
      <c r="M40">
        <v>192</v>
      </c>
      <c r="N40">
        <v>1075</v>
      </c>
      <c r="O40">
        <v>0</v>
      </c>
      <c r="P40">
        <v>0.8</v>
      </c>
      <c r="Q40" s="134">
        <v>4010</v>
      </c>
      <c r="R40">
        <v>60.8</v>
      </c>
      <c r="S40">
        <v>0.89</v>
      </c>
      <c r="T40">
        <v>13.4</v>
      </c>
      <c r="U40">
        <v>10.199999999999999</v>
      </c>
      <c r="V40">
        <v>0.41</v>
      </c>
      <c r="W40">
        <v>2.14</v>
      </c>
      <c r="X40">
        <v>4.96</v>
      </c>
      <c r="Y40">
        <v>3.98</v>
      </c>
      <c r="Z40">
        <v>2.34</v>
      </c>
      <c r="AA40">
        <v>0</v>
      </c>
      <c r="AB40">
        <v>0.46</v>
      </c>
      <c r="AC40">
        <v>0</v>
      </c>
      <c r="AD40">
        <v>0</v>
      </c>
      <c r="AE40">
        <v>99.58</v>
      </c>
      <c r="AG40" s="134">
        <v>4010</v>
      </c>
      <c r="AH40">
        <v>51.4</v>
      </c>
      <c r="AI40">
        <v>0.56999999999999995</v>
      </c>
      <c r="AJ40">
        <v>1.54</v>
      </c>
      <c r="AK40">
        <v>23.8</v>
      </c>
      <c r="AL40">
        <v>0.85</v>
      </c>
      <c r="AM40">
        <v>16.899999999999999</v>
      </c>
      <c r="AN40">
        <v>4.8</v>
      </c>
      <c r="AO40">
        <v>0.08</v>
      </c>
      <c r="AP40">
        <v>0</v>
      </c>
      <c r="AQ40">
        <v>0</v>
      </c>
    </row>
    <row r="41" spans="1:43" ht="15.6">
      <c r="A41" s="134">
        <v>4011</v>
      </c>
      <c r="B41">
        <v>1086</v>
      </c>
      <c r="C41" t="s">
        <v>1508</v>
      </c>
      <c r="D41">
        <v>0</v>
      </c>
      <c r="E41">
        <f t="shared" si="0"/>
        <v>0.81000000000001648</v>
      </c>
      <c r="F41">
        <f t="shared" si="1"/>
        <v>0.81000000000000227</v>
      </c>
      <c r="G41">
        <f t="shared" si="2"/>
        <v>1E-3</v>
      </c>
      <c r="H41" s="136">
        <f t="shared" si="3"/>
        <v>1379.15</v>
      </c>
      <c r="I41" t="s">
        <v>1510</v>
      </c>
      <c r="J41" t="s">
        <v>1484</v>
      </c>
      <c r="K41" t="s">
        <v>1485</v>
      </c>
      <c r="L41" t="s">
        <v>1486</v>
      </c>
      <c r="M41">
        <v>192</v>
      </c>
      <c r="N41">
        <v>1106</v>
      </c>
      <c r="O41">
        <v>0</v>
      </c>
      <c r="P41">
        <v>1E-4</v>
      </c>
      <c r="Q41" s="134">
        <v>4011</v>
      </c>
      <c r="R41">
        <v>59.2</v>
      </c>
      <c r="S41">
        <v>1.23</v>
      </c>
      <c r="T41">
        <v>14.6</v>
      </c>
      <c r="U41">
        <v>8.61</v>
      </c>
      <c r="V41">
        <v>0.22</v>
      </c>
      <c r="W41">
        <v>2.74</v>
      </c>
      <c r="X41">
        <v>5.82</v>
      </c>
      <c r="Y41">
        <v>3.7</v>
      </c>
      <c r="Z41">
        <v>2.75</v>
      </c>
      <c r="AA41">
        <v>0</v>
      </c>
      <c r="AB41">
        <v>0.32</v>
      </c>
      <c r="AC41">
        <v>0</v>
      </c>
      <c r="AD41">
        <v>0</v>
      </c>
      <c r="AE41">
        <v>99.19</v>
      </c>
      <c r="AG41" s="134">
        <v>4011</v>
      </c>
      <c r="AH41">
        <v>51.8</v>
      </c>
      <c r="AI41">
        <v>0.43</v>
      </c>
      <c r="AJ41">
        <v>1.76</v>
      </c>
      <c r="AK41">
        <v>11.3</v>
      </c>
      <c r="AL41">
        <v>0.57999999999999996</v>
      </c>
      <c r="AM41">
        <v>14.6</v>
      </c>
      <c r="AN41">
        <v>18.399999999999999</v>
      </c>
      <c r="AO41">
        <v>0.27</v>
      </c>
      <c r="AP41">
        <v>0</v>
      </c>
      <c r="AQ41">
        <v>0</v>
      </c>
    </row>
    <row r="42" spans="1:43" ht="15.6">
      <c r="A42" s="134">
        <v>4012</v>
      </c>
      <c r="B42">
        <v>1098</v>
      </c>
      <c r="C42" t="s">
        <v>1508</v>
      </c>
      <c r="D42">
        <v>0</v>
      </c>
      <c r="E42">
        <f t="shared" si="0"/>
        <v>1.3100000000000165</v>
      </c>
      <c r="F42">
        <f t="shared" si="1"/>
        <v>1.3100000000000023</v>
      </c>
      <c r="G42">
        <f t="shared" si="2"/>
        <v>8</v>
      </c>
      <c r="H42" s="136">
        <f t="shared" si="3"/>
        <v>1448.15</v>
      </c>
      <c r="I42" t="s">
        <v>1510</v>
      </c>
      <c r="J42" t="s">
        <v>1512</v>
      </c>
      <c r="K42" t="s">
        <v>1491</v>
      </c>
      <c r="L42" t="s">
        <v>1486</v>
      </c>
      <c r="M42">
        <v>24</v>
      </c>
      <c r="N42">
        <v>1175</v>
      </c>
      <c r="O42">
        <v>0</v>
      </c>
      <c r="P42">
        <v>0.8</v>
      </c>
      <c r="Q42" s="134">
        <v>4012</v>
      </c>
      <c r="R42">
        <v>42.8</v>
      </c>
      <c r="S42">
        <v>5.63</v>
      </c>
      <c r="T42">
        <v>12.2</v>
      </c>
      <c r="U42">
        <v>20</v>
      </c>
      <c r="V42">
        <v>0.35</v>
      </c>
      <c r="W42">
        <v>3.63</v>
      </c>
      <c r="X42">
        <v>8.1999999999999993</v>
      </c>
      <c r="Y42">
        <v>2.27</v>
      </c>
      <c r="Z42">
        <v>2.06</v>
      </c>
      <c r="AA42">
        <v>0</v>
      </c>
      <c r="AB42">
        <v>1.55</v>
      </c>
      <c r="AC42">
        <v>0</v>
      </c>
      <c r="AD42">
        <v>0</v>
      </c>
      <c r="AE42">
        <v>98.69</v>
      </c>
      <c r="AG42" s="134">
        <v>4012</v>
      </c>
      <c r="AH42">
        <v>48.8</v>
      </c>
      <c r="AI42">
        <v>1.96</v>
      </c>
      <c r="AJ42">
        <v>6.5</v>
      </c>
      <c r="AK42">
        <v>15.1</v>
      </c>
      <c r="AL42">
        <v>0.37</v>
      </c>
      <c r="AM42">
        <v>12.9</v>
      </c>
      <c r="AN42">
        <v>14.7</v>
      </c>
      <c r="AO42">
        <v>0.56999999999999995</v>
      </c>
      <c r="AP42">
        <v>0</v>
      </c>
      <c r="AQ42">
        <v>0</v>
      </c>
    </row>
    <row r="43" spans="1:43" ht="15.6">
      <c r="A43" s="134">
        <v>4021</v>
      </c>
      <c r="B43">
        <v>1222</v>
      </c>
      <c r="C43" t="s">
        <v>1508</v>
      </c>
      <c r="D43">
        <v>0</v>
      </c>
      <c r="E43">
        <f>100-SUM(R43:AB43)</f>
        <v>1.3299999999999983</v>
      </c>
      <c r="F43">
        <f>100-AE43</f>
        <v>1.3299999999999983</v>
      </c>
      <c r="G43">
        <f>10*P43</f>
        <v>1E-3</v>
      </c>
      <c r="H43" s="136">
        <f t="shared" si="3"/>
        <v>1373.15</v>
      </c>
      <c r="I43" t="s">
        <v>1510</v>
      </c>
      <c r="J43" t="s">
        <v>1484</v>
      </c>
      <c r="K43" t="s">
        <v>1485</v>
      </c>
      <c r="L43" t="s">
        <v>1486</v>
      </c>
      <c r="M43">
        <v>192</v>
      </c>
      <c r="N43">
        <v>1100</v>
      </c>
      <c r="O43">
        <v>0</v>
      </c>
      <c r="P43">
        <v>1E-4</v>
      </c>
      <c r="Q43" s="134">
        <v>4021</v>
      </c>
      <c r="R43">
        <v>59.3</v>
      </c>
      <c r="S43">
        <v>1.22</v>
      </c>
      <c r="T43">
        <v>14.7</v>
      </c>
      <c r="U43">
        <v>8.1300000000000008</v>
      </c>
      <c r="V43">
        <v>0.11</v>
      </c>
      <c r="W43">
        <v>2.4300000000000002</v>
      </c>
      <c r="X43">
        <v>5.53</v>
      </c>
      <c r="Y43">
        <v>3.56</v>
      </c>
      <c r="Z43">
        <v>3.36</v>
      </c>
      <c r="AA43">
        <v>0</v>
      </c>
      <c r="AB43">
        <v>0.33</v>
      </c>
      <c r="AC43">
        <v>0</v>
      </c>
      <c r="AD43">
        <v>0</v>
      </c>
      <c r="AE43">
        <v>98.67</v>
      </c>
      <c r="AG43" s="134">
        <v>4021</v>
      </c>
      <c r="AH43">
        <v>51.3</v>
      </c>
      <c r="AI43">
        <v>0.49</v>
      </c>
      <c r="AJ43">
        <v>1.67</v>
      </c>
      <c r="AK43">
        <v>10.5</v>
      </c>
      <c r="AL43">
        <v>0.46</v>
      </c>
      <c r="AM43">
        <v>14.3</v>
      </c>
      <c r="AN43">
        <v>19.899999999999999</v>
      </c>
      <c r="AO43">
        <v>0.35</v>
      </c>
      <c r="AP43">
        <v>0</v>
      </c>
      <c r="AQ43">
        <v>0</v>
      </c>
    </row>
    <row r="44" spans="1:43" ht="15.6">
      <c r="A44" s="134">
        <v>4025</v>
      </c>
      <c r="B44">
        <v>1280</v>
      </c>
      <c r="C44" t="s">
        <v>1508</v>
      </c>
      <c r="D44">
        <v>0</v>
      </c>
      <c r="E44">
        <f>100-SUM(R44:AB44)</f>
        <v>1.5799999999999983</v>
      </c>
      <c r="F44">
        <f>100-AE44</f>
        <v>1.5799999999999983</v>
      </c>
      <c r="G44">
        <f>10*P44</f>
        <v>1E-3</v>
      </c>
      <c r="H44" s="136">
        <f t="shared" si="3"/>
        <v>1373.15</v>
      </c>
      <c r="I44" t="s">
        <v>1510</v>
      </c>
      <c r="J44" t="s">
        <v>1484</v>
      </c>
      <c r="K44" t="s">
        <v>1485</v>
      </c>
      <c r="L44" t="s">
        <v>1486</v>
      </c>
      <c r="M44">
        <v>192</v>
      </c>
      <c r="N44">
        <v>1100</v>
      </c>
      <c r="O44">
        <v>0</v>
      </c>
      <c r="P44">
        <v>1E-4</v>
      </c>
      <c r="Q44" s="134">
        <v>4025</v>
      </c>
      <c r="R44">
        <v>52.3</v>
      </c>
      <c r="S44">
        <v>3.27</v>
      </c>
      <c r="T44">
        <v>12.3</v>
      </c>
      <c r="U44">
        <v>13.7</v>
      </c>
      <c r="V44">
        <v>0.34</v>
      </c>
      <c r="W44">
        <v>3.83</v>
      </c>
      <c r="X44">
        <v>8.61</v>
      </c>
      <c r="Y44">
        <v>2.15</v>
      </c>
      <c r="Z44">
        <v>1.46</v>
      </c>
      <c r="AA44">
        <v>0</v>
      </c>
      <c r="AB44">
        <v>0.46</v>
      </c>
      <c r="AC44">
        <v>0</v>
      </c>
      <c r="AD44">
        <v>0</v>
      </c>
      <c r="AE44">
        <v>98.42</v>
      </c>
      <c r="AG44" s="134">
        <v>4025</v>
      </c>
      <c r="AH44">
        <v>51.2</v>
      </c>
      <c r="AI44">
        <v>0.92</v>
      </c>
      <c r="AJ44">
        <v>1.95</v>
      </c>
      <c r="AK44">
        <v>11.9</v>
      </c>
      <c r="AL44">
        <v>0.54</v>
      </c>
      <c r="AM44">
        <v>14.3</v>
      </c>
      <c r="AN44">
        <v>19.100000000000001</v>
      </c>
      <c r="AO44">
        <v>0.22</v>
      </c>
      <c r="AP44">
        <v>0</v>
      </c>
      <c r="AQ44">
        <v>0</v>
      </c>
    </row>
    <row r="45" spans="1:43" ht="15.6">
      <c r="A45" s="134">
        <v>4028</v>
      </c>
      <c r="B45">
        <v>1304</v>
      </c>
      <c r="C45" t="s">
        <v>1508</v>
      </c>
      <c r="D45">
        <v>0</v>
      </c>
      <c r="E45">
        <f>100-SUM(R45:AB45)</f>
        <v>1.3100000000000023</v>
      </c>
      <c r="F45">
        <f>100-AE45</f>
        <v>1.3100000000000023</v>
      </c>
      <c r="G45">
        <f>10*P45</f>
        <v>1E-3</v>
      </c>
      <c r="H45" s="136">
        <f t="shared" si="3"/>
        <v>1395.15</v>
      </c>
      <c r="I45" t="s">
        <v>1510</v>
      </c>
      <c r="J45" t="s">
        <v>1484</v>
      </c>
      <c r="K45" t="s">
        <v>1485</v>
      </c>
      <c r="L45" t="s">
        <v>1486</v>
      </c>
      <c r="M45">
        <v>96</v>
      </c>
      <c r="N45">
        <v>1122</v>
      </c>
      <c r="O45">
        <v>0</v>
      </c>
      <c r="P45">
        <v>1E-4</v>
      </c>
      <c r="Q45" s="134">
        <v>4028</v>
      </c>
      <c r="R45">
        <v>51.4</v>
      </c>
      <c r="S45">
        <v>2.12</v>
      </c>
      <c r="T45">
        <v>13</v>
      </c>
      <c r="U45">
        <v>13.5</v>
      </c>
      <c r="V45">
        <v>0.39</v>
      </c>
      <c r="W45">
        <v>4.55</v>
      </c>
      <c r="X45">
        <v>9.5</v>
      </c>
      <c r="Y45">
        <v>2.65</v>
      </c>
      <c r="Z45">
        <v>1.23</v>
      </c>
      <c r="AA45">
        <v>0</v>
      </c>
      <c r="AB45">
        <v>0.35</v>
      </c>
      <c r="AC45">
        <v>0</v>
      </c>
      <c r="AD45">
        <v>0</v>
      </c>
      <c r="AE45">
        <v>98.69</v>
      </c>
      <c r="AG45" s="134">
        <v>4028</v>
      </c>
      <c r="AH45">
        <v>51.3</v>
      </c>
      <c r="AI45">
        <v>0.51</v>
      </c>
      <c r="AJ45">
        <v>2.37</v>
      </c>
      <c r="AK45">
        <v>10.3</v>
      </c>
      <c r="AL45">
        <v>0.36</v>
      </c>
      <c r="AM45">
        <v>14.3</v>
      </c>
      <c r="AN45">
        <v>20.100000000000001</v>
      </c>
      <c r="AO45">
        <v>0.13</v>
      </c>
      <c r="AP45">
        <v>0</v>
      </c>
      <c r="AQ45">
        <v>0</v>
      </c>
    </row>
    <row r="46" spans="1:43" ht="15.6">
      <c r="A46" s="134">
        <v>4236</v>
      </c>
      <c r="B46" t="s">
        <v>1513</v>
      </c>
      <c r="C46" t="s">
        <v>1514</v>
      </c>
      <c r="D46">
        <v>0</v>
      </c>
      <c r="E46">
        <f t="shared" si="0"/>
        <v>0.30999999999998806</v>
      </c>
      <c r="F46">
        <f t="shared" si="1"/>
        <v>0.29999999999999716</v>
      </c>
      <c r="G46">
        <f t="shared" si="2"/>
        <v>10</v>
      </c>
      <c r="H46" s="136">
        <f t="shared" si="3"/>
        <v>1533.15</v>
      </c>
      <c r="I46" t="s">
        <v>1504</v>
      </c>
      <c r="J46" t="s">
        <v>1490</v>
      </c>
      <c r="K46" t="s">
        <v>1491</v>
      </c>
      <c r="L46" t="s">
        <v>1486</v>
      </c>
      <c r="M46">
        <v>6</v>
      </c>
      <c r="N46">
        <v>1260</v>
      </c>
      <c r="O46">
        <v>15</v>
      </c>
      <c r="P46">
        <v>1</v>
      </c>
      <c r="Q46" s="134">
        <v>4236</v>
      </c>
      <c r="R46">
        <v>48.1</v>
      </c>
      <c r="S46">
        <v>0.89</v>
      </c>
      <c r="T46">
        <v>17.399999999999999</v>
      </c>
      <c r="U46">
        <v>10.7</v>
      </c>
      <c r="V46">
        <v>0.19</v>
      </c>
      <c r="W46">
        <v>8.33</v>
      </c>
      <c r="X46">
        <v>10.7</v>
      </c>
      <c r="Y46">
        <v>3.12</v>
      </c>
      <c r="Z46">
        <v>0.15</v>
      </c>
      <c r="AA46">
        <v>0.04</v>
      </c>
      <c r="AB46">
        <v>7.0000000000000007E-2</v>
      </c>
      <c r="AC46">
        <v>0</v>
      </c>
      <c r="AD46">
        <v>0</v>
      </c>
      <c r="AE46">
        <v>99.7</v>
      </c>
      <c r="AG46" s="134">
        <v>4236</v>
      </c>
      <c r="AH46">
        <v>51.3</v>
      </c>
      <c r="AI46">
        <v>0.51</v>
      </c>
      <c r="AJ46">
        <v>7.1</v>
      </c>
      <c r="AK46">
        <v>5.97</v>
      </c>
      <c r="AL46">
        <v>0.2</v>
      </c>
      <c r="AM46">
        <v>18</v>
      </c>
      <c r="AN46">
        <v>17.2</v>
      </c>
      <c r="AO46">
        <v>0.43</v>
      </c>
      <c r="AP46">
        <v>0</v>
      </c>
      <c r="AQ46">
        <v>0.18</v>
      </c>
    </row>
    <row r="47" spans="1:43" ht="15.6">
      <c r="A47" s="134">
        <v>4237</v>
      </c>
      <c r="B47" t="s">
        <v>1515</v>
      </c>
      <c r="C47" t="s">
        <v>1514</v>
      </c>
      <c r="D47">
        <v>0</v>
      </c>
      <c r="E47">
        <f t="shared" si="0"/>
        <v>3.0000000000001137E-2</v>
      </c>
      <c r="F47">
        <f t="shared" si="1"/>
        <v>3.0000000000001137E-2</v>
      </c>
      <c r="G47">
        <f t="shared" si="2"/>
        <v>10</v>
      </c>
      <c r="H47" s="136">
        <f t="shared" si="3"/>
        <v>1518.15</v>
      </c>
      <c r="I47" t="s">
        <v>1504</v>
      </c>
      <c r="J47" t="s">
        <v>1490</v>
      </c>
      <c r="K47" t="s">
        <v>1491</v>
      </c>
      <c r="L47" t="s">
        <v>1486</v>
      </c>
      <c r="M47">
        <v>9</v>
      </c>
      <c r="N47">
        <v>1245</v>
      </c>
      <c r="O47">
        <v>15</v>
      </c>
      <c r="P47">
        <v>1</v>
      </c>
      <c r="Q47" s="134">
        <v>4237</v>
      </c>
      <c r="R47">
        <v>48.3</v>
      </c>
      <c r="S47">
        <v>1.03</v>
      </c>
      <c r="T47">
        <v>16.7</v>
      </c>
      <c r="U47">
        <v>11.4</v>
      </c>
      <c r="V47">
        <v>0.22</v>
      </c>
      <c r="W47">
        <v>8.08</v>
      </c>
      <c r="X47">
        <v>10.6</v>
      </c>
      <c r="Y47">
        <v>3.35</v>
      </c>
      <c r="Z47">
        <v>0.17</v>
      </c>
      <c r="AA47">
        <v>0.03</v>
      </c>
      <c r="AB47">
        <v>0.09</v>
      </c>
      <c r="AC47">
        <v>0</v>
      </c>
      <c r="AD47">
        <v>0</v>
      </c>
      <c r="AE47">
        <v>99.97</v>
      </c>
      <c r="AG47" s="134">
        <v>4237</v>
      </c>
      <c r="AH47">
        <v>52.5</v>
      </c>
      <c r="AI47">
        <v>0.5</v>
      </c>
      <c r="AJ47">
        <v>5.5</v>
      </c>
      <c r="AK47">
        <v>6.29</v>
      </c>
      <c r="AL47">
        <v>0.2</v>
      </c>
      <c r="AM47">
        <v>18</v>
      </c>
      <c r="AN47">
        <v>17.8</v>
      </c>
      <c r="AO47">
        <v>0.41</v>
      </c>
      <c r="AP47">
        <v>0</v>
      </c>
      <c r="AQ47">
        <v>0.17</v>
      </c>
    </row>
    <row r="48" spans="1:43" ht="15.6">
      <c r="A48" s="134">
        <v>4238</v>
      </c>
      <c r="B48" t="s">
        <v>1516</v>
      </c>
      <c r="C48" t="s">
        <v>1514</v>
      </c>
      <c r="D48">
        <v>0</v>
      </c>
      <c r="E48">
        <f t="shared" si="0"/>
        <v>1.2999999999999972</v>
      </c>
      <c r="F48">
        <f t="shared" si="1"/>
        <v>1.2999999999999972</v>
      </c>
      <c r="G48">
        <f t="shared" si="2"/>
        <v>10</v>
      </c>
      <c r="H48" s="136">
        <f t="shared" si="3"/>
        <v>1513.15</v>
      </c>
      <c r="I48" t="s">
        <v>1504</v>
      </c>
      <c r="J48" t="s">
        <v>1490</v>
      </c>
      <c r="K48" t="s">
        <v>1491</v>
      </c>
      <c r="L48" t="s">
        <v>1486</v>
      </c>
      <c r="M48">
        <v>5</v>
      </c>
      <c r="N48">
        <v>1240</v>
      </c>
      <c r="O48">
        <v>15</v>
      </c>
      <c r="P48">
        <v>1</v>
      </c>
      <c r="Q48" s="134">
        <v>4238</v>
      </c>
      <c r="R48">
        <v>47</v>
      </c>
      <c r="S48">
        <v>1.24</v>
      </c>
      <c r="T48">
        <v>16.3</v>
      </c>
      <c r="U48">
        <v>12.7</v>
      </c>
      <c r="V48">
        <v>0.23</v>
      </c>
      <c r="W48">
        <v>7.46</v>
      </c>
      <c r="X48">
        <v>10</v>
      </c>
      <c r="Y48">
        <v>3.42</v>
      </c>
      <c r="Z48">
        <v>0.19</v>
      </c>
      <c r="AA48">
        <v>0.03</v>
      </c>
      <c r="AB48">
        <v>0.13</v>
      </c>
      <c r="AC48">
        <v>0</v>
      </c>
      <c r="AD48">
        <v>0</v>
      </c>
      <c r="AE48">
        <v>98.7</v>
      </c>
      <c r="AG48" s="134">
        <v>4238</v>
      </c>
      <c r="AH48">
        <v>50.7</v>
      </c>
      <c r="AI48">
        <v>0.54</v>
      </c>
      <c r="AJ48">
        <v>6.4</v>
      </c>
      <c r="AK48">
        <v>6.66</v>
      </c>
      <c r="AL48">
        <v>0.22</v>
      </c>
      <c r="AM48">
        <v>17.600000000000001</v>
      </c>
      <c r="AN48">
        <v>17</v>
      </c>
      <c r="AO48">
        <v>0.45</v>
      </c>
      <c r="AP48">
        <v>0</v>
      </c>
      <c r="AQ48">
        <v>0.14000000000000001</v>
      </c>
    </row>
    <row r="49" spans="1:43" ht="15.6">
      <c r="A49" s="134">
        <v>4240</v>
      </c>
      <c r="B49" t="s">
        <v>1517</v>
      </c>
      <c r="C49" t="s">
        <v>1514</v>
      </c>
      <c r="D49">
        <v>0</v>
      </c>
      <c r="E49">
        <f t="shared" si="0"/>
        <v>0.65999999999999659</v>
      </c>
      <c r="F49">
        <f t="shared" si="1"/>
        <v>0.65999999999999659</v>
      </c>
      <c r="G49">
        <f t="shared" si="2"/>
        <v>12</v>
      </c>
      <c r="H49" s="136">
        <f t="shared" si="3"/>
        <v>1583.15</v>
      </c>
      <c r="I49" t="s">
        <v>1504</v>
      </c>
      <c r="J49" t="s">
        <v>1490</v>
      </c>
      <c r="K49" t="s">
        <v>1491</v>
      </c>
      <c r="L49" t="s">
        <v>1486</v>
      </c>
      <c r="M49">
        <v>2.75</v>
      </c>
      <c r="N49">
        <v>1310</v>
      </c>
      <c r="O49">
        <v>15</v>
      </c>
      <c r="P49">
        <v>1.2</v>
      </c>
      <c r="Q49" s="134">
        <v>4240</v>
      </c>
      <c r="R49">
        <v>47.8</v>
      </c>
      <c r="S49">
        <v>0.6</v>
      </c>
      <c r="T49">
        <v>17.899999999999999</v>
      </c>
      <c r="U49">
        <v>8.4700000000000006</v>
      </c>
      <c r="V49">
        <v>0.17</v>
      </c>
      <c r="W49">
        <v>10</v>
      </c>
      <c r="X49">
        <v>11.8</v>
      </c>
      <c r="Y49">
        <v>2.4500000000000002</v>
      </c>
      <c r="Z49">
        <v>0.09</v>
      </c>
      <c r="AA49">
        <v>0.04</v>
      </c>
      <c r="AB49">
        <v>0.02</v>
      </c>
      <c r="AC49">
        <v>0</v>
      </c>
      <c r="AD49">
        <v>0</v>
      </c>
      <c r="AE49">
        <v>99.34</v>
      </c>
      <c r="AG49" s="134">
        <v>4240</v>
      </c>
      <c r="AH49">
        <v>51.4</v>
      </c>
      <c r="AI49">
        <v>0.38</v>
      </c>
      <c r="AJ49">
        <v>9.4</v>
      </c>
      <c r="AK49">
        <v>5.7</v>
      </c>
      <c r="AL49">
        <v>0.15</v>
      </c>
      <c r="AM49">
        <v>17.899999999999999</v>
      </c>
      <c r="AN49">
        <v>14.6</v>
      </c>
      <c r="AO49">
        <v>0.81</v>
      </c>
      <c r="AP49">
        <v>0</v>
      </c>
      <c r="AQ49">
        <v>0.17</v>
      </c>
    </row>
    <row r="50" spans="1:43" ht="15.6">
      <c r="A50" s="134">
        <v>4241</v>
      </c>
      <c r="B50" t="s">
        <v>1518</v>
      </c>
      <c r="C50" t="s">
        <v>1514</v>
      </c>
      <c r="D50">
        <v>0</v>
      </c>
      <c r="E50">
        <f t="shared" si="0"/>
        <v>0.17999999999999261</v>
      </c>
      <c r="F50">
        <f t="shared" si="1"/>
        <v>0.18000000000000682</v>
      </c>
      <c r="G50">
        <f t="shared" si="2"/>
        <v>12</v>
      </c>
      <c r="H50" s="136">
        <f t="shared" si="3"/>
        <v>1563.15</v>
      </c>
      <c r="I50" t="s">
        <v>1504</v>
      </c>
      <c r="J50" t="s">
        <v>1490</v>
      </c>
      <c r="K50" t="s">
        <v>1491</v>
      </c>
      <c r="L50" t="s">
        <v>1486</v>
      </c>
      <c r="M50">
        <v>3.33</v>
      </c>
      <c r="N50">
        <v>1290</v>
      </c>
      <c r="O50">
        <v>15</v>
      </c>
      <c r="P50">
        <v>1.2</v>
      </c>
      <c r="Q50" s="134">
        <v>4241</v>
      </c>
      <c r="R50">
        <v>48.1</v>
      </c>
      <c r="S50">
        <v>0.63</v>
      </c>
      <c r="T50">
        <v>18.600000000000001</v>
      </c>
      <c r="U50">
        <v>8.69</v>
      </c>
      <c r="V50">
        <v>0.16</v>
      </c>
      <c r="W50">
        <v>9.4600000000000009</v>
      </c>
      <c r="X50">
        <v>11.4</v>
      </c>
      <c r="Y50">
        <v>2.66</v>
      </c>
      <c r="Z50">
        <v>0.1</v>
      </c>
      <c r="AA50">
        <v>0</v>
      </c>
      <c r="AB50">
        <v>0.02</v>
      </c>
      <c r="AC50">
        <v>0</v>
      </c>
      <c r="AD50">
        <v>0</v>
      </c>
      <c r="AE50">
        <v>99.82</v>
      </c>
      <c r="AG50" s="134">
        <v>4241</v>
      </c>
      <c r="AH50">
        <v>50.5</v>
      </c>
      <c r="AI50">
        <v>0.36</v>
      </c>
      <c r="AJ50">
        <v>9.4</v>
      </c>
      <c r="AK50">
        <v>5.6</v>
      </c>
      <c r="AL50">
        <v>0.17</v>
      </c>
      <c r="AM50">
        <v>18.600000000000001</v>
      </c>
      <c r="AN50">
        <v>15.7</v>
      </c>
      <c r="AO50">
        <v>0.5</v>
      </c>
      <c r="AP50">
        <v>0</v>
      </c>
      <c r="AQ50">
        <v>0.2</v>
      </c>
    </row>
    <row r="51" spans="1:43" ht="15.6">
      <c r="A51" s="134">
        <v>4242</v>
      </c>
      <c r="B51" t="s">
        <v>1519</v>
      </c>
      <c r="C51" t="s">
        <v>1514</v>
      </c>
      <c r="D51">
        <v>0</v>
      </c>
      <c r="E51">
        <f t="shared" si="0"/>
        <v>1.0300000000000011</v>
      </c>
      <c r="F51">
        <f t="shared" si="1"/>
        <v>1.0300000000000011</v>
      </c>
      <c r="G51">
        <f t="shared" si="2"/>
        <v>12</v>
      </c>
      <c r="H51" s="136">
        <f t="shared" si="3"/>
        <v>1563.15</v>
      </c>
      <c r="I51" t="s">
        <v>1504</v>
      </c>
      <c r="J51" t="s">
        <v>1490</v>
      </c>
      <c r="K51" t="s">
        <v>1491</v>
      </c>
      <c r="L51" t="s">
        <v>1486</v>
      </c>
      <c r="M51">
        <v>8</v>
      </c>
      <c r="N51">
        <v>1290</v>
      </c>
      <c r="O51">
        <v>15</v>
      </c>
      <c r="P51">
        <v>1.2</v>
      </c>
      <c r="Q51" s="134">
        <v>4242</v>
      </c>
      <c r="R51">
        <v>47.9</v>
      </c>
      <c r="S51">
        <v>0.68</v>
      </c>
      <c r="T51">
        <v>18.8</v>
      </c>
      <c r="U51">
        <v>8.5</v>
      </c>
      <c r="V51">
        <v>0.12</v>
      </c>
      <c r="W51">
        <v>8.93</v>
      </c>
      <c r="X51">
        <v>11.1</v>
      </c>
      <c r="Y51">
        <v>2.8</v>
      </c>
      <c r="Z51">
        <v>0.11</v>
      </c>
      <c r="AA51">
        <v>0</v>
      </c>
      <c r="AB51">
        <v>0.03</v>
      </c>
      <c r="AC51">
        <v>0</v>
      </c>
      <c r="AD51">
        <v>0</v>
      </c>
      <c r="AE51">
        <v>98.97</v>
      </c>
      <c r="AG51" s="134">
        <v>4242</v>
      </c>
      <c r="AH51">
        <v>49.3</v>
      </c>
      <c r="AI51">
        <v>0.35</v>
      </c>
      <c r="AJ51">
        <v>10.199999999999999</v>
      </c>
      <c r="AK51">
        <v>5.67</v>
      </c>
      <c r="AL51">
        <v>0.15</v>
      </c>
      <c r="AM51">
        <v>17.399999999999999</v>
      </c>
      <c r="AN51">
        <v>15.8</v>
      </c>
      <c r="AO51">
        <v>0.61</v>
      </c>
      <c r="AP51">
        <v>0</v>
      </c>
      <c r="AQ51">
        <v>0.1</v>
      </c>
    </row>
    <row r="52" spans="1:43" ht="15.6">
      <c r="A52" s="134">
        <v>4243</v>
      </c>
      <c r="B52" t="s">
        <v>1520</v>
      </c>
      <c r="C52" t="s">
        <v>1514</v>
      </c>
      <c r="D52">
        <v>0</v>
      </c>
      <c r="E52">
        <f t="shared" si="0"/>
        <v>0.22000000000001307</v>
      </c>
      <c r="F52">
        <f t="shared" si="1"/>
        <v>0.20000000000000284</v>
      </c>
      <c r="G52">
        <f t="shared" si="2"/>
        <v>12</v>
      </c>
      <c r="H52" s="136">
        <f t="shared" si="3"/>
        <v>1558.15</v>
      </c>
      <c r="I52" t="s">
        <v>1504</v>
      </c>
      <c r="J52" t="s">
        <v>1490</v>
      </c>
      <c r="K52" t="s">
        <v>1491</v>
      </c>
      <c r="L52" t="s">
        <v>1486</v>
      </c>
      <c r="M52">
        <v>4</v>
      </c>
      <c r="N52">
        <v>1285</v>
      </c>
      <c r="O52">
        <v>15</v>
      </c>
      <c r="P52">
        <v>1.2</v>
      </c>
      <c r="Q52" s="134">
        <v>4243</v>
      </c>
      <c r="R52">
        <v>47.8</v>
      </c>
      <c r="S52">
        <v>0.63</v>
      </c>
      <c r="T52">
        <v>18.7</v>
      </c>
      <c r="U52">
        <v>9.07</v>
      </c>
      <c r="V52">
        <v>0.16</v>
      </c>
      <c r="W52">
        <v>9.23</v>
      </c>
      <c r="X52">
        <v>11.3</v>
      </c>
      <c r="Y52">
        <v>2.76</v>
      </c>
      <c r="Z52">
        <v>0.1</v>
      </c>
      <c r="AA52">
        <v>0</v>
      </c>
      <c r="AB52">
        <v>0.03</v>
      </c>
      <c r="AC52">
        <v>0</v>
      </c>
      <c r="AD52">
        <v>0</v>
      </c>
      <c r="AE52">
        <v>99.8</v>
      </c>
      <c r="AG52" s="134">
        <v>4243</v>
      </c>
      <c r="AH52">
        <v>50.4</v>
      </c>
      <c r="AI52">
        <v>0.39</v>
      </c>
      <c r="AJ52">
        <v>9.3000000000000007</v>
      </c>
      <c r="AK52">
        <v>5.99</v>
      </c>
      <c r="AL52">
        <v>0.19</v>
      </c>
      <c r="AM52">
        <v>18.600000000000001</v>
      </c>
      <c r="AN52">
        <v>15.4</v>
      </c>
      <c r="AO52">
        <v>0.51</v>
      </c>
      <c r="AP52">
        <v>0</v>
      </c>
      <c r="AQ52">
        <v>0.11</v>
      </c>
    </row>
    <row r="53" spans="1:43" ht="15.6">
      <c r="A53" s="134">
        <v>4244</v>
      </c>
      <c r="B53" t="s">
        <v>1521</v>
      </c>
      <c r="C53" t="s">
        <v>1514</v>
      </c>
      <c r="D53">
        <v>0</v>
      </c>
      <c r="E53">
        <f t="shared" si="0"/>
        <v>1.1400000000000006</v>
      </c>
      <c r="F53">
        <f t="shared" si="1"/>
        <v>1.1400000000000006</v>
      </c>
      <c r="G53">
        <f t="shared" si="2"/>
        <v>12</v>
      </c>
      <c r="H53" s="136">
        <f t="shared" si="3"/>
        <v>1553.15</v>
      </c>
      <c r="I53" t="s">
        <v>1504</v>
      </c>
      <c r="J53" t="s">
        <v>1490</v>
      </c>
      <c r="K53" t="s">
        <v>1491</v>
      </c>
      <c r="L53" t="s">
        <v>1486</v>
      </c>
      <c r="M53">
        <v>28</v>
      </c>
      <c r="N53">
        <v>1280</v>
      </c>
      <c r="O53">
        <v>15</v>
      </c>
      <c r="P53">
        <v>1.2</v>
      </c>
      <c r="Q53" s="134">
        <v>4244</v>
      </c>
      <c r="R53">
        <v>48.3</v>
      </c>
      <c r="S53">
        <v>0.7</v>
      </c>
      <c r="T53">
        <v>18.7</v>
      </c>
      <c r="U53">
        <v>8.77</v>
      </c>
      <c r="V53">
        <v>0.11</v>
      </c>
      <c r="W53">
        <v>8.73</v>
      </c>
      <c r="X53">
        <v>10.3</v>
      </c>
      <c r="Y53">
        <v>3.06</v>
      </c>
      <c r="Z53">
        <v>0.13</v>
      </c>
      <c r="AA53">
        <v>0</v>
      </c>
      <c r="AB53">
        <v>0.06</v>
      </c>
      <c r="AC53">
        <v>0</v>
      </c>
      <c r="AD53">
        <v>0</v>
      </c>
      <c r="AE53">
        <v>98.86</v>
      </c>
      <c r="AG53" s="134">
        <v>4244</v>
      </c>
      <c r="AH53">
        <v>50</v>
      </c>
      <c r="AI53">
        <v>0.43</v>
      </c>
      <c r="AJ53">
        <v>9.5299999999999994</v>
      </c>
      <c r="AK53">
        <v>6.61</v>
      </c>
      <c r="AL53">
        <v>0.16</v>
      </c>
      <c r="AM53">
        <v>17.899999999999999</v>
      </c>
      <c r="AN53">
        <v>14.6</v>
      </c>
      <c r="AO53">
        <v>0.65</v>
      </c>
      <c r="AP53">
        <v>0</v>
      </c>
      <c r="AQ53">
        <v>0.08</v>
      </c>
    </row>
    <row r="54" spans="1:43" ht="15.6">
      <c r="A54" s="134">
        <v>4245</v>
      </c>
      <c r="B54" t="s">
        <v>1522</v>
      </c>
      <c r="C54" t="s">
        <v>1514</v>
      </c>
      <c r="D54">
        <v>0</v>
      </c>
      <c r="E54">
        <f t="shared" si="0"/>
        <v>-4.0000000000006253E-2</v>
      </c>
      <c r="F54">
        <f t="shared" si="1"/>
        <v>-4.0000000000006253E-2</v>
      </c>
      <c r="G54">
        <f t="shared" si="2"/>
        <v>12</v>
      </c>
      <c r="H54" s="136">
        <f t="shared" si="3"/>
        <v>1553.15</v>
      </c>
      <c r="I54" t="s">
        <v>1504</v>
      </c>
      <c r="J54" t="s">
        <v>1490</v>
      </c>
      <c r="K54" t="s">
        <v>1491</v>
      </c>
      <c r="L54" t="s">
        <v>1486</v>
      </c>
      <c r="M54">
        <v>14</v>
      </c>
      <c r="N54">
        <v>1280</v>
      </c>
      <c r="O54">
        <v>15</v>
      </c>
      <c r="P54">
        <v>1.2</v>
      </c>
      <c r="Q54" s="134">
        <v>4245</v>
      </c>
      <c r="R54">
        <v>48.2</v>
      </c>
      <c r="S54">
        <v>0.7</v>
      </c>
      <c r="T54">
        <v>18.600000000000001</v>
      </c>
      <c r="U54">
        <v>9.64</v>
      </c>
      <c r="V54">
        <v>0.21</v>
      </c>
      <c r="W54">
        <v>8.94</v>
      </c>
      <c r="X54">
        <v>10.5</v>
      </c>
      <c r="Y54">
        <v>3.09</v>
      </c>
      <c r="Z54">
        <v>0.12</v>
      </c>
      <c r="AA54">
        <v>0</v>
      </c>
      <c r="AB54">
        <v>0.04</v>
      </c>
      <c r="AC54">
        <v>0</v>
      </c>
      <c r="AD54">
        <v>0</v>
      </c>
      <c r="AE54">
        <v>100.04</v>
      </c>
      <c r="AG54" s="134">
        <v>4245</v>
      </c>
      <c r="AH54">
        <v>49.7</v>
      </c>
      <c r="AI54">
        <v>0.4</v>
      </c>
      <c r="AJ54">
        <v>10.3</v>
      </c>
      <c r="AK54">
        <v>5.64</v>
      </c>
      <c r="AL54">
        <v>0.13</v>
      </c>
      <c r="AM54">
        <v>17.899999999999999</v>
      </c>
      <c r="AN54">
        <v>15.8</v>
      </c>
      <c r="AO54">
        <v>0.53</v>
      </c>
      <c r="AP54">
        <v>0</v>
      </c>
      <c r="AQ54">
        <v>0.14000000000000001</v>
      </c>
    </row>
    <row r="55" spans="1:43" ht="15.6">
      <c r="A55" s="134">
        <v>4246</v>
      </c>
      <c r="B55" t="s">
        <v>1523</v>
      </c>
      <c r="C55" t="s">
        <v>1514</v>
      </c>
      <c r="D55">
        <v>0</v>
      </c>
      <c r="E55">
        <f t="shared" si="0"/>
        <v>0.14000000000001478</v>
      </c>
      <c r="F55">
        <f t="shared" si="1"/>
        <v>0.14000000000000057</v>
      </c>
      <c r="G55">
        <f t="shared" si="2"/>
        <v>12</v>
      </c>
      <c r="H55" s="136">
        <f t="shared" si="3"/>
        <v>1553.15</v>
      </c>
      <c r="I55" t="s">
        <v>1504</v>
      </c>
      <c r="J55" t="s">
        <v>1490</v>
      </c>
      <c r="K55" t="s">
        <v>1491</v>
      </c>
      <c r="L55" t="s">
        <v>1486</v>
      </c>
      <c r="M55">
        <v>6</v>
      </c>
      <c r="N55">
        <v>1280</v>
      </c>
      <c r="O55">
        <v>15</v>
      </c>
      <c r="P55">
        <v>1.2</v>
      </c>
      <c r="Q55" s="134">
        <v>4246</v>
      </c>
      <c r="R55">
        <v>48.4</v>
      </c>
      <c r="S55">
        <v>0.72</v>
      </c>
      <c r="T55">
        <v>18.8</v>
      </c>
      <c r="U55">
        <v>9.41</v>
      </c>
      <c r="V55">
        <v>0.14000000000000001</v>
      </c>
      <c r="W55">
        <v>8.6300000000000008</v>
      </c>
      <c r="X55">
        <v>10.5</v>
      </c>
      <c r="Y55">
        <v>3.07</v>
      </c>
      <c r="Z55">
        <v>0.13</v>
      </c>
      <c r="AA55">
        <v>0</v>
      </c>
      <c r="AB55">
        <v>0.06</v>
      </c>
      <c r="AC55">
        <v>0</v>
      </c>
      <c r="AD55">
        <v>0</v>
      </c>
      <c r="AE55">
        <v>99.86</v>
      </c>
      <c r="AG55" s="134">
        <v>4246</v>
      </c>
      <c r="AH55">
        <v>50.3</v>
      </c>
      <c r="AI55">
        <v>0.37</v>
      </c>
      <c r="AJ55">
        <v>9.4499999999999993</v>
      </c>
      <c r="AK55">
        <v>6.25</v>
      </c>
      <c r="AL55">
        <v>0.16</v>
      </c>
      <c r="AM55">
        <v>18.2</v>
      </c>
      <c r="AN55">
        <v>14.9</v>
      </c>
      <c r="AO55">
        <v>0.56999999999999995</v>
      </c>
      <c r="AP55">
        <v>0</v>
      </c>
      <c r="AQ55">
        <v>0.12</v>
      </c>
    </row>
    <row r="56" spans="1:43" ht="15.6">
      <c r="A56" s="134">
        <v>4247</v>
      </c>
      <c r="B56" t="s">
        <v>1524</v>
      </c>
      <c r="C56" t="s">
        <v>1514</v>
      </c>
      <c r="D56">
        <v>0</v>
      </c>
      <c r="E56">
        <f t="shared" si="0"/>
        <v>-5.0000000000011369E-2</v>
      </c>
      <c r="F56">
        <f t="shared" si="1"/>
        <v>-4.9999999999997158E-2</v>
      </c>
      <c r="G56">
        <f t="shared" si="2"/>
        <v>12</v>
      </c>
      <c r="H56" s="136">
        <f t="shared" si="3"/>
        <v>1543.15</v>
      </c>
      <c r="I56" t="s">
        <v>1504</v>
      </c>
      <c r="J56" t="s">
        <v>1490</v>
      </c>
      <c r="K56" t="s">
        <v>1491</v>
      </c>
      <c r="L56" t="s">
        <v>1486</v>
      </c>
      <c r="M56">
        <v>19</v>
      </c>
      <c r="N56">
        <v>1270</v>
      </c>
      <c r="O56">
        <v>15</v>
      </c>
      <c r="P56">
        <v>1.2</v>
      </c>
      <c r="Q56" s="134">
        <v>4247</v>
      </c>
      <c r="R56">
        <v>48.3</v>
      </c>
      <c r="S56">
        <v>0.76</v>
      </c>
      <c r="T56">
        <v>18.8</v>
      </c>
      <c r="U56">
        <v>9.9600000000000009</v>
      </c>
      <c r="V56">
        <v>0.18</v>
      </c>
      <c r="W56">
        <v>8.44</v>
      </c>
      <c r="X56">
        <v>10.199999999999999</v>
      </c>
      <c r="Y56">
        <v>3.25</v>
      </c>
      <c r="Z56">
        <v>0.12</v>
      </c>
      <c r="AA56">
        <v>0</v>
      </c>
      <c r="AB56">
        <v>0.04</v>
      </c>
      <c r="AC56">
        <v>0</v>
      </c>
      <c r="AD56">
        <v>0</v>
      </c>
      <c r="AE56">
        <v>100.05</v>
      </c>
      <c r="AG56" s="134">
        <v>4247</v>
      </c>
      <c r="AH56">
        <v>49.9</v>
      </c>
      <c r="AI56">
        <v>0.38</v>
      </c>
      <c r="AJ56">
        <v>10.199999999999999</v>
      </c>
      <c r="AK56">
        <v>6.68</v>
      </c>
      <c r="AL56">
        <v>0.2</v>
      </c>
      <c r="AM56">
        <v>17.899999999999999</v>
      </c>
      <c r="AN56">
        <v>14.6</v>
      </c>
      <c r="AO56">
        <v>0.62</v>
      </c>
      <c r="AP56">
        <v>0</v>
      </c>
      <c r="AQ56">
        <v>0.1</v>
      </c>
    </row>
    <row r="57" spans="1:43" ht="15.6">
      <c r="A57" s="134">
        <v>4248</v>
      </c>
      <c r="B57" t="s">
        <v>1525</v>
      </c>
      <c r="C57" t="s">
        <v>1514</v>
      </c>
      <c r="D57">
        <v>0</v>
      </c>
      <c r="E57">
        <f t="shared" si="0"/>
        <v>0.84999999999999432</v>
      </c>
      <c r="F57">
        <f t="shared" si="1"/>
        <v>0.84999999999999432</v>
      </c>
      <c r="G57">
        <f t="shared" si="2"/>
        <v>12</v>
      </c>
      <c r="H57" s="136">
        <f t="shared" si="3"/>
        <v>1543.15</v>
      </c>
      <c r="I57" t="s">
        <v>1504</v>
      </c>
      <c r="J57" t="s">
        <v>1490</v>
      </c>
      <c r="K57" t="s">
        <v>1491</v>
      </c>
      <c r="L57" t="s">
        <v>1486</v>
      </c>
      <c r="M57">
        <v>3</v>
      </c>
      <c r="N57">
        <v>1270</v>
      </c>
      <c r="O57">
        <v>15</v>
      </c>
      <c r="P57">
        <v>1.2</v>
      </c>
      <c r="Q57" s="134">
        <v>4248</v>
      </c>
      <c r="R57">
        <v>47.1</v>
      </c>
      <c r="S57">
        <v>0.8</v>
      </c>
      <c r="T57">
        <v>18.399999999999999</v>
      </c>
      <c r="U57">
        <v>10.7</v>
      </c>
      <c r="V57">
        <v>0.17</v>
      </c>
      <c r="W57">
        <v>8.5299999999999994</v>
      </c>
      <c r="X57">
        <v>9.9</v>
      </c>
      <c r="Y57">
        <v>3.36</v>
      </c>
      <c r="Z57">
        <v>0.14000000000000001</v>
      </c>
      <c r="AA57">
        <v>0</v>
      </c>
      <c r="AB57">
        <v>0.05</v>
      </c>
      <c r="AC57">
        <v>0</v>
      </c>
      <c r="AD57">
        <v>0</v>
      </c>
      <c r="AE57">
        <v>99.15</v>
      </c>
      <c r="AG57" s="134">
        <v>4248</v>
      </c>
      <c r="AH57">
        <v>50.2</v>
      </c>
      <c r="AI57">
        <v>0.39</v>
      </c>
      <c r="AJ57">
        <v>9.6</v>
      </c>
      <c r="AK57">
        <v>6.58</v>
      </c>
      <c r="AL57">
        <v>0.18</v>
      </c>
      <c r="AM57">
        <v>18.7</v>
      </c>
      <c r="AN57">
        <v>14.6</v>
      </c>
      <c r="AO57">
        <v>0.53</v>
      </c>
      <c r="AP57">
        <v>0</v>
      </c>
      <c r="AQ57">
        <v>0.1</v>
      </c>
    </row>
    <row r="58" spans="1:43" ht="15.6">
      <c r="A58" s="134">
        <v>4249</v>
      </c>
      <c r="B58" t="s">
        <v>1526</v>
      </c>
      <c r="C58" t="s">
        <v>1514</v>
      </c>
      <c r="D58">
        <v>0</v>
      </c>
      <c r="E58">
        <f t="shared" si="0"/>
        <v>0.24000000000000909</v>
      </c>
      <c r="F58">
        <f t="shared" si="1"/>
        <v>0.23999999999999488</v>
      </c>
      <c r="G58">
        <f t="shared" si="2"/>
        <v>12</v>
      </c>
      <c r="H58" s="136">
        <f t="shared" si="3"/>
        <v>1538.15</v>
      </c>
      <c r="I58" t="s">
        <v>1504</v>
      </c>
      <c r="J58" t="s">
        <v>1490</v>
      </c>
      <c r="K58" t="s">
        <v>1491</v>
      </c>
      <c r="L58" t="s">
        <v>1486</v>
      </c>
      <c r="M58">
        <v>5</v>
      </c>
      <c r="N58">
        <v>1265</v>
      </c>
      <c r="O58">
        <v>15</v>
      </c>
      <c r="P58">
        <v>1.2</v>
      </c>
      <c r="Q58" s="134">
        <v>4249</v>
      </c>
      <c r="R58">
        <v>48</v>
      </c>
      <c r="S58">
        <v>0.9</v>
      </c>
      <c r="T58">
        <v>18.2</v>
      </c>
      <c r="U58">
        <v>11.3</v>
      </c>
      <c r="V58">
        <v>0.18</v>
      </c>
      <c r="W58">
        <v>7.91</v>
      </c>
      <c r="X58">
        <v>9.1300000000000008</v>
      </c>
      <c r="Y58">
        <v>3.85</v>
      </c>
      <c r="Z58">
        <v>0.18</v>
      </c>
      <c r="AA58">
        <v>0.04</v>
      </c>
      <c r="AB58">
        <v>7.0000000000000007E-2</v>
      </c>
      <c r="AC58">
        <v>0</v>
      </c>
      <c r="AD58">
        <v>0</v>
      </c>
      <c r="AE58">
        <v>99.76</v>
      </c>
      <c r="AG58" s="134">
        <v>4249</v>
      </c>
      <c r="AH58">
        <v>50.6</v>
      </c>
      <c r="AI58">
        <v>0.67</v>
      </c>
      <c r="AJ58">
        <v>7.9</v>
      </c>
      <c r="AK58">
        <v>8</v>
      </c>
      <c r="AL58">
        <v>0.23</v>
      </c>
      <c r="AM58">
        <v>17.899999999999999</v>
      </c>
      <c r="AN58">
        <v>14.7</v>
      </c>
      <c r="AO58">
        <v>0.59</v>
      </c>
      <c r="AP58">
        <v>0</v>
      </c>
      <c r="AQ58">
        <v>0.11</v>
      </c>
    </row>
    <row r="59" spans="1:43" ht="15.6">
      <c r="A59" s="134">
        <v>4251</v>
      </c>
      <c r="B59" t="s">
        <v>1527</v>
      </c>
      <c r="C59" t="s">
        <v>1514</v>
      </c>
      <c r="D59">
        <v>0</v>
      </c>
      <c r="E59">
        <f t="shared" si="0"/>
        <v>-1.0300000000000011</v>
      </c>
      <c r="F59">
        <f t="shared" si="1"/>
        <v>-1.0300000000000011</v>
      </c>
      <c r="G59">
        <f t="shared" si="2"/>
        <v>15</v>
      </c>
      <c r="H59" s="136">
        <f t="shared" si="3"/>
        <v>1618.15</v>
      </c>
      <c r="I59" t="s">
        <v>1504</v>
      </c>
      <c r="J59" t="s">
        <v>1490</v>
      </c>
      <c r="K59" t="s">
        <v>1491</v>
      </c>
      <c r="L59" t="s">
        <v>1486</v>
      </c>
      <c r="M59">
        <v>3</v>
      </c>
      <c r="N59">
        <v>1345</v>
      </c>
      <c r="O59">
        <v>15</v>
      </c>
      <c r="P59">
        <v>1.5</v>
      </c>
      <c r="Q59" s="134">
        <v>4251</v>
      </c>
      <c r="R59">
        <v>48.6</v>
      </c>
      <c r="S59">
        <v>0.63</v>
      </c>
      <c r="T59">
        <v>18.8</v>
      </c>
      <c r="U59">
        <v>8.76</v>
      </c>
      <c r="V59">
        <v>0.16</v>
      </c>
      <c r="W59">
        <v>9.69</v>
      </c>
      <c r="X59">
        <v>11.5</v>
      </c>
      <c r="Y59">
        <v>2.73</v>
      </c>
      <c r="Z59">
        <v>0.1</v>
      </c>
      <c r="AA59">
        <v>0.03</v>
      </c>
      <c r="AB59">
        <v>0.03</v>
      </c>
      <c r="AC59">
        <v>0</v>
      </c>
      <c r="AD59">
        <v>0</v>
      </c>
      <c r="AE59">
        <v>101.03</v>
      </c>
      <c r="AG59" s="134">
        <v>4251</v>
      </c>
      <c r="AH59">
        <v>48.7</v>
      </c>
      <c r="AI59">
        <v>0.37</v>
      </c>
      <c r="AJ59">
        <v>11.8</v>
      </c>
      <c r="AK59">
        <v>6.31</v>
      </c>
      <c r="AL59">
        <v>0.11</v>
      </c>
      <c r="AM59">
        <v>15.9</v>
      </c>
      <c r="AN59">
        <v>15.4</v>
      </c>
      <c r="AO59">
        <v>0.75</v>
      </c>
      <c r="AP59">
        <v>0</v>
      </c>
      <c r="AQ59">
        <v>0.08</v>
      </c>
    </row>
    <row r="60" spans="1:43" ht="15.6">
      <c r="A60" s="134">
        <v>4252</v>
      </c>
      <c r="B60" t="s">
        <v>1528</v>
      </c>
      <c r="C60" t="s">
        <v>1514</v>
      </c>
      <c r="D60">
        <v>0</v>
      </c>
      <c r="E60">
        <f t="shared" si="0"/>
        <v>-0.24000000000000909</v>
      </c>
      <c r="F60">
        <f t="shared" si="1"/>
        <v>-0.23999999999999488</v>
      </c>
      <c r="G60">
        <f t="shared" si="2"/>
        <v>15</v>
      </c>
      <c r="H60" s="136">
        <f t="shared" si="3"/>
        <v>1588.15</v>
      </c>
      <c r="I60" t="s">
        <v>1504</v>
      </c>
      <c r="J60" t="s">
        <v>1490</v>
      </c>
      <c r="K60" t="s">
        <v>1491</v>
      </c>
      <c r="L60" t="s">
        <v>1486</v>
      </c>
      <c r="M60">
        <v>3</v>
      </c>
      <c r="N60">
        <v>1315</v>
      </c>
      <c r="O60">
        <v>15</v>
      </c>
      <c r="P60">
        <v>1.5</v>
      </c>
      <c r="Q60" s="134">
        <v>4252</v>
      </c>
      <c r="R60">
        <v>48.4</v>
      </c>
      <c r="S60">
        <v>0.66</v>
      </c>
      <c r="T60">
        <v>19.3</v>
      </c>
      <c r="U60">
        <v>8.93</v>
      </c>
      <c r="V60">
        <v>0.18</v>
      </c>
      <c r="W60">
        <v>8.7799999999999994</v>
      </c>
      <c r="X60">
        <v>10.9</v>
      </c>
      <c r="Y60">
        <v>2.93</v>
      </c>
      <c r="Z60">
        <v>0.1</v>
      </c>
      <c r="AA60">
        <v>0.03</v>
      </c>
      <c r="AB60">
        <v>0.03</v>
      </c>
      <c r="AC60">
        <v>0</v>
      </c>
      <c r="AD60">
        <v>0</v>
      </c>
      <c r="AE60">
        <v>100.24</v>
      </c>
      <c r="AG60" s="134">
        <v>4252</v>
      </c>
      <c r="AH60">
        <v>49.2</v>
      </c>
      <c r="AI60">
        <v>0.31</v>
      </c>
      <c r="AJ60">
        <v>11.4</v>
      </c>
      <c r="AK60">
        <v>5.64</v>
      </c>
      <c r="AL60">
        <v>0.11</v>
      </c>
      <c r="AM60">
        <v>16.8</v>
      </c>
      <c r="AN60">
        <v>15.3</v>
      </c>
      <c r="AO60">
        <v>0.62</v>
      </c>
      <c r="AP60">
        <v>0</v>
      </c>
      <c r="AQ60">
        <v>0.12</v>
      </c>
    </row>
    <row r="61" spans="1:43" ht="15.6">
      <c r="A61" s="134">
        <v>4253</v>
      </c>
      <c r="B61" t="s">
        <v>1529</v>
      </c>
      <c r="C61" t="s">
        <v>1514</v>
      </c>
      <c r="D61">
        <v>0</v>
      </c>
      <c r="E61">
        <f t="shared" si="0"/>
        <v>-0.30999999999998806</v>
      </c>
      <c r="F61">
        <f t="shared" si="1"/>
        <v>-0.29999999999999716</v>
      </c>
      <c r="G61">
        <f t="shared" si="2"/>
        <v>15</v>
      </c>
      <c r="H61" s="136">
        <f t="shared" si="3"/>
        <v>1578.15</v>
      </c>
      <c r="I61" t="s">
        <v>1504</v>
      </c>
      <c r="J61" t="s">
        <v>1490</v>
      </c>
      <c r="K61" t="s">
        <v>1491</v>
      </c>
      <c r="L61" t="s">
        <v>1486</v>
      </c>
      <c r="M61">
        <v>2</v>
      </c>
      <c r="N61">
        <v>1305</v>
      </c>
      <c r="O61">
        <v>15</v>
      </c>
      <c r="P61">
        <v>1.5</v>
      </c>
      <c r="Q61" s="134">
        <v>4253</v>
      </c>
      <c r="R61">
        <v>48.6</v>
      </c>
      <c r="S61">
        <v>0.66</v>
      </c>
      <c r="T61">
        <v>19.7</v>
      </c>
      <c r="U61">
        <v>9.2100000000000009</v>
      </c>
      <c r="V61">
        <v>0.13</v>
      </c>
      <c r="W61">
        <v>8.24</v>
      </c>
      <c r="X61">
        <v>10.7</v>
      </c>
      <c r="Y61">
        <v>2.93</v>
      </c>
      <c r="Z61">
        <v>0.11</v>
      </c>
      <c r="AA61">
        <v>0</v>
      </c>
      <c r="AB61">
        <v>0.03</v>
      </c>
      <c r="AC61">
        <v>0</v>
      </c>
      <c r="AD61">
        <v>0</v>
      </c>
      <c r="AE61">
        <v>100.3</v>
      </c>
      <c r="AG61" s="134">
        <v>4253</v>
      </c>
      <c r="AH61">
        <v>48.7</v>
      </c>
      <c r="AI61">
        <v>0.36</v>
      </c>
      <c r="AJ61">
        <v>12.9</v>
      </c>
      <c r="AK61">
        <v>5.61</v>
      </c>
      <c r="AL61">
        <v>0.15</v>
      </c>
      <c r="AM61">
        <v>15.7</v>
      </c>
      <c r="AN61">
        <v>16.899999999999999</v>
      </c>
      <c r="AO61">
        <v>0.86</v>
      </c>
      <c r="AP61">
        <v>0</v>
      </c>
      <c r="AQ61">
        <v>0.1</v>
      </c>
    </row>
    <row r="62" spans="1:43" ht="15.6">
      <c r="A62" s="134">
        <v>4254</v>
      </c>
      <c r="B62" t="s">
        <v>1530</v>
      </c>
      <c r="C62" t="s">
        <v>1514</v>
      </c>
      <c r="D62">
        <v>0</v>
      </c>
      <c r="E62">
        <f t="shared" si="0"/>
        <v>-0.13999999999998636</v>
      </c>
      <c r="F62">
        <f t="shared" si="1"/>
        <v>-0.14000000000000057</v>
      </c>
      <c r="G62">
        <f t="shared" si="2"/>
        <v>15</v>
      </c>
      <c r="H62" s="136">
        <f t="shared" si="3"/>
        <v>1563.15</v>
      </c>
      <c r="I62" t="s">
        <v>1504</v>
      </c>
      <c r="J62" t="s">
        <v>1490</v>
      </c>
      <c r="K62" t="s">
        <v>1491</v>
      </c>
      <c r="L62" t="s">
        <v>1486</v>
      </c>
      <c r="M62">
        <v>11.5</v>
      </c>
      <c r="N62">
        <v>1290</v>
      </c>
      <c r="O62">
        <v>15</v>
      </c>
      <c r="P62">
        <v>1.5</v>
      </c>
      <c r="Q62" s="134">
        <v>4254</v>
      </c>
      <c r="R62">
        <v>49</v>
      </c>
      <c r="S62">
        <v>0.73</v>
      </c>
      <c r="T62">
        <v>19.7</v>
      </c>
      <c r="U62">
        <v>9.8000000000000007</v>
      </c>
      <c r="V62">
        <v>0.13</v>
      </c>
      <c r="W62">
        <v>7.24</v>
      </c>
      <c r="X62">
        <v>9.6199999999999992</v>
      </c>
      <c r="Y62">
        <v>3.72</v>
      </c>
      <c r="Z62">
        <v>0.17</v>
      </c>
      <c r="AA62">
        <v>0</v>
      </c>
      <c r="AB62">
        <v>0.03</v>
      </c>
      <c r="AC62">
        <v>0</v>
      </c>
      <c r="AD62">
        <v>0</v>
      </c>
      <c r="AE62">
        <v>100.14</v>
      </c>
      <c r="AG62" s="134">
        <v>4254</v>
      </c>
      <c r="AH62">
        <v>49.1</v>
      </c>
      <c r="AI62">
        <v>0.45</v>
      </c>
      <c r="AJ62">
        <v>12.3</v>
      </c>
      <c r="AK62">
        <v>7.12</v>
      </c>
      <c r="AL62">
        <v>0.16</v>
      </c>
      <c r="AM62">
        <v>15.8</v>
      </c>
      <c r="AN62">
        <v>15.5</v>
      </c>
      <c r="AO62">
        <v>0.99</v>
      </c>
      <c r="AP62">
        <v>0</v>
      </c>
      <c r="AQ62">
        <v>0.04</v>
      </c>
    </row>
    <row r="63" spans="1:43" ht="15.6">
      <c r="A63" s="134">
        <v>4255</v>
      </c>
      <c r="B63" t="s">
        <v>1531</v>
      </c>
      <c r="C63" t="s">
        <v>1514</v>
      </c>
      <c r="D63">
        <v>0</v>
      </c>
      <c r="E63">
        <f t="shared" si="0"/>
        <v>-0.20000000000000284</v>
      </c>
      <c r="F63">
        <f t="shared" si="1"/>
        <v>-0.20000000000000284</v>
      </c>
      <c r="G63">
        <f t="shared" si="2"/>
        <v>15</v>
      </c>
      <c r="H63" s="136">
        <f t="shared" si="3"/>
        <v>1548.15</v>
      </c>
      <c r="I63" t="s">
        <v>1504</v>
      </c>
      <c r="J63" t="s">
        <v>1490</v>
      </c>
      <c r="K63" t="s">
        <v>1491</v>
      </c>
      <c r="L63" t="s">
        <v>1486</v>
      </c>
      <c r="M63">
        <v>23</v>
      </c>
      <c r="N63">
        <v>1275</v>
      </c>
      <c r="O63">
        <v>15</v>
      </c>
      <c r="P63">
        <v>1.5</v>
      </c>
      <c r="Q63" s="134">
        <v>4255</v>
      </c>
      <c r="R63">
        <v>47.9</v>
      </c>
      <c r="S63">
        <v>1.53</v>
      </c>
      <c r="T63">
        <v>18.100000000000001</v>
      </c>
      <c r="U63">
        <v>13.8</v>
      </c>
      <c r="V63">
        <v>0.16</v>
      </c>
      <c r="W63">
        <v>5.31</v>
      </c>
      <c r="X63">
        <v>7.04</v>
      </c>
      <c r="Y63">
        <v>5.65</v>
      </c>
      <c r="Z63">
        <v>0.47</v>
      </c>
      <c r="AA63">
        <v>0</v>
      </c>
      <c r="AB63">
        <v>0.24</v>
      </c>
      <c r="AC63">
        <v>0</v>
      </c>
      <c r="AD63">
        <v>0</v>
      </c>
      <c r="AE63">
        <v>100.2</v>
      </c>
      <c r="AG63" s="134">
        <v>4255</v>
      </c>
      <c r="AH63">
        <v>49.2</v>
      </c>
      <c r="AI63">
        <v>0.66</v>
      </c>
      <c r="AJ63">
        <v>9.8000000000000007</v>
      </c>
      <c r="AK63">
        <v>10.6</v>
      </c>
      <c r="AL63">
        <v>0.23</v>
      </c>
      <c r="AM63">
        <v>16.3</v>
      </c>
      <c r="AN63">
        <v>12.7</v>
      </c>
      <c r="AO63">
        <v>1.01</v>
      </c>
      <c r="AP63">
        <v>0</v>
      </c>
      <c r="AQ63">
        <v>0.02</v>
      </c>
    </row>
    <row r="64" spans="1:43" ht="15.6">
      <c r="A64" s="134">
        <v>4257</v>
      </c>
      <c r="B64" t="s">
        <v>1532</v>
      </c>
      <c r="C64" t="s">
        <v>1514</v>
      </c>
      <c r="D64">
        <v>0</v>
      </c>
      <c r="E64">
        <f t="shared" si="0"/>
        <v>-0.36999999999999034</v>
      </c>
      <c r="F64">
        <f t="shared" si="1"/>
        <v>-0.37000000000000455</v>
      </c>
      <c r="G64">
        <f t="shared" si="2"/>
        <v>10</v>
      </c>
      <c r="H64" s="136">
        <f t="shared" si="3"/>
        <v>1553.15</v>
      </c>
      <c r="I64" t="s">
        <v>1504</v>
      </c>
      <c r="J64" t="s">
        <v>1490</v>
      </c>
      <c r="K64" t="s">
        <v>1491</v>
      </c>
      <c r="L64" t="s">
        <v>1486</v>
      </c>
      <c r="M64">
        <v>7</v>
      </c>
      <c r="N64">
        <v>1280</v>
      </c>
      <c r="O64">
        <v>15</v>
      </c>
      <c r="P64">
        <v>1</v>
      </c>
      <c r="Q64" s="134">
        <v>4257</v>
      </c>
      <c r="R64">
        <v>49</v>
      </c>
      <c r="S64">
        <v>0.88</v>
      </c>
      <c r="T64">
        <v>17.399999999999999</v>
      </c>
      <c r="U64">
        <v>11</v>
      </c>
      <c r="V64">
        <v>0.1</v>
      </c>
      <c r="W64">
        <v>8.34</v>
      </c>
      <c r="X64">
        <v>10.6</v>
      </c>
      <c r="Y64">
        <v>2.89</v>
      </c>
      <c r="Z64">
        <v>0.16</v>
      </c>
      <c r="AA64">
        <v>0</v>
      </c>
      <c r="AB64">
        <v>0</v>
      </c>
      <c r="AC64">
        <v>0</v>
      </c>
      <c r="AD64">
        <v>0</v>
      </c>
      <c r="AE64">
        <v>100.37</v>
      </c>
      <c r="AG64" s="134">
        <v>4257</v>
      </c>
      <c r="AH64">
        <v>51</v>
      </c>
      <c r="AI64">
        <v>0.43</v>
      </c>
      <c r="AJ64">
        <v>7.02</v>
      </c>
      <c r="AK64">
        <v>6.56</v>
      </c>
      <c r="AL64">
        <v>0.15</v>
      </c>
      <c r="AM64">
        <v>19.8</v>
      </c>
      <c r="AN64">
        <v>14.8</v>
      </c>
      <c r="AO64">
        <v>0.38</v>
      </c>
      <c r="AP64">
        <v>0</v>
      </c>
      <c r="AQ64">
        <v>7.0000000000000007E-2</v>
      </c>
    </row>
    <row r="65" spans="1:43" ht="15.6">
      <c r="A65" s="134">
        <v>4258</v>
      </c>
      <c r="B65" t="s">
        <v>1533</v>
      </c>
      <c r="C65" t="s">
        <v>1514</v>
      </c>
      <c r="D65">
        <v>0</v>
      </c>
      <c r="E65">
        <f t="shared" si="0"/>
        <v>-0.28000000000000114</v>
      </c>
      <c r="F65">
        <f t="shared" si="1"/>
        <v>-0.29999999999999716</v>
      </c>
      <c r="G65">
        <f t="shared" si="2"/>
        <v>10</v>
      </c>
      <c r="H65" s="136">
        <f t="shared" si="3"/>
        <v>1543.15</v>
      </c>
      <c r="I65" t="s">
        <v>1504</v>
      </c>
      <c r="J65" t="s">
        <v>1490</v>
      </c>
      <c r="K65" t="s">
        <v>1491</v>
      </c>
      <c r="L65" t="s">
        <v>1486</v>
      </c>
      <c r="M65">
        <v>12.5</v>
      </c>
      <c r="N65">
        <v>1270</v>
      </c>
      <c r="O65">
        <v>15</v>
      </c>
      <c r="P65">
        <v>1</v>
      </c>
      <c r="Q65" s="134">
        <v>4258</v>
      </c>
      <c r="R65">
        <v>48.9</v>
      </c>
      <c r="S65">
        <v>0.81</v>
      </c>
      <c r="T65">
        <v>17.5</v>
      </c>
      <c r="U65">
        <v>10.8</v>
      </c>
      <c r="V65">
        <v>0.11</v>
      </c>
      <c r="W65">
        <v>8.52</v>
      </c>
      <c r="X65">
        <v>10.5</v>
      </c>
      <c r="Y65">
        <v>2.99</v>
      </c>
      <c r="Z65">
        <v>0.15</v>
      </c>
      <c r="AA65">
        <v>0</v>
      </c>
      <c r="AB65">
        <v>0</v>
      </c>
      <c r="AC65">
        <v>0</v>
      </c>
      <c r="AD65">
        <v>0</v>
      </c>
      <c r="AE65">
        <v>100.3</v>
      </c>
      <c r="AG65" s="134">
        <v>4258</v>
      </c>
      <c r="AH65">
        <v>51.7</v>
      </c>
      <c r="AI65">
        <v>0.35</v>
      </c>
      <c r="AJ65">
        <v>6.3</v>
      </c>
      <c r="AK65">
        <v>7.56</v>
      </c>
      <c r="AL65">
        <v>0.15</v>
      </c>
      <c r="AM65">
        <v>20.7</v>
      </c>
      <c r="AN65">
        <v>12.4</v>
      </c>
      <c r="AO65">
        <v>0.4</v>
      </c>
      <c r="AP65">
        <v>0</v>
      </c>
      <c r="AQ65">
        <v>0.11</v>
      </c>
    </row>
    <row r="66" spans="1:43" ht="15.6">
      <c r="A66" s="134">
        <v>4259</v>
      </c>
      <c r="B66" t="s">
        <v>1534</v>
      </c>
      <c r="C66" t="s">
        <v>1514</v>
      </c>
      <c r="D66">
        <v>0</v>
      </c>
      <c r="E66">
        <f t="shared" si="0"/>
        <v>1.1200000000000188</v>
      </c>
      <c r="F66">
        <f t="shared" si="1"/>
        <v>1.0999999999999943</v>
      </c>
      <c r="G66">
        <f t="shared" si="2"/>
        <v>15</v>
      </c>
      <c r="H66" s="136">
        <f t="shared" si="3"/>
        <v>1628.15</v>
      </c>
      <c r="I66" t="s">
        <v>1504</v>
      </c>
      <c r="J66" t="s">
        <v>1490</v>
      </c>
      <c r="K66" t="s">
        <v>1491</v>
      </c>
      <c r="L66" t="s">
        <v>1486</v>
      </c>
      <c r="M66">
        <v>20</v>
      </c>
      <c r="N66">
        <v>1355</v>
      </c>
      <c r="O66">
        <v>15</v>
      </c>
      <c r="P66">
        <v>1.5</v>
      </c>
      <c r="Q66" s="134">
        <v>4259</v>
      </c>
      <c r="R66">
        <v>47.4</v>
      </c>
      <c r="S66">
        <v>0.8</v>
      </c>
      <c r="T66">
        <v>17.8</v>
      </c>
      <c r="U66">
        <v>9.99</v>
      </c>
      <c r="V66">
        <v>0.16</v>
      </c>
      <c r="W66">
        <v>9.32</v>
      </c>
      <c r="X66">
        <v>8.61</v>
      </c>
      <c r="Y66">
        <v>4.4400000000000004</v>
      </c>
      <c r="Z66">
        <v>0.21</v>
      </c>
      <c r="AA66">
        <v>0.02</v>
      </c>
      <c r="AB66">
        <v>0.13</v>
      </c>
      <c r="AC66">
        <v>0</v>
      </c>
      <c r="AD66">
        <v>0</v>
      </c>
      <c r="AE66">
        <v>98.9</v>
      </c>
      <c r="AG66" s="134">
        <v>4259</v>
      </c>
      <c r="AH66">
        <v>49.9</v>
      </c>
      <c r="AI66">
        <v>0.4</v>
      </c>
      <c r="AJ66">
        <v>11</v>
      </c>
      <c r="AK66">
        <v>6.83</v>
      </c>
      <c r="AL66">
        <v>0.18</v>
      </c>
      <c r="AM66">
        <v>19.2</v>
      </c>
      <c r="AN66">
        <v>11.7</v>
      </c>
      <c r="AO66">
        <v>0.89</v>
      </c>
      <c r="AP66">
        <v>0</v>
      </c>
      <c r="AQ66">
        <v>0</v>
      </c>
    </row>
    <row r="67" spans="1:43" ht="15.6">
      <c r="A67" s="134">
        <v>4260</v>
      </c>
      <c r="B67" t="s">
        <v>1535</v>
      </c>
      <c r="C67" t="s">
        <v>1514</v>
      </c>
      <c r="D67">
        <v>0</v>
      </c>
      <c r="E67">
        <f t="shared" ref="E67:E130" si="4">100-SUM(R67:AB67)</f>
        <v>1.4400000000000261</v>
      </c>
      <c r="F67">
        <f t="shared" ref="F67:F130" si="5">100-AE67</f>
        <v>1.4399999999999977</v>
      </c>
      <c r="G67">
        <f t="shared" ref="G67:G130" si="6">10*P67</f>
        <v>15</v>
      </c>
      <c r="H67" s="136">
        <f t="shared" ref="H67:H130" si="7">N67+273.15</f>
        <v>1613.15</v>
      </c>
      <c r="I67" t="s">
        <v>1504</v>
      </c>
      <c r="J67" t="s">
        <v>1490</v>
      </c>
      <c r="K67" t="s">
        <v>1491</v>
      </c>
      <c r="L67" t="s">
        <v>1486</v>
      </c>
      <c r="M67">
        <v>24</v>
      </c>
      <c r="N67">
        <v>1340</v>
      </c>
      <c r="O67">
        <v>15</v>
      </c>
      <c r="P67">
        <v>1.5</v>
      </c>
      <c r="Q67" s="134">
        <v>4260</v>
      </c>
      <c r="R67">
        <v>48</v>
      </c>
      <c r="S67">
        <v>0.64</v>
      </c>
      <c r="T67">
        <v>17.899999999999999</v>
      </c>
      <c r="U67">
        <v>9.07</v>
      </c>
      <c r="V67">
        <v>0.16</v>
      </c>
      <c r="W67">
        <v>9.49</v>
      </c>
      <c r="X67">
        <v>10.1</v>
      </c>
      <c r="Y67">
        <v>2.99</v>
      </c>
      <c r="Z67">
        <v>0.14000000000000001</v>
      </c>
      <c r="AA67">
        <v>0.03</v>
      </c>
      <c r="AB67">
        <v>0.04</v>
      </c>
      <c r="AC67">
        <v>0</v>
      </c>
      <c r="AD67">
        <v>0</v>
      </c>
      <c r="AE67">
        <v>98.56</v>
      </c>
      <c r="AG67" s="134">
        <v>4260</v>
      </c>
      <c r="AH67">
        <v>51.5</v>
      </c>
      <c r="AI67">
        <v>0.45</v>
      </c>
      <c r="AJ67">
        <v>8.1</v>
      </c>
      <c r="AK67">
        <v>6.96</v>
      </c>
      <c r="AL67">
        <v>0.17</v>
      </c>
      <c r="AM67">
        <v>20.3</v>
      </c>
      <c r="AN67">
        <v>12.6</v>
      </c>
      <c r="AO67">
        <v>0.56000000000000005</v>
      </c>
      <c r="AP67">
        <v>0</v>
      </c>
      <c r="AQ67">
        <v>0.09</v>
      </c>
    </row>
    <row r="68" spans="1:43" ht="15.6">
      <c r="A68" s="134">
        <v>4261</v>
      </c>
      <c r="B68" t="s">
        <v>1536</v>
      </c>
      <c r="C68" t="s">
        <v>1514</v>
      </c>
      <c r="D68">
        <v>0</v>
      </c>
      <c r="E68">
        <f t="shared" si="4"/>
        <v>1.4899999999999949</v>
      </c>
      <c r="F68">
        <f t="shared" si="5"/>
        <v>1.5</v>
      </c>
      <c r="G68">
        <f t="shared" si="6"/>
        <v>15</v>
      </c>
      <c r="H68" s="136">
        <f t="shared" si="7"/>
        <v>1598.15</v>
      </c>
      <c r="I68" t="s">
        <v>1504</v>
      </c>
      <c r="J68" t="s">
        <v>1490</v>
      </c>
      <c r="K68" t="s">
        <v>1491</v>
      </c>
      <c r="L68" t="s">
        <v>1486</v>
      </c>
      <c r="M68">
        <v>24</v>
      </c>
      <c r="N68">
        <v>1325</v>
      </c>
      <c r="O68">
        <v>15</v>
      </c>
      <c r="P68">
        <v>1.5</v>
      </c>
      <c r="Q68" s="134">
        <v>4261</v>
      </c>
      <c r="R68">
        <v>47.2</v>
      </c>
      <c r="S68">
        <v>0.84</v>
      </c>
      <c r="T68">
        <v>19.3</v>
      </c>
      <c r="U68">
        <v>10.8</v>
      </c>
      <c r="V68">
        <v>0.16</v>
      </c>
      <c r="W68">
        <v>6.28</v>
      </c>
      <c r="X68">
        <v>8.61</v>
      </c>
      <c r="Y68">
        <v>4.9800000000000004</v>
      </c>
      <c r="Z68">
        <v>0.23</v>
      </c>
      <c r="AA68">
        <v>0</v>
      </c>
      <c r="AB68">
        <v>0.11</v>
      </c>
      <c r="AC68">
        <v>0</v>
      </c>
      <c r="AD68">
        <v>0</v>
      </c>
      <c r="AE68">
        <v>98.5</v>
      </c>
      <c r="AG68" s="134">
        <v>4261</v>
      </c>
      <c r="AH68">
        <v>51.7</v>
      </c>
      <c r="AI68">
        <v>0.28000000000000003</v>
      </c>
      <c r="AJ68">
        <v>8.3800000000000008</v>
      </c>
      <c r="AK68">
        <v>6.69</v>
      </c>
      <c r="AL68">
        <v>0.15</v>
      </c>
      <c r="AM68">
        <v>21.4</v>
      </c>
      <c r="AN68">
        <v>11.7</v>
      </c>
      <c r="AO68">
        <v>0.64</v>
      </c>
      <c r="AP68">
        <v>0</v>
      </c>
      <c r="AQ68">
        <v>0.05</v>
      </c>
    </row>
    <row r="69" spans="1:43" ht="15.6">
      <c r="A69" s="134">
        <v>4270</v>
      </c>
      <c r="B69" t="s">
        <v>1537</v>
      </c>
      <c r="C69" t="s">
        <v>1514</v>
      </c>
      <c r="D69">
        <v>0</v>
      </c>
      <c r="E69">
        <f t="shared" si="4"/>
        <v>-0.80999999999998806</v>
      </c>
      <c r="F69">
        <f t="shared" si="5"/>
        <v>-0.79999999999999716</v>
      </c>
      <c r="G69">
        <f t="shared" si="6"/>
        <v>11</v>
      </c>
      <c r="H69" s="136">
        <f t="shared" si="7"/>
        <v>1566.15</v>
      </c>
      <c r="I69" t="s">
        <v>1504</v>
      </c>
      <c r="J69" t="s">
        <v>1490</v>
      </c>
      <c r="K69" t="s">
        <v>1491</v>
      </c>
      <c r="L69" t="s">
        <v>1486</v>
      </c>
      <c r="M69">
        <v>15</v>
      </c>
      <c r="N69">
        <v>1293</v>
      </c>
      <c r="O69">
        <v>15</v>
      </c>
      <c r="P69">
        <v>1.1000000000000001</v>
      </c>
      <c r="Q69" s="134">
        <v>4270</v>
      </c>
      <c r="R69">
        <v>49.9</v>
      </c>
      <c r="S69">
        <v>0.65</v>
      </c>
      <c r="T69">
        <v>17.399999999999999</v>
      </c>
      <c r="U69">
        <v>7.9</v>
      </c>
      <c r="V69">
        <v>0.1</v>
      </c>
      <c r="W69">
        <v>10.8</v>
      </c>
      <c r="X69">
        <v>11.5</v>
      </c>
      <c r="Y69">
        <v>2.2999999999999998</v>
      </c>
      <c r="Z69">
        <v>0.11</v>
      </c>
      <c r="AA69">
        <v>0</v>
      </c>
      <c r="AB69">
        <v>0.15</v>
      </c>
      <c r="AC69">
        <v>0</v>
      </c>
      <c r="AD69">
        <v>0</v>
      </c>
      <c r="AE69">
        <v>100.8</v>
      </c>
      <c r="AG69" s="134">
        <v>4270</v>
      </c>
      <c r="AH69">
        <v>49.1</v>
      </c>
      <c r="AI69">
        <v>0.41</v>
      </c>
      <c r="AJ69">
        <v>11.9</v>
      </c>
      <c r="AK69">
        <v>5</v>
      </c>
      <c r="AL69">
        <v>0.14000000000000001</v>
      </c>
      <c r="AM69">
        <v>17.600000000000001</v>
      </c>
      <c r="AN69">
        <v>16.3</v>
      </c>
      <c r="AO69">
        <v>0.45</v>
      </c>
      <c r="AP69">
        <v>0</v>
      </c>
      <c r="AQ69">
        <v>0.13</v>
      </c>
    </row>
    <row r="70" spans="1:43" ht="15.6">
      <c r="A70" s="134">
        <v>4271</v>
      </c>
      <c r="B70" t="s">
        <v>1538</v>
      </c>
      <c r="C70" t="s">
        <v>1514</v>
      </c>
      <c r="D70">
        <v>0</v>
      </c>
      <c r="E70">
        <f t="shared" si="4"/>
        <v>-0.79999999999999716</v>
      </c>
      <c r="F70">
        <f t="shared" si="5"/>
        <v>-0.79999999999999716</v>
      </c>
      <c r="G70">
        <f t="shared" si="6"/>
        <v>11</v>
      </c>
      <c r="H70" s="136">
        <f t="shared" si="7"/>
        <v>1563.15</v>
      </c>
      <c r="I70" t="s">
        <v>1504</v>
      </c>
      <c r="J70" t="s">
        <v>1490</v>
      </c>
      <c r="K70" t="s">
        <v>1491</v>
      </c>
      <c r="L70" t="s">
        <v>1486</v>
      </c>
      <c r="M70">
        <v>4</v>
      </c>
      <c r="N70">
        <v>1290</v>
      </c>
      <c r="O70">
        <v>15</v>
      </c>
      <c r="P70">
        <v>1.1000000000000001</v>
      </c>
      <c r="Q70" s="134">
        <v>4271</v>
      </c>
      <c r="R70">
        <v>48.1</v>
      </c>
      <c r="S70">
        <v>0.56999999999999995</v>
      </c>
      <c r="T70">
        <v>18.7</v>
      </c>
      <c r="U70">
        <v>8.14</v>
      </c>
      <c r="V70">
        <v>0.21</v>
      </c>
      <c r="W70">
        <v>10.5</v>
      </c>
      <c r="X70">
        <v>11.9</v>
      </c>
      <c r="Y70">
        <v>2.41</v>
      </c>
      <c r="Z70">
        <v>0.08</v>
      </c>
      <c r="AA70">
        <v>0.06</v>
      </c>
      <c r="AB70">
        <v>0.13</v>
      </c>
      <c r="AC70">
        <v>0</v>
      </c>
      <c r="AD70">
        <v>0</v>
      </c>
      <c r="AE70">
        <v>100.8</v>
      </c>
      <c r="AG70" s="134">
        <v>4271</v>
      </c>
      <c r="AH70">
        <v>50.2</v>
      </c>
      <c r="AI70">
        <v>0.35</v>
      </c>
      <c r="AJ70">
        <v>9.8000000000000007</v>
      </c>
      <c r="AK70">
        <v>4.7</v>
      </c>
      <c r="AL70">
        <v>0.14000000000000001</v>
      </c>
      <c r="AM70">
        <v>18.8</v>
      </c>
      <c r="AN70">
        <v>16</v>
      </c>
      <c r="AO70">
        <v>0.45</v>
      </c>
      <c r="AP70">
        <v>0</v>
      </c>
      <c r="AQ70">
        <v>0.13</v>
      </c>
    </row>
    <row r="71" spans="1:43" ht="15.6">
      <c r="A71" s="134">
        <v>4272</v>
      </c>
      <c r="B71" t="s">
        <v>1539</v>
      </c>
      <c r="C71" t="s">
        <v>1514</v>
      </c>
      <c r="D71">
        <v>0</v>
      </c>
      <c r="E71">
        <f t="shared" si="4"/>
        <v>0.45000000000000284</v>
      </c>
      <c r="F71">
        <f t="shared" si="5"/>
        <v>0.45000000000000284</v>
      </c>
      <c r="G71">
        <f t="shared" si="6"/>
        <v>11</v>
      </c>
      <c r="H71" s="136">
        <f t="shared" si="7"/>
        <v>1558.15</v>
      </c>
      <c r="I71" t="s">
        <v>1504</v>
      </c>
      <c r="J71" t="s">
        <v>1490</v>
      </c>
      <c r="K71" t="s">
        <v>1491</v>
      </c>
      <c r="L71" t="s">
        <v>1486</v>
      </c>
      <c r="M71">
        <v>20</v>
      </c>
      <c r="N71">
        <v>1285</v>
      </c>
      <c r="O71">
        <v>15</v>
      </c>
      <c r="P71">
        <v>1.1000000000000001</v>
      </c>
      <c r="Q71" s="134">
        <v>4272</v>
      </c>
      <c r="R71">
        <v>47.6</v>
      </c>
      <c r="S71">
        <v>0.8</v>
      </c>
      <c r="T71">
        <v>18.3</v>
      </c>
      <c r="U71">
        <v>9.43</v>
      </c>
      <c r="V71">
        <v>0.14000000000000001</v>
      </c>
      <c r="W71">
        <v>9.31</v>
      </c>
      <c r="X71">
        <v>11.1</v>
      </c>
      <c r="Y71">
        <v>2.7</v>
      </c>
      <c r="Z71">
        <v>0.11</v>
      </c>
      <c r="AA71">
        <v>0</v>
      </c>
      <c r="AB71">
        <v>0.06</v>
      </c>
      <c r="AC71">
        <v>0</v>
      </c>
      <c r="AD71">
        <v>0</v>
      </c>
      <c r="AE71">
        <v>99.55</v>
      </c>
      <c r="AG71" s="134">
        <v>4272</v>
      </c>
      <c r="AH71">
        <v>49.9</v>
      </c>
      <c r="AI71">
        <v>0.41</v>
      </c>
      <c r="AJ71">
        <v>10.3</v>
      </c>
      <c r="AK71">
        <v>5.79</v>
      </c>
      <c r="AL71">
        <v>0.15</v>
      </c>
      <c r="AM71">
        <v>18</v>
      </c>
      <c r="AN71">
        <v>15.1</v>
      </c>
      <c r="AO71">
        <v>0.51</v>
      </c>
      <c r="AP71">
        <v>0</v>
      </c>
      <c r="AQ71">
        <v>0.08</v>
      </c>
    </row>
    <row r="72" spans="1:43" ht="15.6">
      <c r="A72" s="134">
        <v>4274</v>
      </c>
      <c r="B72" t="s">
        <v>1540</v>
      </c>
      <c r="C72" t="s">
        <v>1514</v>
      </c>
      <c r="D72">
        <v>0</v>
      </c>
      <c r="E72">
        <f t="shared" si="4"/>
        <v>-1.9499999999999744</v>
      </c>
      <c r="F72">
        <f t="shared" si="5"/>
        <v>-1.9500000000000028</v>
      </c>
      <c r="G72">
        <f t="shared" si="6"/>
        <v>12</v>
      </c>
      <c r="H72" s="136">
        <f t="shared" si="7"/>
        <v>1563.15</v>
      </c>
      <c r="I72" t="s">
        <v>1504</v>
      </c>
      <c r="J72" t="s">
        <v>1490</v>
      </c>
      <c r="K72" t="s">
        <v>1491</v>
      </c>
      <c r="L72" t="s">
        <v>1486</v>
      </c>
      <c r="M72">
        <v>2</v>
      </c>
      <c r="N72">
        <v>1290</v>
      </c>
      <c r="O72">
        <v>15</v>
      </c>
      <c r="P72">
        <v>1.2</v>
      </c>
      <c r="Q72" s="134">
        <v>4274</v>
      </c>
      <c r="R72">
        <v>48.8</v>
      </c>
      <c r="S72">
        <v>0.57999999999999996</v>
      </c>
      <c r="T72">
        <v>19.2</v>
      </c>
      <c r="U72">
        <v>8.49</v>
      </c>
      <c r="V72">
        <v>0.2</v>
      </c>
      <c r="W72">
        <v>10.1</v>
      </c>
      <c r="X72">
        <v>11.6</v>
      </c>
      <c r="Y72">
        <v>2.74</v>
      </c>
      <c r="Z72">
        <v>0.08</v>
      </c>
      <c r="AA72">
        <v>0</v>
      </c>
      <c r="AB72">
        <v>0.16</v>
      </c>
      <c r="AC72">
        <v>0</v>
      </c>
      <c r="AD72">
        <v>0</v>
      </c>
      <c r="AE72">
        <v>101.95</v>
      </c>
      <c r="AG72" s="134">
        <v>4274</v>
      </c>
      <c r="AH72">
        <v>49.3</v>
      </c>
      <c r="AI72">
        <v>0.37</v>
      </c>
      <c r="AJ72">
        <v>11.8</v>
      </c>
      <c r="AK72">
        <v>5.1100000000000003</v>
      </c>
      <c r="AL72">
        <v>0.14000000000000001</v>
      </c>
      <c r="AM72">
        <v>18.2</v>
      </c>
      <c r="AN72">
        <v>15.5</v>
      </c>
      <c r="AO72">
        <v>0.5</v>
      </c>
      <c r="AP72">
        <v>0</v>
      </c>
      <c r="AQ72">
        <v>0.17</v>
      </c>
    </row>
    <row r="73" spans="1:43" ht="15.6">
      <c r="A73" s="134">
        <v>4275</v>
      </c>
      <c r="B73" t="s">
        <v>1541</v>
      </c>
      <c r="C73" t="s">
        <v>1514</v>
      </c>
      <c r="D73">
        <v>0</v>
      </c>
      <c r="E73">
        <f t="shared" si="4"/>
        <v>-1.8399999999999892</v>
      </c>
      <c r="F73">
        <f t="shared" si="5"/>
        <v>-1.8400000000000034</v>
      </c>
      <c r="G73">
        <f t="shared" si="6"/>
        <v>12</v>
      </c>
      <c r="H73" s="136">
        <f t="shared" si="7"/>
        <v>1558.15</v>
      </c>
      <c r="I73" t="s">
        <v>1504</v>
      </c>
      <c r="J73" t="s">
        <v>1490</v>
      </c>
      <c r="K73" t="s">
        <v>1491</v>
      </c>
      <c r="L73" t="s">
        <v>1486</v>
      </c>
      <c r="M73">
        <v>3</v>
      </c>
      <c r="N73">
        <v>1285</v>
      </c>
      <c r="O73">
        <v>15</v>
      </c>
      <c r="P73">
        <v>1.2</v>
      </c>
      <c r="Q73" s="134">
        <v>4275</v>
      </c>
      <c r="R73">
        <v>48.8</v>
      </c>
      <c r="S73">
        <v>0.57999999999999996</v>
      </c>
      <c r="T73">
        <v>19.3</v>
      </c>
      <c r="U73">
        <v>8.6300000000000008</v>
      </c>
      <c r="V73">
        <v>0.17</v>
      </c>
      <c r="W73">
        <v>9.83</v>
      </c>
      <c r="X73">
        <v>11.5</v>
      </c>
      <c r="Y73">
        <v>2.77</v>
      </c>
      <c r="Z73">
        <v>0.09</v>
      </c>
      <c r="AA73">
        <v>0</v>
      </c>
      <c r="AB73">
        <v>0.17</v>
      </c>
      <c r="AC73">
        <v>0</v>
      </c>
      <c r="AD73">
        <v>0</v>
      </c>
      <c r="AE73">
        <v>101.84</v>
      </c>
      <c r="AG73" s="134">
        <v>4275</v>
      </c>
      <c r="AH73">
        <v>50.4</v>
      </c>
      <c r="AI73">
        <v>0.32</v>
      </c>
      <c r="AJ73">
        <v>10.199999999999999</v>
      </c>
      <c r="AK73">
        <v>5.38</v>
      </c>
      <c r="AL73">
        <v>0.15</v>
      </c>
      <c r="AM73">
        <v>19.100000000000001</v>
      </c>
      <c r="AN73">
        <v>14.9</v>
      </c>
      <c r="AO73">
        <v>0.48</v>
      </c>
      <c r="AP73">
        <v>0</v>
      </c>
      <c r="AQ73">
        <v>0.08</v>
      </c>
    </row>
    <row r="74" spans="1:43" ht="15.6">
      <c r="A74" s="134">
        <v>4319</v>
      </c>
      <c r="B74">
        <v>46</v>
      </c>
      <c r="C74" t="s">
        <v>1542</v>
      </c>
      <c r="D74">
        <v>0</v>
      </c>
      <c r="E74">
        <f t="shared" si="4"/>
        <v>-0.18000000000002103</v>
      </c>
      <c r="F74">
        <f t="shared" si="5"/>
        <v>-0.18000000000000682</v>
      </c>
      <c r="G74">
        <f t="shared" si="6"/>
        <v>8</v>
      </c>
      <c r="H74" s="136">
        <f t="shared" si="7"/>
        <v>1523.15</v>
      </c>
      <c r="I74" t="s">
        <v>1543</v>
      </c>
      <c r="J74" t="s">
        <v>1490</v>
      </c>
      <c r="K74" t="s">
        <v>1491</v>
      </c>
      <c r="L74" t="s">
        <v>1486</v>
      </c>
      <c r="M74">
        <v>5.08</v>
      </c>
      <c r="N74">
        <v>1250</v>
      </c>
      <c r="O74">
        <v>15</v>
      </c>
      <c r="P74">
        <v>0.8</v>
      </c>
      <c r="Q74" s="134">
        <v>4319</v>
      </c>
      <c r="R74">
        <v>49.4</v>
      </c>
      <c r="S74">
        <v>0.7</v>
      </c>
      <c r="T74">
        <v>17.3</v>
      </c>
      <c r="U74">
        <v>9.2200000000000006</v>
      </c>
      <c r="V74">
        <v>0.14000000000000001</v>
      </c>
      <c r="W74">
        <v>8.98</v>
      </c>
      <c r="X74">
        <v>12.43</v>
      </c>
      <c r="Y74">
        <v>1.93</v>
      </c>
      <c r="Z74">
        <v>0.08</v>
      </c>
      <c r="AA74">
        <v>0</v>
      </c>
      <c r="AB74">
        <v>0</v>
      </c>
      <c r="AC74">
        <v>0</v>
      </c>
      <c r="AD74">
        <v>0</v>
      </c>
      <c r="AE74">
        <v>100.18</v>
      </c>
      <c r="AG74" s="134">
        <v>4319</v>
      </c>
      <c r="AH74">
        <v>49.6</v>
      </c>
      <c r="AI74">
        <v>0.54</v>
      </c>
      <c r="AJ74">
        <v>8.35</v>
      </c>
      <c r="AK74">
        <v>7.64</v>
      </c>
      <c r="AL74">
        <v>0.15</v>
      </c>
      <c r="AM74">
        <v>17.899999999999999</v>
      </c>
      <c r="AN74">
        <v>15.9</v>
      </c>
      <c r="AO74">
        <v>0.34</v>
      </c>
      <c r="AP74">
        <v>0</v>
      </c>
      <c r="AQ74">
        <v>0.3</v>
      </c>
    </row>
    <row r="75" spans="1:43" ht="15.6">
      <c r="A75" s="134">
        <v>4328</v>
      </c>
      <c r="B75">
        <v>29</v>
      </c>
      <c r="C75" t="s">
        <v>1542</v>
      </c>
      <c r="D75">
        <v>0</v>
      </c>
      <c r="E75">
        <f t="shared" si="4"/>
        <v>-0.34000000000000341</v>
      </c>
      <c r="F75">
        <f t="shared" si="5"/>
        <v>-0.34000000000000341</v>
      </c>
      <c r="G75">
        <f t="shared" si="6"/>
        <v>10</v>
      </c>
      <c r="H75" s="136">
        <f t="shared" si="7"/>
        <v>1553.15</v>
      </c>
      <c r="I75" t="s">
        <v>1543</v>
      </c>
      <c r="J75" t="s">
        <v>1490</v>
      </c>
      <c r="K75" t="s">
        <v>1491</v>
      </c>
      <c r="L75" t="s">
        <v>1486</v>
      </c>
      <c r="M75">
        <v>3.25</v>
      </c>
      <c r="N75">
        <v>1280</v>
      </c>
      <c r="O75">
        <v>15</v>
      </c>
      <c r="P75">
        <v>1</v>
      </c>
      <c r="Q75" s="134">
        <v>4328</v>
      </c>
      <c r="R75">
        <v>49.1</v>
      </c>
      <c r="S75">
        <v>0.52</v>
      </c>
      <c r="T75">
        <v>16.5</v>
      </c>
      <c r="U75">
        <v>9.15</v>
      </c>
      <c r="V75">
        <v>0.14000000000000001</v>
      </c>
      <c r="W75">
        <v>10.7</v>
      </c>
      <c r="X75">
        <v>12.3</v>
      </c>
      <c r="Y75">
        <v>1.88</v>
      </c>
      <c r="Z75">
        <v>0.05</v>
      </c>
      <c r="AA75">
        <v>0</v>
      </c>
      <c r="AB75">
        <v>0</v>
      </c>
      <c r="AC75">
        <v>0</v>
      </c>
      <c r="AD75">
        <v>0</v>
      </c>
      <c r="AE75">
        <v>100.34</v>
      </c>
      <c r="AG75" s="134">
        <v>4328</v>
      </c>
      <c r="AH75">
        <v>50.7</v>
      </c>
      <c r="AI75">
        <v>0.46</v>
      </c>
      <c r="AJ75">
        <v>9.74</v>
      </c>
      <c r="AK75">
        <v>5.37</v>
      </c>
      <c r="AL75">
        <v>0.09</v>
      </c>
      <c r="AM75">
        <v>17.8</v>
      </c>
      <c r="AN75">
        <v>16.8</v>
      </c>
      <c r="AO75">
        <v>0.39</v>
      </c>
      <c r="AP75">
        <v>0</v>
      </c>
      <c r="AQ75">
        <v>0.5</v>
      </c>
    </row>
    <row r="76" spans="1:43" ht="15.6">
      <c r="A76" s="134">
        <v>4343</v>
      </c>
      <c r="B76">
        <v>24</v>
      </c>
      <c r="C76" t="s">
        <v>1542</v>
      </c>
      <c r="D76">
        <v>0</v>
      </c>
      <c r="E76">
        <f t="shared" si="4"/>
        <v>0.3399999999999892</v>
      </c>
      <c r="F76">
        <f t="shared" si="5"/>
        <v>0.34000000000000341</v>
      </c>
      <c r="G76">
        <f t="shared" si="6"/>
        <v>12</v>
      </c>
      <c r="H76" s="136">
        <f t="shared" si="7"/>
        <v>1583.15</v>
      </c>
      <c r="I76" t="s">
        <v>1543</v>
      </c>
      <c r="J76" t="s">
        <v>1490</v>
      </c>
      <c r="K76" t="s">
        <v>1491</v>
      </c>
      <c r="L76" t="s">
        <v>1486</v>
      </c>
      <c r="M76">
        <v>3.08</v>
      </c>
      <c r="N76">
        <v>1310</v>
      </c>
      <c r="O76">
        <v>15</v>
      </c>
      <c r="P76">
        <v>1.2</v>
      </c>
      <c r="Q76" s="134">
        <v>4343</v>
      </c>
      <c r="R76">
        <v>48.6</v>
      </c>
      <c r="S76">
        <v>0.57999999999999996</v>
      </c>
      <c r="T76">
        <v>17.600000000000001</v>
      </c>
      <c r="U76">
        <v>9.26</v>
      </c>
      <c r="V76">
        <v>0.15</v>
      </c>
      <c r="W76">
        <v>9.58</v>
      </c>
      <c r="X76">
        <v>11.7</v>
      </c>
      <c r="Y76">
        <v>2.13</v>
      </c>
      <c r="Z76">
        <v>0.06</v>
      </c>
      <c r="AA76">
        <v>0</v>
      </c>
      <c r="AB76">
        <v>0</v>
      </c>
      <c r="AC76">
        <v>0</v>
      </c>
      <c r="AD76">
        <v>0</v>
      </c>
      <c r="AE76">
        <v>99.66</v>
      </c>
      <c r="AG76" s="134">
        <v>4343</v>
      </c>
      <c r="AH76">
        <v>50.4</v>
      </c>
      <c r="AI76">
        <v>0.28000000000000003</v>
      </c>
      <c r="AJ76">
        <v>10.199999999999999</v>
      </c>
      <c r="AK76">
        <v>6.01</v>
      </c>
      <c r="AL76">
        <v>0.13</v>
      </c>
      <c r="AM76">
        <v>18.2</v>
      </c>
      <c r="AN76">
        <v>14.8</v>
      </c>
      <c r="AO76">
        <v>0.46</v>
      </c>
      <c r="AP76">
        <v>0</v>
      </c>
      <c r="AQ76">
        <v>0.3</v>
      </c>
    </row>
    <row r="77" spans="1:43" ht="15.6">
      <c r="A77" s="134">
        <v>4348</v>
      </c>
      <c r="B77">
        <v>27</v>
      </c>
      <c r="C77" t="s">
        <v>1542</v>
      </c>
      <c r="D77">
        <v>0</v>
      </c>
      <c r="E77">
        <f t="shared" si="4"/>
        <v>1.9300000000000068</v>
      </c>
      <c r="F77">
        <f t="shared" si="5"/>
        <v>1.9300000000000068</v>
      </c>
      <c r="G77">
        <f t="shared" si="6"/>
        <v>15</v>
      </c>
      <c r="H77" s="136">
        <f t="shared" si="7"/>
        <v>1613.15</v>
      </c>
      <c r="I77" t="s">
        <v>1543</v>
      </c>
      <c r="J77" t="s">
        <v>1490</v>
      </c>
      <c r="K77" t="s">
        <v>1491</v>
      </c>
      <c r="L77" t="s">
        <v>1486</v>
      </c>
      <c r="M77">
        <v>2.83</v>
      </c>
      <c r="N77">
        <v>1340</v>
      </c>
      <c r="O77">
        <v>15</v>
      </c>
      <c r="P77">
        <v>1.5</v>
      </c>
      <c r="Q77" s="134">
        <v>4348</v>
      </c>
      <c r="R77">
        <v>47.5</v>
      </c>
      <c r="S77">
        <v>0.55000000000000004</v>
      </c>
      <c r="T77">
        <v>16.899999999999999</v>
      </c>
      <c r="U77">
        <v>8.92</v>
      </c>
      <c r="V77">
        <v>0.12</v>
      </c>
      <c r="W77">
        <v>10.199999999999999</v>
      </c>
      <c r="X77">
        <v>11.8</v>
      </c>
      <c r="Y77">
        <v>2.0099999999999998</v>
      </c>
      <c r="Z77">
        <v>7.0000000000000007E-2</v>
      </c>
      <c r="AA77">
        <v>0</v>
      </c>
      <c r="AB77">
        <v>0</v>
      </c>
      <c r="AC77">
        <v>0</v>
      </c>
      <c r="AD77">
        <v>0</v>
      </c>
      <c r="AE77">
        <v>98.07</v>
      </c>
      <c r="AG77" s="134">
        <v>4348</v>
      </c>
      <c r="AH77">
        <v>50</v>
      </c>
      <c r="AI77">
        <v>0.26</v>
      </c>
      <c r="AJ77">
        <v>9.86</v>
      </c>
      <c r="AK77">
        <v>5.53</v>
      </c>
      <c r="AL77">
        <v>0.09</v>
      </c>
      <c r="AM77">
        <v>17.8</v>
      </c>
      <c r="AN77">
        <v>15.6</v>
      </c>
      <c r="AO77">
        <v>0.59</v>
      </c>
      <c r="AP77">
        <v>0</v>
      </c>
      <c r="AQ77">
        <v>0.39</v>
      </c>
    </row>
    <row r="78" spans="1:43" ht="15.6">
      <c r="A78" s="134">
        <v>4352</v>
      </c>
      <c r="B78">
        <v>71</v>
      </c>
      <c r="C78" t="s">
        <v>1542</v>
      </c>
      <c r="D78">
        <v>0</v>
      </c>
      <c r="E78">
        <f t="shared" si="4"/>
        <v>-0.17000000000000171</v>
      </c>
      <c r="F78">
        <f t="shared" si="5"/>
        <v>-0.17000000000000171</v>
      </c>
      <c r="G78">
        <f t="shared" si="6"/>
        <v>15</v>
      </c>
      <c r="H78" s="136">
        <f t="shared" si="7"/>
        <v>1603.15</v>
      </c>
      <c r="I78" t="s">
        <v>1543</v>
      </c>
      <c r="J78" t="s">
        <v>1490</v>
      </c>
      <c r="K78" t="s">
        <v>1491</v>
      </c>
      <c r="L78" t="s">
        <v>1486</v>
      </c>
      <c r="M78">
        <v>2.0499999999999998</v>
      </c>
      <c r="N78">
        <v>1330</v>
      </c>
      <c r="O78">
        <v>15</v>
      </c>
      <c r="P78">
        <v>1.5</v>
      </c>
      <c r="Q78" s="134">
        <v>4352</v>
      </c>
      <c r="R78">
        <v>48.8</v>
      </c>
      <c r="S78">
        <v>0.62</v>
      </c>
      <c r="T78">
        <v>18.8</v>
      </c>
      <c r="U78">
        <v>9.9700000000000006</v>
      </c>
      <c r="V78">
        <v>0.1</v>
      </c>
      <c r="W78">
        <v>8.51</v>
      </c>
      <c r="X78">
        <v>10.9</v>
      </c>
      <c r="Y78">
        <v>2.39</v>
      </c>
      <c r="Z78">
        <v>0.08</v>
      </c>
      <c r="AA78">
        <v>0</v>
      </c>
      <c r="AB78">
        <v>0</v>
      </c>
      <c r="AC78">
        <v>0</v>
      </c>
      <c r="AD78">
        <v>0</v>
      </c>
      <c r="AE78">
        <v>100.17</v>
      </c>
      <c r="AG78" s="134">
        <v>4352</v>
      </c>
      <c r="AH78">
        <v>50.1</v>
      </c>
      <c r="AI78">
        <v>0.28000000000000003</v>
      </c>
      <c r="AJ78">
        <v>8.8699999999999992</v>
      </c>
      <c r="AK78">
        <v>6.17</v>
      </c>
      <c r="AL78">
        <v>0.09</v>
      </c>
      <c r="AM78">
        <v>17.899999999999999</v>
      </c>
      <c r="AN78">
        <v>15.8</v>
      </c>
      <c r="AO78">
        <v>0.51</v>
      </c>
      <c r="AP78">
        <v>0</v>
      </c>
      <c r="AQ78">
        <v>0.19</v>
      </c>
    </row>
    <row r="79" spans="1:43" ht="15.6">
      <c r="A79" s="134">
        <v>3146</v>
      </c>
      <c r="B79" t="s">
        <v>1544</v>
      </c>
      <c r="C79" t="s">
        <v>1052</v>
      </c>
      <c r="D79">
        <v>0</v>
      </c>
      <c r="E79">
        <f t="shared" si="4"/>
        <v>0</v>
      </c>
      <c r="F79">
        <f t="shared" si="5"/>
        <v>6.2099999999999937</v>
      </c>
      <c r="G79">
        <f t="shared" si="6"/>
        <v>2</v>
      </c>
      <c r="H79" s="136">
        <f t="shared" si="7"/>
        <v>1153.1500000000001</v>
      </c>
      <c r="I79" t="s">
        <v>1545</v>
      </c>
      <c r="J79" t="s">
        <v>1546</v>
      </c>
      <c r="K79" t="s">
        <v>1547</v>
      </c>
      <c r="L79" t="s">
        <v>1486</v>
      </c>
      <c r="M79">
        <v>96</v>
      </c>
      <c r="N79">
        <v>880</v>
      </c>
      <c r="O79">
        <v>10</v>
      </c>
      <c r="P79">
        <v>0.2</v>
      </c>
      <c r="Q79" s="134">
        <v>3146</v>
      </c>
      <c r="R79">
        <v>61.44</v>
      </c>
      <c r="S79">
        <v>0.57999999999999996</v>
      </c>
      <c r="T79">
        <v>20.16</v>
      </c>
      <c r="U79">
        <v>1.83</v>
      </c>
      <c r="V79">
        <v>0.16</v>
      </c>
      <c r="W79">
        <v>0.13</v>
      </c>
      <c r="X79">
        <v>2.35</v>
      </c>
      <c r="Y79">
        <v>6.05</v>
      </c>
      <c r="Z79">
        <v>7.3</v>
      </c>
      <c r="AA79">
        <v>0</v>
      </c>
      <c r="AB79">
        <v>0</v>
      </c>
      <c r="AC79">
        <v>0</v>
      </c>
      <c r="AD79">
        <v>0</v>
      </c>
      <c r="AE79">
        <v>93.79</v>
      </c>
      <c r="AG79" s="134">
        <v>3146</v>
      </c>
      <c r="AH79">
        <v>43.93</v>
      </c>
      <c r="AI79">
        <v>2.21</v>
      </c>
      <c r="AJ79">
        <v>7.11</v>
      </c>
      <c r="AK79">
        <v>13.9</v>
      </c>
      <c r="AL79">
        <v>0.59</v>
      </c>
      <c r="AM79">
        <v>7.56</v>
      </c>
      <c r="AN79">
        <v>22.78</v>
      </c>
      <c r="AO79">
        <v>0.69</v>
      </c>
      <c r="AP79">
        <v>0.21</v>
      </c>
      <c r="AQ79">
        <v>0</v>
      </c>
    </row>
    <row r="80" spans="1:43" ht="15.6">
      <c r="A80" s="134">
        <v>3148</v>
      </c>
      <c r="B80" t="s">
        <v>1548</v>
      </c>
      <c r="C80" t="s">
        <v>1052</v>
      </c>
      <c r="D80">
        <v>0</v>
      </c>
      <c r="E80">
        <f t="shared" si="4"/>
        <v>1.0000000000005116E-2</v>
      </c>
      <c r="F80">
        <f t="shared" si="5"/>
        <v>6.6200000000000045</v>
      </c>
      <c r="G80">
        <f t="shared" si="6"/>
        <v>2</v>
      </c>
      <c r="H80" s="136">
        <f t="shared" si="7"/>
        <v>1113.1500000000001</v>
      </c>
      <c r="I80" t="s">
        <v>1545</v>
      </c>
      <c r="J80" t="s">
        <v>1546</v>
      </c>
      <c r="K80" t="s">
        <v>1547</v>
      </c>
      <c r="L80" t="s">
        <v>1486</v>
      </c>
      <c r="M80">
        <v>48</v>
      </c>
      <c r="N80">
        <v>840</v>
      </c>
      <c r="O80">
        <v>10</v>
      </c>
      <c r="P80">
        <v>0.2</v>
      </c>
      <c r="Q80" s="134">
        <v>3148</v>
      </c>
      <c r="R80">
        <v>61.56</v>
      </c>
      <c r="S80">
        <v>0.35</v>
      </c>
      <c r="T80">
        <v>21</v>
      </c>
      <c r="U80">
        <v>1.64</v>
      </c>
      <c r="V80">
        <v>0.13</v>
      </c>
      <c r="W80">
        <v>0.14000000000000001</v>
      </c>
      <c r="X80">
        <v>1.89</v>
      </c>
      <c r="Y80">
        <v>6.44</v>
      </c>
      <c r="Z80">
        <v>6.84</v>
      </c>
      <c r="AA80">
        <v>0</v>
      </c>
      <c r="AB80">
        <v>0</v>
      </c>
      <c r="AC80">
        <v>0</v>
      </c>
      <c r="AD80">
        <v>0</v>
      </c>
      <c r="AE80">
        <v>93.38</v>
      </c>
      <c r="AG80" s="134">
        <v>3148</v>
      </c>
      <c r="AH80">
        <v>45.77</v>
      </c>
      <c r="AI80">
        <v>1.43</v>
      </c>
      <c r="AJ80">
        <v>6.42</v>
      </c>
      <c r="AK80">
        <v>13.49</v>
      </c>
      <c r="AL80">
        <v>0.83</v>
      </c>
      <c r="AM80">
        <v>7.83</v>
      </c>
      <c r="AN80">
        <v>22.82</v>
      </c>
      <c r="AO80">
        <v>0.91</v>
      </c>
      <c r="AP80">
        <v>0.25</v>
      </c>
      <c r="AQ80">
        <v>0</v>
      </c>
    </row>
    <row r="81" spans="1:43" ht="15.6">
      <c r="A81" s="134">
        <v>3150</v>
      </c>
      <c r="B81" t="s">
        <v>1549</v>
      </c>
      <c r="C81" t="s">
        <v>1052</v>
      </c>
      <c r="D81">
        <v>0</v>
      </c>
      <c r="E81">
        <f t="shared" si="4"/>
        <v>0</v>
      </c>
      <c r="F81">
        <f t="shared" si="5"/>
        <v>5.9399999999999977</v>
      </c>
      <c r="G81">
        <f t="shared" si="6"/>
        <v>2</v>
      </c>
      <c r="H81" s="136">
        <f t="shared" si="7"/>
        <v>1153.1500000000001</v>
      </c>
      <c r="I81" t="s">
        <v>1545</v>
      </c>
      <c r="J81" t="s">
        <v>1546</v>
      </c>
      <c r="K81" t="s">
        <v>1547</v>
      </c>
      <c r="L81" t="s">
        <v>1486</v>
      </c>
      <c r="M81">
        <v>96</v>
      </c>
      <c r="N81">
        <v>880</v>
      </c>
      <c r="O81">
        <v>10</v>
      </c>
      <c r="P81">
        <v>0.2</v>
      </c>
      <c r="Q81" s="134">
        <v>3150</v>
      </c>
      <c r="R81">
        <v>61.68</v>
      </c>
      <c r="S81">
        <v>0.46</v>
      </c>
      <c r="T81">
        <v>20.09</v>
      </c>
      <c r="U81">
        <v>1.49</v>
      </c>
      <c r="V81">
        <v>0.15</v>
      </c>
      <c r="W81">
        <v>0.26</v>
      </c>
      <c r="X81">
        <v>2.16</v>
      </c>
      <c r="Y81">
        <v>5.87</v>
      </c>
      <c r="Z81">
        <v>7.84</v>
      </c>
      <c r="AA81">
        <v>0</v>
      </c>
      <c r="AB81">
        <v>0</v>
      </c>
      <c r="AC81">
        <v>0</v>
      </c>
      <c r="AD81">
        <v>0</v>
      </c>
      <c r="AE81">
        <v>94.06</v>
      </c>
      <c r="AG81" s="134">
        <v>3150</v>
      </c>
      <c r="AH81">
        <v>43.68</v>
      </c>
      <c r="AI81">
        <v>2.0499999999999998</v>
      </c>
      <c r="AJ81">
        <v>9.02</v>
      </c>
      <c r="AK81">
        <v>12.09</v>
      </c>
      <c r="AL81">
        <v>0.59</v>
      </c>
      <c r="AM81">
        <v>8.31</v>
      </c>
      <c r="AN81">
        <v>21.97</v>
      </c>
      <c r="AO81">
        <v>1.07</v>
      </c>
      <c r="AP81">
        <v>0.45</v>
      </c>
      <c r="AQ81">
        <v>0</v>
      </c>
    </row>
    <row r="82" spans="1:43" ht="15.6">
      <c r="A82" s="134">
        <v>3152</v>
      </c>
      <c r="B82" t="s">
        <v>1550</v>
      </c>
      <c r="C82" t="s">
        <v>1052</v>
      </c>
      <c r="D82">
        <v>0</v>
      </c>
      <c r="E82">
        <f t="shared" si="4"/>
        <v>-1.0000000000005116E-2</v>
      </c>
      <c r="F82">
        <f t="shared" si="5"/>
        <v>7.4000000000000057</v>
      </c>
      <c r="G82">
        <f t="shared" si="6"/>
        <v>2</v>
      </c>
      <c r="H82" s="136">
        <f t="shared" si="7"/>
        <v>1113.1500000000001</v>
      </c>
      <c r="I82" t="s">
        <v>1545</v>
      </c>
      <c r="J82" t="s">
        <v>1546</v>
      </c>
      <c r="K82" t="s">
        <v>1547</v>
      </c>
      <c r="L82" t="s">
        <v>1486</v>
      </c>
      <c r="M82">
        <v>48</v>
      </c>
      <c r="N82">
        <v>840</v>
      </c>
      <c r="O82">
        <v>10</v>
      </c>
      <c r="P82">
        <v>0.2</v>
      </c>
      <c r="Q82" s="134">
        <v>3152</v>
      </c>
      <c r="R82">
        <v>61.94</v>
      </c>
      <c r="S82">
        <v>0.24</v>
      </c>
      <c r="T82">
        <v>20.91</v>
      </c>
      <c r="U82">
        <v>1.34</v>
      </c>
      <c r="V82">
        <v>0.11</v>
      </c>
      <c r="W82">
        <v>0.1</v>
      </c>
      <c r="X82">
        <v>1.47</v>
      </c>
      <c r="Y82">
        <v>6.29</v>
      </c>
      <c r="Z82">
        <v>7.61</v>
      </c>
      <c r="AA82">
        <v>0</v>
      </c>
      <c r="AB82">
        <v>0</v>
      </c>
      <c r="AC82">
        <v>0</v>
      </c>
      <c r="AD82">
        <v>0</v>
      </c>
      <c r="AE82">
        <v>92.6</v>
      </c>
      <c r="AG82" s="134">
        <v>3152</v>
      </c>
      <c r="AH82">
        <v>43.24</v>
      </c>
      <c r="AI82">
        <v>1.73</v>
      </c>
      <c r="AJ82">
        <v>7.91</v>
      </c>
      <c r="AK82">
        <v>12.91</v>
      </c>
      <c r="AL82">
        <v>0.73</v>
      </c>
      <c r="AM82">
        <v>8.64</v>
      </c>
      <c r="AN82">
        <v>22.14</v>
      </c>
      <c r="AO82">
        <v>1.2</v>
      </c>
      <c r="AP82">
        <v>0.18</v>
      </c>
      <c r="AQ82">
        <v>0</v>
      </c>
    </row>
    <row r="83" spans="1:43" ht="15.6">
      <c r="A83" s="134">
        <v>3154</v>
      </c>
      <c r="B83" t="s">
        <v>1551</v>
      </c>
      <c r="C83" t="s">
        <v>1052</v>
      </c>
      <c r="D83">
        <v>0</v>
      </c>
      <c r="E83">
        <f t="shared" si="4"/>
        <v>9.9999999999909051E-3</v>
      </c>
      <c r="F83">
        <f t="shared" si="5"/>
        <v>5.6200000000000045</v>
      </c>
      <c r="G83">
        <f t="shared" si="6"/>
        <v>2</v>
      </c>
      <c r="H83" s="136">
        <f t="shared" si="7"/>
        <v>1153.1500000000001</v>
      </c>
      <c r="I83" t="s">
        <v>1545</v>
      </c>
      <c r="J83" t="s">
        <v>1546</v>
      </c>
      <c r="K83" t="s">
        <v>1547</v>
      </c>
      <c r="L83" t="s">
        <v>1486</v>
      </c>
      <c r="M83">
        <v>96</v>
      </c>
      <c r="N83">
        <v>880</v>
      </c>
      <c r="O83">
        <v>10</v>
      </c>
      <c r="P83">
        <v>0.2</v>
      </c>
      <c r="Q83" s="134">
        <v>3154</v>
      </c>
      <c r="R83">
        <v>60.41</v>
      </c>
      <c r="S83">
        <v>0.51</v>
      </c>
      <c r="T83">
        <v>20.39</v>
      </c>
      <c r="U83">
        <v>2.4700000000000002</v>
      </c>
      <c r="V83">
        <v>0.08</v>
      </c>
      <c r="W83">
        <v>0.22</v>
      </c>
      <c r="X83">
        <v>2.81</v>
      </c>
      <c r="Y83">
        <v>5.67</v>
      </c>
      <c r="Z83">
        <v>7.43</v>
      </c>
      <c r="AA83">
        <v>0</v>
      </c>
      <c r="AB83">
        <v>0</v>
      </c>
      <c r="AC83">
        <v>0</v>
      </c>
      <c r="AD83">
        <v>0</v>
      </c>
      <c r="AE83">
        <v>94.38</v>
      </c>
      <c r="AG83" s="134">
        <v>3154</v>
      </c>
      <c r="AH83">
        <v>43.73</v>
      </c>
      <c r="AI83">
        <v>2.34</v>
      </c>
      <c r="AJ83">
        <v>7.25</v>
      </c>
      <c r="AK83">
        <v>12.91</v>
      </c>
      <c r="AL83">
        <v>0.48</v>
      </c>
      <c r="AM83">
        <v>7.99</v>
      </c>
      <c r="AN83">
        <v>23.62</v>
      </c>
      <c r="AO83">
        <v>0.56000000000000005</v>
      </c>
      <c r="AP83">
        <v>0.21</v>
      </c>
      <c r="AQ83">
        <v>0</v>
      </c>
    </row>
    <row r="84" spans="1:43" ht="15.6">
      <c r="A84" s="134">
        <v>3156</v>
      </c>
      <c r="B84" t="s">
        <v>1552</v>
      </c>
      <c r="C84" t="s">
        <v>1052</v>
      </c>
      <c r="D84">
        <v>0</v>
      </c>
      <c r="E84">
        <f t="shared" si="4"/>
        <v>1.0000000000005116E-2</v>
      </c>
      <c r="F84">
        <f t="shared" si="5"/>
        <v>6.7099999999999937</v>
      </c>
      <c r="G84">
        <f t="shared" si="6"/>
        <v>2</v>
      </c>
      <c r="H84" s="136">
        <f t="shared" si="7"/>
        <v>1113.1500000000001</v>
      </c>
      <c r="I84" t="s">
        <v>1545</v>
      </c>
      <c r="J84" t="s">
        <v>1546</v>
      </c>
      <c r="K84" t="s">
        <v>1547</v>
      </c>
      <c r="L84" t="s">
        <v>1486</v>
      </c>
      <c r="M84">
        <v>48</v>
      </c>
      <c r="N84">
        <v>840</v>
      </c>
      <c r="O84">
        <v>10</v>
      </c>
      <c r="P84">
        <v>0.2</v>
      </c>
      <c r="Q84" s="134">
        <v>3156</v>
      </c>
      <c r="R84">
        <v>61.14</v>
      </c>
      <c r="S84">
        <v>0.45</v>
      </c>
      <c r="T84">
        <v>20.65</v>
      </c>
      <c r="U84">
        <v>1.94</v>
      </c>
      <c r="V84">
        <v>0.08</v>
      </c>
      <c r="W84">
        <v>0.14000000000000001</v>
      </c>
      <c r="X84">
        <v>2.2200000000000002</v>
      </c>
      <c r="Y84">
        <v>5.99</v>
      </c>
      <c r="Z84">
        <v>7.38</v>
      </c>
      <c r="AA84">
        <v>0</v>
      </c>
      <c r="AB84">
        <v>0</v>
      </c>
      <c r="AC84">
        <v>0</v>
      </c>
      <c r="AD84">
        <v>0</v>
      </c>
      <c r="AE84">
        <v>93.29</v>
      </c>
      <c r="AG84" s="134">
        <v>3156</v>
      </c>
      <c r="AH84">
        <v>44.02</v>
      </c>
      <c r="AI84">
        <v>2.35</v>
      </c>
      <c r="AJ84">
        <v>8.11</v>
      </c>
      <c r="AK84">
        <v>15.01</v>
      </c>
      <c r="AL84">
        <v>0.62</v>
      </c>
      <c r="AM84">
        <v>6.3</v>
      </c>
      <c r="AN84">
        <v>21.76</v>
      </c>
      <c r="AO84">
        <v>0.79</v>
      </c>
      <c r="AP84">
        <v>0.49</v>
      </c>
      <c r="AQ84">
        <v>0</v>
      </c>
    </row>
    <row r="85" spans="1:43" ht="15.6">
      <c r="A85" s="134">
        <v>3158</v>
      </c>
      <c r="B85" t="s">
        <v>1553</v>
      </c>
      <c r="C85" t="s">
        <v>1052</v>
      </c>
      <c r="D85">
        <v>0</v>
      </c>
      <c r="E85">
        <f t="shared" si="4"/>
        <v>2</v>
      </c>
      <c r="F85">
        <f t="shared" si="5"/>
        <v>5.8499999999999943</v>
      </c>
      <c r="G85">
        <f t="shared" si="6"/>
        <v>2</v>
      </c>
      <c r="H85" s="136">
        <f t="shared" si="7"/>
        <v>1153.1500000000001</v>
      </c>
      <c r="I85" t="s">
        <v>1545</v>
      </c>
      <c r="J85" t="s">
        <v>1546</v>
      </c>
      <c r="K85" t="s">
        <v>1547</v>
      </c>
      <c r="L85" t="s">
        <v>1486</v>
      </c>
      <c r="M85">
        <v>96</v>
      </c>
      <c r="N85">
        <v>880</v>
      </c>
      <c r="O85">
        <v>10</v>
      </c>
      <c r="P85">
        <v>0.2</v>
      </c>
      <c r="Q85" s="134">
        <v>3158</v>
      </c>
      <c r="R85">
        <v>60.95</v>
      </c>
      <c r="S85">
        <v>0.52</v>
      </c>
      <c r="T85">
        <v>20.309999999999999</v>
      </c>
      <c r="U85">
        <v>2.11</v>
      </c>
      <c r="V85">
        <v>7.0000000000000007E-2</v>
      </c>
      <c r="W85">
        <v>0.26</v>
      </c>
      <c r="X85">
        <v>0.21</v>
      </c>
      <c r="Y85">
        <v>5.37</v>
      </c>
      <c r="Z85">
        <v>8.1999999999999993</v>
      </c>
      <c r="AA85">
        <v>0</v>
      </c>
      <c r="AB85">
        <v>0</v>
      </c>
      <c r="AC85">
        <v>0</v>
      </c>
      <c r="AD85">
        <v>0</v>
      </c>
      <c r="AE85">
        <v>94.15</v>
      </c>
      <c r="AG85" s="134">
        <v>3158</v>
      </c>
      <c r="AH85">
        <v>44.03</v>
      </c>
      <c r="AI85">
        <v>2.96</v>
      </c>
      <c r="AJ85">
        <v>7.67</v>
      </c>
      <c r="AK85">
        <v>12.62</v>
      </c>
      <c r="AL85">
        <v>0.61</v>
      </c>
      <c r="AM85">
        <v>7.9</v>
      </c>
      <c r="AN85">
        <v>22.68</v>
      </c>
      <c r="AO85">
        <v>0.83</v>
      </c>
      <c r="AP85">
        <v>0.34</v>
      </c>
      <c r="AQ85">
        <v>0</v>
      </c>
    </row>
    <row r="86" spans="1:43" ht="15.6">
      <c r="A86" s="134">
        <v>3160</v>
      </c>
      <c r="B86" t="s">
        <v>1554</v>
      </c>
      <c r="C86" t="s">
        <v>1052</v>
      </c>
      <c r="D86">
        <v>0</v>
      </c>
      <c r="E86">
        <f t="shared" si="4"/>
        <v>-9.9999999999766942E-3</v>
      </c>
      <c r="F86">
        <f t="shared" si="5"/>
        <v>6.0999999999999943</v>
      </c>
      <c r="G86">
        <f t="shared" si="6"/>
        <v>2</v>
      </c>
      <c r="H86" s="136">
        <f t="shared" si="7"/>
        <v>1113.1500000000001</v>
      </c>
      <c r="I86" t="s">
        <v>1545</v>
      </c>
      <c r="J86" t="s">
        <v>1546</v>
      </c>
      <c r="K86" t="s">
        <v>1547</v>
      </c>
      <c r="L86" t="s">
        <v>1486</v>
      </c>
      <c r="M86">
        <v>48</v>
      </c>
      <c r="N86">
        <v>840</v>
      </c>
      <c r="O86">
        <v>10</v>
      </c>
      <c r="P86">
        <v>0.2</v>
      </c>
      <c r="Q86" s="134">
        <v>3160</v>
      </c>
      <c r="R86">
        <v>61.69</v>
      </c>
      <c r="S86">
        <v>0.49</v>
      </c>
      <c r="T86">
        <v>20.36</v>
      </c>
      <c r="U86">
        <v>1.49</v>
      </c>
      <c r="V86">
        <v>0.11</v>
      </c>
      <c r="W86">
        <v>0.21</v>
      </c>
      <c r="X86">
        <v>1.99</v>
      </c>
      <c r="Y86">
        <v>5.58</v>
      </c>
      <c r="Z86">
        <v>8.09</v>
      </c>
      <c r="AA86">
        <v>0</v>
      </c>
      <c r="AB86">
        <v>0</v>
      </c>
      <c r="AC86">
        <v>0</v>
      </c>
      <c r="AD86">
        <v>0</v>
      </c>
      <c r="AE86">
        <v>93.9</v>
      </c>
      <c r="AG86" s="134">
        <v>3160</v>
      </c>
      <c r="AH86">
        <v>42.4</v>
      </c>
      <c r="AI86">
        <v>2.29</v>
      </c>
      <c r="AJ86">
        <v>9.11</v>
      </c>
      <c r="AK86">
        <v>12.92</v>
      </c>
      <c r="AL86">
        <v>0.55000000000000004</v>
      </c>
      <c r="AM86">
        <v>8.14</v>
      </c>
      <c r="AN86">
        <v>22.25</v>
      </c>
      <c r="AO86">
        <v>0.99</v>
      </c>
      <c r="AP86">
        <v>0.3</v>
      </c>
      <c r="AQ86">
        <v>0</v>
      </c>
    </row>
    <row r="87" spans="1:43" ht="15.6">
      <c r="A87" s="134">
        <v>3165</v>
      </c>
      <c r="B87" t="s">
        <v>1555</v>
      </c>
      <c r="C87" t="s">
        <v>1052</v>
      </c>
      <c r="D87">
        <v>0</v>
      </c>
      <c r="E87">
        <f t="shared" si="4"/>
        <v>0</v>
      </c>
      <c r="F87">
        <f t="shared" si="5"/>
        <v>9.3799999999999955</v>
      </c>
      <c r="G87">
        <f t="shared" si="6"/>
        <v>3</v>
      </c>
      <c r="H87" s="136">
        <f t="shared" si="7"/>
        <v>1113.1500000000001</v>
      </c>
      <c r="I87" t="s">
        <v>1545</v>
      </c>
      <c r="J87" t="s">
        <v>1546</v>
      </c>
      <c r="K87" t="s">
        <v>1547</v>
      </c>
      <c r="L87" t="s">
        <v>1486</v>
      </c>
      <c r="M87">
        <v>48</v>
      </c>
      <c r="N87">
        <v>840</v>
      </c>
      <c r="O87">
        <v>10</v>
      </c>
      <c r="P87">
        <v>0.3</v>
      </c>
      <c r="Q87" s="134">
        <v>3165</v>
      </c>
      <c r="R87">
        <v>62.44</v>
      </c>
      <c r="S87">
        <v>0.28000000000000003</v>
      </c>
      <c r="T87">
        <v>20.74</v>
      </c>
      <c r="U87">
        <v>1.26</v>
      </c>
      <c r="V87">
        <v>0.03</v>
      </c>
      <c r="W87">
        <v>0.03</v>
      </c>
      <c r="X87">
        <v>1.97</v>
      </c>
      <c r="Y87">
        <v>5.46</v>
      </c>
      <c r="Z87">
        <v>7.79</v>
      </c>
      <c r="AA87">
        <v>0</v>
      </c>
      <c r="AB87">
        <v>0</v>
      </c>
      <c r="AC87">
        <v>0</v>
      </c>
      <c r="AD87">
        <v>0</v>
      </c>
      <c r="AE87">
        <v>90.62</v>
      </c>
      <c r="AG87" s="134">
        <v>3165</v>
      </c>
      <c r="AH87">
        <v>46.4</v>
      </c>
      <c r="AI87">
        <v>1.56</v>
      </c>
      <c r="AJ87">
        <v>7.86</v>
      </c>
      <c r="AK87">
        <v>12.98</v>
      </c>
      <c r="AL87">
        <v>0.53</v>
      </c>
      <c r="AM87">
        <v>7.7</v>
      </c>
      <c r="AN87">
        <v>22.68</v>
      </c>
      <c r="AO87">
        <v>0.52</v>
      </c>
      <c r="AP87">
        <v>0.39</v>
      </c>
      <c r="AQ87">
        <v>0</v>
      </c>
    </row>
    <row r="88" spans="1:43" ht="15.6">
      <c r="A88" s="134">
        <v>3166</v>
      </c>
      <c r="B88" t="s">
        <v>1556</v>
      </c>
      <c r="C88" t="s">
        <v>1052</v>
      </c>
      <c r="D88">
        <v>0</v>
      </c>
      <c r="E88">
        <f t="shared" si="4"/>
        <v>1.0000000000005116E-2</v>
      </c>
      <c r="F88">
        <f t="shared" si="5"/>
        <v>6.75</v>
      </c>
      <c r="G88">
        <f t="shared" si="6"/>
        <v>3</v>
      </c>
      <c r="H88" s="136">
        <f t="shared" si="7"/>
        <v>1113.1500000000001</v>
      </c>
      <c r="I88" t="s">
        <v>1545</v>
      </c>
      <c r="J88" t="s">
        <v>1546</v>
      </c>
      <c r="K88" t="s">
        <v>1547</v>
      </c>
      <c r="L88" t="s">
        <v>1486</v>
      </c>
      <c r="M88">
        <v>48</v>
      </c>
      <c r="N88">
        <v>840</v>
      </c>
      <c r="O88">
        <v>10</v>
      </c>
      <c r="P88">
        <v>0.3</v>
      </c>
      <c r="Q88" s="134">
        <v>3166</v>
      </c>
      <c r="R88">
        <v>64.239999999999995</v>
      </c>
      <c r="S88">
        <v>0.4</v>
      </c>
      <c r="T88">
        <v>20.2</v>
      </c>
      <c r="U88">
        <v>1.38</v>
      </c>
      <c r="V88">
        <v>0.13</v>
      </c>
      <c r="W88">
        <v>0.06</v>
      </c>
      <c r="X88">
        <v>1.95</v>
      </c>
      <c r="Y88">
        <v>5.0999999999999996</v>
      </c>
      <c r="Z88">
        <v>6.53</v>
      </c>
      <c r="AA88">
        <v>0</v>
      </c>
      <c r="AB88">
        <v>0</v>
      </c>
      <c r="AC88">
        <v>0</v>
      </c>
      <c r="AD88">
        <v>0</v>
      </c>
      <c r="AE88">
        <v>93.25</v>
      </c>
      <c r="AG88" s="134">
        <v>3166</v>
      </c>
      <c r="AH88">
        <v>44.93</v>
      </c>
      <c r="AI88">
        <v>1.59</v>
      </c>
      <c r="AJ88">
        <v>9.0399999999999991</v>
      </c>
      <c r="AK88">
        <v>14.48</v>
      </c>
      <c r="AL88">
        <v>0.7</v>
      </c>
      <c r="AM88">
        <v>6.51</v>
      </c>
      <c r="AN88">
        <v>22.77</v>
      </c>
      <c r="AO88">
        <v>0.83</v>
      </c>
      <c r="AP88">
        <v>0.13</v>
      </c>
      <c r="AQ88">
        <v>0</v>
      </c>
    </row>
    <row r="89" spans="1:43" ht="15.6">
      <c r="A89" s="134">
        <v>3167</v>
      </c>
      <c r="B89" t="s">
        <v>1557</v>
      </c>
      <c r="C89" t="s">
        <v>1052</v>
      </c>
      <c r="D89">
        <v>0</v>
      </c>
      <c r="E89">
        <f t="shared" si="4"/>
        <v>3.9999999999992042E-2</v>
      </c>
      <c r="F89">
        <f t="shared" si="5"/>
        <v>8.2199999999999989</v>
      </c>
      <c r="G89">
        <f t="shared" si="6"/>
        <v>3</v>
      </c>
      <c r="H89" s="136">
        <f t="shared" si="7"/>
        <v>1113.1500000000001</v>
      </c>
      <c r="I89" t="s">
        <v>1545</v>
      </c>
      <c r="J89" t="s">
        <v>1546</v>
      </c>
      <c r="K89" t="s">
        <v>1547</v>
      </c>
      <c r="L89" t="s">
        <v>1486</v>
      </c>
      <c r="M89">
        <v>48</v>
      </c>
      <c r="N89">
        <v>840</v>
      </c>
      <c r="O89">
        <v>10</v>
      </c>
      <c r="P89">
        <v>0.3</v>
      </c>
      <c r="Q89" s="134">
        <v>3167</v>
      </c>
      <c r="R89">
        <v>62.68</v>
      </c>
      <c r="S89">
        <v>0.38</v>
      </c>
      <c r="T89">
        <v>20.34</v>
      </c>
      <c r="U89">
        <v>1.69</v>
      </c>
      <c r="V89">
        <v>0.05</v>
      </c>
      <c r="W89">
        <v>0.23</v>
      </c>
      <c r="X89">
        <v>2.67</v>
      </c>
      <c r="Y89">
        <v>4.8</v>
      </c>
      <c r="Z89">
        <v>7.12</v>
      </c>
      <c r="AA89">
        <v>0</v>
      </c>
      <c r="AB89">
        <v>0</v>
      </c>
      <c r="AC89">
        <v>0</v>
      </c>
      <c r="AD89">
        <v>0</v>
      </c>
      <c r="AE89">
        <v>91.78</v>
      </c>
      <c r="AG89" s="134">
        <v>3167</v>
      </c>
      <c r="AH89">
        <v>42.03</v>
      </c>
      <c r="AI89">
        <v>1.29</v>
      </c>
      <c r="AJ89">
        <v>7.7</v>
      </c>
      <c r="AK89">
        <v>12.77</v>
      </c>
      <c r="AL89">
        <v>0.48</v>
      </c>
      <c r="AM89">
        <v>9.49</v>
      </c>
      <c r="AN89">
        <v>23.1</v>
      </c>
      <c r="AO89">
        <v>0.74</v>
      </c>
      <c r="AP89">
        <v>0.14000000000000001</v>
      </c>
      <c r="AQ89">
        <v>0</v>
      </c>
    </row>
    <row r="90" spans="1:43" ht="15.6">
      <c r="A90" s="134">
        <v>3168</v>
      </c>
      <c r="B90" t="s">
        <v>1558</v>
      </c>
      <c r="C90" t="s">
        <v>1052</v>
      </c>
      <c r="D90">
        <v>0</v>
      </c>
      <c r="E90">
        <f t="shared" si="4"/>
        <v>9.9999999999909051E-3</v>
      </c>
      <c r="F90">
        <f t="shared" si="5"/>
        <v>6.5499999999999972</v>
      </c>
      <c r="G90">
        <f t="shared" si="6"/>
        <v>3</v>
      </c>
      <c r="H90" s="136">
        <f t="shared" si="7"/>
        <v>1113.1500000000001</v>
      </c>
      <c r="I90" t="s">
        <v>1545</v>
      </c>
      <c r="J90" t="s">
        <v>1546</v>
      </c>
      <c r="K90" t="s">
        <v>1547</v>
      </c>
      <c r="L90" t="s">
        <v>1486</v>
      </c>
      <c r="M90">
        <v>48</v>
      </c>
      <c r="N90">
        <v>840</v>
      </c>
      <c r="O90">
        <v>10</v>
      </c>
      <c r="P90">
        <v>0.3</v>
      </c>
      <c r="Q90" s="134">
        <v>3168</v>
      </c>
      <c r="R90">
        <v>62.34</v>
      </c>
      <c r="S90">
        <v>0.31</v>
      </c>
      <c r="T90">
        <v>20.73</v>
      </c>
      <c r="U90">
        <v>1.33</v>
      </c>
      <c r="V90">
        <v>0.06</v>
      </c>
      <c r="W90">
        <v>0.14000000000000001</v>
      </c>
      <c r="X90">
        <v>1.67</v>
      </c>
      <c r="Y90">
        <v>5.64</v>
      </c>
      <c r="Z90">
        <v>7.77</v>
      </c>
      <c r="AA90">
        <v>0</v>
      </c>
      <c r="AB90">
        <v>0</v>
      </c>
      <c r="AC90">
        <v>0</v>
      </c>
      <c r="AD90">
        <v>0</v>
      </c>
      <c r="AE90">
        <v>93.45</v>
      </c>
      <c r="AG90" s="134">
        <v>3168</v>
      </c>
      <c r="AH90">
        <v>42.44</v>
      </c>
      <c r="AI90">
        <v>1.38</v>
      </c>
      <c r="AJ90">
        <v>8.51</v>
      </c>
      <c r="AK90">
        <v>13.14</v>
      </c>
      <c r="AL90">
        <v>0.72</v>
      </c>
      <c r="AM90">
        <v>8.01</v>
      </c>
      <c r="AN90">
        <v>22.66</v>
      </c>
      <c r="AO90">
        <v>1.26</v>
      </c>
      <c r="AP90">
        <v>0.18</v>
      </c>
      <c r="AQ90">
        <v>0</v>
      </c>
    </row>
    <row r="91" spans="1:43" ht="15.6">
      <c r="A91" s="134">
        <v>3169</v>
      </c>
      <c r="B91" t="s">
        <v>1559</v>
      </c>
      <c r="C91" t="s">
        <v>1052</v>
      </c>
      <c r="D91">
        <v>0</v>
      </c>
      <c r="E91">
        <f t="shared" si="4"/>
        <v>-2.0000000000010232E-2</v>
      </c>
      <c r="F91">
        <f t="shared" si="5"/>
        <v>6.0499999999999972</v>
      </c>
      <c r="G91">
        <f t="shared" si="6"/>
        <v>3</v>
      </c>
      <c r="H91" s="136">
        <f t="shared" si="7"/>
        <v>1113.1500000000001</v>
      </c>
      <c r="I91" t="s">
        <v>1545</v>
      </c>
      <c r="J91" t="s">
        <v>1546</v>
      </c>
      <c r="K91" t="s">
        <v>1547</v>
      </c>
      <c r="L91" t="s">
        <v>1486</v>
      </c>
      <c r="M91">
        <v>48</v>
      </c>
      <c r="N91">
        <v>840</v>
      </c>
      <c r="O91">
        <v>10</v>
      </c>
      <c r="P91">
        <v>0.3</v>
      </c>
      <c r="Q91" s="134">
        <v>3169</v>
      </c>
      <c r="R91">
        <v>63.68</v>
      </c>
      <c r="S91">
        <v>0.19</v>
      </c>
      <c r="T91">
        <v>21.22</v>
      </c>
      <c r="U91">
        <v>1.25</v>
      </c>
      <c r="V91">
        <v>0.11</v>
      </c>
      <c r="W91">
        <v>0.06</v>
      </c>
      <c r="X91">
        <v>2.72</v>
      </c>
      <c r="Y91">
        <v>3.7</v>
      </c>
      <c r="Z91">
        <v>7.09</v>
      </c>
      <c r="AA91">
        <v>0</v>
      </c>
      <c r="AB91">
        <v>0</v>
      </c>
      <c r="AC91">
        <v>0</v>
      </c>
      <c r="AD91">
        <v>0</v>
      </c>
      <c r="AE91">
        <v>93.95</v>
      </c>
      <c r="AG91" s="134">
        <v>3169</v>
      </c>
      <c r="AH91">
        <v>44.17</v>
      </c>
      <c r="AI91">
        <v>1.63</v>
      </c>
      <c r="AJ91">
        <v>8</v>
      </c>
      <c r="AK91">
        <v>13.39</v>
      </c>
      <c r="AL91">
        <v>0.31</v>
      </c>
      <c r="AM91">
        <v>7.54</v>
      </c>
      <c r="AN91">
        <v>23.45</v>
      </c>
      <c r="AO91">
        <v>0.56999999999999995</v>
      </c>
      <c r="AP91">
        <v>0.13</v>
      </c>
      <c r="AQ91">
        <v>0</v>
      </c>
    </row>
    <row r="92" spans="1:43" ht="15.6">
      <c r="A92" s="134">
        <v>3170</v>
      </c>
      <c r="B92" t="s">
        <v>1560</v>
      </c>
      <c r="C92" t="s">
        <v>1052</v>
      </c>
      <c r="D92">
        <v>0</v>
      </c>
      <c r="E92">
        <f t="shared" si="4"/>
        <v>-2.0000000000010232E-2</v>
      </c>
      <c r="F92">
        <f t="shared" si="5"/>
        <v>5.2399999999999949</v>
      </c>
      <c r="G92">
        <f t="shared" si="6"/>
        <v>3</v>
      </c>
      <c r="H92" s="136">
        <f t="shared" si="7"/>
        <v>1113.1500000000001</v>
      </c>
      <c r="I92" t="s">
        <v>1545</v>
      </c>
      <c r="J92" t="s">
        <v>1546</v>
      </c>
      <c r="K92" t="s">
        <v>1547</v>
      </c>
      <c r="L92" t="s">
        <v>1486</v>
      </c>
      <c r="M92">
        <v>48</v>
      </c>
      <c r="N92">
        <v>840</v>
      </c>
      <c r="O92">
        <v>10</v>
      </c>
      <c r="P92">
        <v>0.3</v>
      </c>
      <c r="Q92" s="134">
        <v>3170</v>
      </c>
      <c r="R92">
        <v>63.61</v>
      </c>
      <c r="S92">
        <v>0.28999999999999998</v>
      </c>
      <c r="T92">
        <v>21.23</v>
      </c>
      <c r="U92">
        <v>1.9</v>
      </c>
      <c r="V92">
        <v>0.11</v>
      </c>
      <c r="W92">
        <v>0.04</v>
      </c>
      <c r="X92">
        <v>1.17</v>
      </c>
      <c r="Y92">
        <v>4.7300000000000004</v>
      </c>
      <c r="Z92">
        <v>6.94</v>
      </c>
      <c r="AA92">
        <v>0</v>
      </c>
      <c r="AB92">
        <v>0</v>
      </c>
      <c r="AC92">
        <v>0</v>
      </c>
      <c r="AD92">
        <v>0</v>
      </c>
      <c r="AE92">
        <v>94.76</v>
      </c>
      <c r="AG92" s="134">
        <v>3170</v>
      </c>
      <c r="AH92">
        <v>43.27</v>
      </c>
      <c r="AI92">
        <v>1.95</v>
      </c>
      <c r="AJ92">
        <v>6.81</v>
      </c>
      <c r="AK92">
        <v>16.100000000000001</v>
      </c>
      <c r="AL92">
        <v>0.81</v>
      </c>
      <c r="AM92">
        <v>6.02</v>
      </c>
      <c r="AN92">
        <v>22.37</v>
      </c>
      <c r="AO92">
        <v>0.97</v>
      </c>
      <c r="AP92">
        <v>0.16</v>
      </c>
      <c r="AQ92">
        <v>0</v>
      </c>
    </row>
    <row r="93" spans="1:43" ht="15.6">
      <c r="A93" s="134">
        <v>3171</v>
      </c>
      <c r="B93" t="s">
        <v>1561</v>
      </c>
      <c r="C93" t="s">
        <v>1052</v>
      </c>
      <c r="D93">
        <v>0</v>
      </c>
      <c r="E93">
        <f t="shared" si="4"/>
        <v>0</v>
      </c>
      <c r="F93">
        <f t="shared" si="5"/>
        <v>8.3700000000000045</v>
      </c>
      <c r="G93">
        <f t="shared" si="6"/>
        <v>3</v>
      </c>
      <c r="H93" s="136">
        <f t="shared" si="7"/>
        <v>1113.1500000000001</v>
      </c>
      <c r="I93" t="s">
        <v>1545</v>
      </c>
      <c r="J93" t="s">
        <v>1546</v>
      </c>
      <c r="K93" t="s">
        <v>1547</v>
      </c>
      <c r="L93" t="s">
        <v>1486</v>
      </c>
      <c r="M93">
        <v>48</v>
      </c>
      <c r="N93">
        <v>840</v>
      </c>
      <c r="O93">
        <v>10</v>
      </c>
      <c r="P93">
        <v>0.3</v>
      </c>
      <c r="Q93" s="134">
        <v>3171</v>
      </c>
      <c r="R93">
        <v>64.2</v>
      </c>
      <c r="S93">
        <v>0.26</v>
      </c>
      <c r="T93">
        <v>20.57</v>
      </c>
      <c r="U93">
        <v>1.0900000000000001</v>
      </c>
      <c r="V93">
        <v>0.05</v>
      </c>
      <c r="W93">
        <v>0.23</v>
      </c>
      <c r="X93">
        <v>2.42</v>
      </c>
      <c r="Y93">
        <v>3.8</v>
      </c>
      <c r="Z93">
        <v>7.38</v>
      </c>
      <c r="AA93">
        <v>0</v>
      </c>
      <c r="AB93">
        <v>0</v>
      </c>
      <c r="AC93">
        <v>0</v>
      </c>
      <c r="AD93">
        <v>0</v>
      </c>
      <c r="AE93">
        <v>91.63</v>
      </c>
      <c r="AG93" s="134">
        <v>3171</v>
      </c>
      <c r="AH93">
        <v>41.14</v>
      </c>
      <c r="AI93">
        <v>1.95</v>
      </c>
      <c r="AJ93">
        <v>12.01</v>
      </c>
      <c r="AK93">
        <v>12.47</v>
      </c>
      <c r="AL93">
        <v>0.37</v>
      </c>
      <c r="AM93">
        <v>7.68</v>
      </c>
      <c r="AN93">
        <v>21.28</v>
      </c>
      <c r="AO93">
        <v>0.9</v>
      </c>
      <c r="AP93">
        <v>0.45</v>
      </c>
      <c r="AQ93">
        <v>0</v>
      </c>
    </row>
    <row r="94" spans="1:43" ht="15.6">
      <c r="A94" s="134">
        <v>3172</v>
      </c>
      <c r="B94" t="s">
        <v>1562</v>
      </c>
      <c r="C94" t="s">
        <v>1052</v>
      </c>
      <c r="D94">
        <v>0</v>
      </c>
      <c r="E94">
        <f t="shared" si="4"/>
        <v>0</v>
      </c>
      <c r="F94">
        <f t="shared" si="5"/>
        <v>6.1299999999999955</v>
      </c>
      <c r="G94">
        <f t="shared" si="6"/>
        <v>3</v>
      </c>
      <c r="H94" s="136">
        <f t="shared" si="7"/>
        <v>1113.1500000000001</v>
      </c>
      <c r="I94" t="s">
        <v>1545</v>
      </c>
      <c r="J94" t="s">
        <v>1546</v>
      </c>
      <c r="K94" t="s">
        <v>1547</v>
      </c>
      <c r="L94" t="s">
        <v>1486</v>
      </c>
      <c r="M94">
        <v>48</v>
      </c>
      <c r="N94">
        <v>840</v>
      </c>
      <c r="O94">
        <v>10</v>
      </c>
      <c r="P94">
        <v>0.3</v>
      </c>
      <c r="Q94" s="134">
        <v>3172</v>
      </c>
      <c r="R94">
        <v>62.54</v>
      </c>
      <c r="S94">
        <v>0.34</v>
      </c>
      <c r="T94">
        <v>20.399999999999999</v>
      </c>
      <c r="U94">
        <v>1.3</v>
      </c>
      <c r="V94">
        <v>0.11</v>
      </c>
      <c r="W94">
        <v>0.14000000000000001</v>
      </c>
      <c r="X94">
        <v>2.12</v>
      </c>
      <c r="Y94">
        <v>5.01</v>
      </c>
      <c r="Z94">
        <v>8.0399999999999991</v>
      </c>
      <c r="AA94">
        <v>0</v>
      </c>
      <c r="AB94">
        <v>0</v>
      </c>
      <c r="AC94">
        <v>0</v>
      </c>
      <c r="AD94">
        <v>0</v>
      </c>
      <c r="AE94">
        <v>93.87</v>
      </c>
      <c r="AG94" s="134">
        <v>3172</v>
      </c>
      <c r="AH94">
        <v>40.94</v>
      </c>
      <c r="AI94">
        <v>2.2400000000000002</v>
      </c>
      <c r="AJ94">
        <v>9.7200000000000006</v>
      </c>
      <c r="AK94">
        <v>14.33</v>
      </c>
      <c r="AL94">
        <v>0.57999999999999996</v>
      </c>
      <c r="AM94">
        <v>7.63</v>
      </c>
      <c r="AN94">
        <v>22.57</v>
      </c>
      <c r="AO94">
        <v>1.08</v>
      </c>
      <c r="AP94">
        <v>0.18</v>
      </c>
      <c r="AQ94">
        <v>0</v>
      </c>
    </row>
    <row r="95" spans="1:43" ht="15.6">
      <c r="A95" s="134">
        <v>3005</v>
      </c>
      <c r="B95" t="s">
        <v>1563</v>
      </c>
      <c r="C95" t="s">
        <v>1564</v>
      </c>
      <c r="D95">
        <v>0</v>
      </c>
      <c r="E95">
        <f t="shared" si="4"/>
        <v>100</v>
      </c>
      <c r="F95">
        <f t="shared" si="5"/>
        <v>100</v>
      </c>
      <c r="G95">
        <f t="shared" si="6"/>
        <v>3.5</v>
      </c>
      <c r="H95" s="136">
        <f t="shared" si="7"/>
        <v>1473.15</v>
      </c>
      <c r="I95" t="s">
        <v>1565</v>
      </c>
      <c r="J95" t="s">
        <v>1490</v>
      </c>
      <c r="K95" t="s">
        <v>1566</v>
      </c>
      <c r="L95" t="s">
        <v>1567</v>
      </c>
      <c r="M95">
        <v>70</v>
      </c>
      <c r="N95">
        <v>1200</v>
      </c>
      <c r="O95">
        <v>15</v>
      </c>
      <c r="P95">
        <v>0.35</v>
      </c>
      <c r="Q95" s="134">
        <v>3005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G95" s="134">
        <v>3005</v>
      </c>
      <c r="AH95">
        <v>52.48</v>
      </c>
      <c r="AI95">
        <v>0.32</v>
      </c>
      <c r="AJ95">
        <v>5.99</v>
      </c>
      <c r="AK95">
        <v>3.33</v>
      </c>
      <c r="AL95">
        <v>0</v>
      </c>
      <c r="AM95">
        <v>15.55</v>
      </c>
      <c r="AN95">
        <v>20.12</v>
      </c>
      <c r="AO95">
        <v>1.23</v>
      </c>
      <c r="AP95">
        <v>0</v>
      </c>
      <c r="AQ95">
        <v>0.98</v>
      </c>
    </row>
    <row r="96" spans="1:43" ht="15.6">
      <c r="A96" s="134">
        <v>3013</v>
      </c>
      <c r="B96" t="s">
        <v>1568</v>
      </c>
      <c r="C96" t="s">
        <v>1564</v>
      </c>
      <c r="D96">
        <v>0</v>
      </c>
      <c r="E96">
        <f t="shared" si="4"/>
        <v>0</v>
      </c>
      <c r="F96">
        <f t="shared" si="5"/>
        <v>100</v>
      </c>
      <c r="G96">
        <f t="shared" si="6"/>
        <v>7.5</v>
      </c>
      <c r="H96" s="136">
        <f t="shared" si="7"/>
        <v>1523.15</v>
      </c>
      <c r="I96" t="s">
        <v>1565</v>
      </c>
      <c r="J96" t="s">
        <v>1490</v>
      </c>
      <c r="K96" t="s">
        <v>1566</v>
      </c>
      <c r="L96" t="s">
        <v>1567</v>
      </c>
      <c r="M96">
        <v>69</v>
      </c>
      <c r="N96">
        <v>1250</v>
      </c>
      <c r="O96">
        <v>15</v>
      </c>
      <c r="P96">
        <v>0.75</v>
      </c>
      <c r="Q96" s="134">
        <v>3013</v>
      </c>
      <c r="R96">
        <v>49.9</v>
      </c>
      <c r="S96">
        <v>0.5</v>
      </c>
      <c r="T96">
        <v>17.100000000000001</v>
      </c>
      <c r="U96">
        <v>6.9</v>
      </c>
      <c r="V96">
        <v>0</v>
      </c>
      <c r="W96">
        <v>10.6</v>
      </c>
      <c r="X96">
        <v>13</v>
      </c>
      <c r="Y96">
        <v>1.8</v>
      </c>
      <c r="Z96">
        <v>0</v>
      </c>
      <c r="AA96">
        <v>0.2</v>
      </c>
      <c r="AB96">
        <v>0</v>
      </c>
      <c r="AC96">
        <v>0</v>
      </c>
      <c r="AD96">
        <v>0</v>
      </c>
      <c r="AE96">
        <v>0</v>
      </c>
      <c r="AG96" s="134">
        <v>3013</v>
      </c>
      <c r="AH96">
        <v>52.16</v>
      </c>
      <c r="AI96">
        <v>0.37</v>
      </c>
      <c r="AJ96">
        <v>6.3</v>
      </c>
      <c r="AK96">
        <v>3.2</v>
      </c>
      <c r="AL96">
        <v>0</v>
      </c>
      <c r="AM96">
        <v>16.739999999999998</v>
      </c>
      <c r="AN96">
        <v>19.100000000000001</v>
      </c>
      <c r="AO96">
        <v>1.25</v>
      </c>
      <c r="AP96">
        <v>0</v>
      </c>
      <c r="AQ96">
        <v>0.88</v>
      </c>
    </row>
    <row r="97" spans="1:43" ht="15.6">
      <c r="A97" s="134">
        <v>3022</v>
      </c>
      <c r="B97" t="s">
        <v>1407</v>
      </c>
      <c r="C97" t="s">
        <v>1564</v>
      </c>
      <c r="D97">
        <v>0</v>
      </c>
      <c r="E97">
        <f t="shared" si="4"/>
        <v>-0.20000000000000284</v>
      </c>
      <c r="F97">
        <f t="shared" si="5"/>
        <v>100</v>
      </c>
      <c r="G97">
        <f t="shared" si="6"/>
        <v>10</v>
      </c>
      <c r="H97" s="136">
        <f t="shared" si="7"/>
        <v>1533.15</v>
      </c>
      <c r="I97" t="s">
        <v>1565</v>
      </c>
      <c r="J97" t="s">
        <v>1490</v>
      </c>
      <c r="K97" t="s">
        <v>1566</v>
      </c>
      <c r="L97" t="s">
        <v>1567</v>
      </c>
      <c r="M97">
        <v>66</v>
      </c>
      <c r="N97">
        <v>1260</v>
      </c>
      <c r="O97">
        <v>15</v>
      </c>
      <c r="P97">
        <v>1</v>
      </c>
      <c r="Q97" s="134">
        <v>3022</v>
      </c>
      <c r="R97">
        <v>49.2</v>
      </c>
      <c r="S97">
        <v>0.6</v>
      </c>
      <c r="T97">
        <v>17.7</v>
      </c>
      <c r="U97">
        <v>6.9</v>
      </c>
      <c r="V97">
        <v>0</v>
      </c>
      <c r="W97">
        <v>10.6</v>
      </c>
      <c r="X97">
        <v>12.5</v>
      </c>
      <c r="Y97">
        <v>2.5</v>
      </c>
      <c r="Z97">
        <v>0</v>
      </c>
      <c r="AA97">
        <v>0.2</v>
      </c>
      <c r="AB97">
        <v>0</v>
      </c>
      <c r="AC97">
        <v>0</v>
      </c>
      <c r="AD97">
        <v>0</v>
      </c>
      <c r="AE97">
        <v>0</v>
      </c>
      <c r="AG97" s="134">
        <v>3022</v>
      </c>
      <c r="AH97">
        <v>51.36</v>
      </c>
      <c r="AI97">
        <v>0.3</v>
      </c>
      <c r="AJ97">
        <v>7.1</v>
      </c>
      <c r="AK97">
        <v>3.5</v>
      </c>
      <c r="AL97">
        <v>0</v>
      </c>
      <c r="AM97">
        <v>16.399999999999999</v>
      </c>
      <c r="AN97">
        <v>19.600000000000001</v>
      </c>
      <c r="AO97">
        <v>0.9</v>
      </c>
      <c r="AP97">
        <v>0</v>
      </c>
      <c r="AQ97">
        <v>0.84</v>
      </c>
    </row>
    <row r="98" spans="1:43" ht="15.6">
      <c r="A98" s="134">
        <v>3023</v>
      </c>
      <c r="B98" t="s">
        <v>1569</v>
      </c>
      <c r="C98" t="s">
        <v>1564</v>
      </c>
      <c r="D98">
        <v>0</v>
      </c>
      <c r="E98">
        <f t="shared" si="4"/>
        <v>0</v>
      </c>
      <c r="F98">
        <f t="shared" si="5"/>
        <v>100</v>
      </c>
      <c r="G98">
        <f t="shared" si="6"/>
        <v>10</v>
      </c>
      <c r="H98" s="136">
        <f t="shared" si="7"/>
        <v>1548.15</v>
      </c>
      <c r="I98" t="s">
        <v>1565</v>
      </c>
      <c r="J98" t="s">
        <v>1490</v>
      </c>
      <c r="K98" t="s">
        <v>1566</v>
      </c>
      <c r="L98" t="s">
        <v>1567</v>
      </c>
      <c r="M98">
        <v>67</v>
      </c>
      <c r="N98">
        <v>1275</v>
      </c>
      <c r="O98">
        <v>15</v>
      </c>
      <c r="P98">
        <v>1</v>
      </c>
      <c r="Q98" s="134">
        <v>3023</v>
      </c>
      <c r="R98">
        <v>49.3</v>
      </c>
      <c r="S98">
        <v>0.6</v>
      </c>
      <c r="T98">
        <v>16.8</v>
      </c>
      <c r="U98">
        <v>7.1</v>
      </c>
      <c r="V98">
        <v>0</v>
      </c>
      <c r="W98">
        <v>11.4</v>
      </c>
      <c r="X98">
        <v>12.8</v>
      </c>
      <c r="Y98">
        <v>1.8</v>
      </c>
      <c r="Z98">
        <v>0</v>
      </c>
      <c r="AA98">
        <v>0.2</v>
      </c>
      <c r="AB98">
        <v>0</v>
      </c>
      <c r="AC98">
        <v>0</v>
      </c>
      <c r="AD98">
        <v>0</v>
      </c>
      <c r="AE98">
        <v>0</v>
      </c>
      <c r="AG98" s="134">
        <v>3023</v>
      </c>
      <c r="AH98">
        <v>51.45</v>
      </c>
      <c r="AI98">
        <v>0</v>
      </c>
      <c r="AJ98">
        <v>6.8</v>
      </c>
      <c r="AK98">
        <v>3.63</v>
      </c>
      <c r="AL98">
        <v>0</v>
      </c>
      <c r="AM98">
        <v>18.05</v>
      </c>
      <c r="AN98">
        <v>18.5</v>
      </c>
      <c r="AO98">
        <v>0.5</v>
      </c>
      <c r="AP98">
        <v>0</v>
      </c>
      <c r="AQ98">
        <v>1.07</v>
      </c>
    </row>
    <row r="99" spans="1:43" ht="15.6">
      <c r="A99" s="134">
        <v>3024</v>
      </c>
      <c r="B99" t="s">
        <v>1408</v>
      </c>
      <c r="C99" t="s">
        <v>1564</v>
      </c>
      <c r="D99">
        <v>0</v>
      </c>
      <c r="E99">
        <f t="shared" si="4"/>
        <v>0</v>
      </c>
      <c r="F99">
        <f t="shared" si="5"/>
        <v>100</v>
      </c>
      <c r="G99">
        <f t="shared" si="6"/>
        <v>10</v>
      </c>
      <c r="H99" s="136">
        <f t="shared" si="7"/>
        <v>1563.15</v>
      </c>
      <c r="I99" t="s">
        <v>1565</v>
      </c>
      <c r="J99" t="s">
        <v>1490</v>
      </c>
      <c r="K99" t="s">
        <v>1566</v>
      </c>
      <c r="L99" t="s">
        <v>1567</v>
      </c>
      <c r="M99">
        <v>66</v>
      </c>
      <c r="N99">
        <v>1290</v>
      </c>
      <c r="O99">
        <v>15</v>
      </c>
      <c r="P99">
        <v>1</v>
      </c>
      <c r="Q99" s="134">
        <v>3024</v>
      </c>
      <c r="R99">
        <v>49.5</v>
      </c>
      <c r="S99">
        <v>0.5</v>
      </c>
      <c r="T99">
        <v>16.100000000000001</v>
      </c>
      <c r="U99">
        <v>7.2</v>
      </c>
      <c r="V99">
        <v>0</v>
      </c>
      <c r="W99">
        <v>12.2</v>
      </c>
      <c r="X99">
        <v>12.7</v>
      </c>
      <c r="Y99">
        <v>1.6</v>
      </c>
      <c r="Z99">
        <v>0</v>
      </c>
      <c r="AA99">
        <v>0.2</v>
      </c>
      <c r="AB99">
        <v>0</v>
      </c>
      <c r="AC99">
        <v>0</v>
      </c>
      <c r="AD99">
        <v>0</v>
      </c>
      <c r="AE99">
        <v>0</v>
      </c>
      <c r="AG99" s="134">
        <v>3024</v>
      </c>
      <c r="AH99">
        <v>51.82</v>
      </c>
      <c r="AI99">
        <v>0</v>
      </c>
      <c r="AJ99">
        <v>6.36</v>
      </c>
      <c r="AK99">
        <v>3.52</v>
      </c>
      <c r="AL99">
        <v>0</v>
      </c>
      <c r="AM99">
        <v>18.8</v>
      </c>
      <c r="AN99">
        <v>17.75</v>
      </c>
      <c r="AO99">
        <v>0.4</v>
      </c>
      <c r="AP99">
        <v>0</v>
      </c>
      <c r="AQ99">
        <v>1.35</v>
      </c>
    </row>
    <row r="100" spans="1:43" ht="15.6">
      <c r="A100" s="134">
        <v>3030</v>
      </c>
      <c r="B100" t="s">
        <v>1570</v>
      </c>
      <c r="C100" t="s">
        <v>1564</v>
      </c>
      <c r="D100">
        <v>0</v>
      </c>
      <c r="E100">
        <f t="shared" si="4"/>
        <v>0</v>
      </c>
      <c r="F100">
        <f t="shared" si="5"/>
        <v>100</v>
      </c>
      <c r="G100">
        <f t="shared" si="6"/>
        <v>15</v>
      </c>
      <c r="H100" s="136">
        <f t="shared" si="7"/>
        <v>1598.15</v>
      </c>
      <c r="I100" t="s">
        <v>1565</v>
      </c>
      <c r="J100" t="s">
        <v>1490</v>
      </c>
      <c r="K100" t="s">
        <v>1566</v>
      </c>
      <c r="L100" t="s">
        <v>1567</v>
      </c>
      <c r="M100">
        <v>43</v>
      </c>
      <c r="N100">
        <v>1325</v>
      </c>
      <c r="O100">
        <v>15</v>
      </c>
      <c r="P100">
        <v>1.5</v>
      </c>
      <c r="Q100" s="134">
        <v>3030</v>
      </c>
      <c r="R100">
        <v>48</v>
      </c>
      <c r="S100">
        <v>0.8</v>
      </c>
      <c r="T100">
        <v>16.5</v>
      </c>
      <c r="U100">
        <v>7.7</v>
      </c>
      <c r="V100">
        <v>0</v>
      </c>
      <c r="W100">
        <v>12.5</v>
      </c>
      <c r="X100">
        <v>11.7</v>
      </c>
      <c r="Y100">
        <v>2.6</v>
      </c>
      <c r="Z100">
        <v>0</v>
      </c>
      <c r="AA100">
        <v>0.2</v>
      </c>
      <c r="AB100">
        <v>0</v>
      </c>
      <c r="AC100">
        <v>0</v>
      </c>
      <c r="AD100">
        <v>0</v>
      </c>
      <c r="AE100">
        <v>0</v>
      </c>
      <c r="AG100" s="134">
        <v>3030</v>
      </c>
      <c r="AH100">
        <v>51.12</v>
      </c>
      <c r="AI100">
        <v>0.1</v>
      </c>
      <c r="AJ100">
        <v>8.07</v>
      </c>
      <c r="AK100">
        <v>3.57</v>
      </c>
      <c r="AL100">
        <v>0</v>
      </c>
      <c r="AM100">
        <v>17.95</v>
      </c>
      <c r="AN100">
        <v>17.260000000000002</v>
      </c>
      <c r="AO100">
        <v>0.77</v>
      </c>
      <c r="AP100">
        <v>0</v>
      </c>
      <c r="AQ100">
        <v>1.1599999999999999</v>
      </c>
    </row>
    <row r="101" spans="1:43" ht="15.6">
      <c r="A101" s="134">
        <v>3031</v>
      </c>
      <c r="B101" t="s">
        <v>1571</v>
      </c>
      <c r="C101" t="s">
        <v>1564</v>
      </c>
      <c r="D101">
        <v>0</v>
      </c>
      <c r="E101">
        <f t="shared" si="4"/>
        <v>0</v>
      </c>
      <c r="F101">
        <f t="shared" si="5"/>
        <v>100</v>
      </c>
      <c r="G101">
        <f t="shared" si="6"/>
        <v>15</v>
      </c>
      <c r="H101" s="136">
        <f t="shared" si="7"/>
        <v>1623.15</v>
      </c>
      <c r="I101" t="s">
        <v>1565</v>
      </c>
      <c r="J101" t="s">
        <v>1490</v>
      </c>
      <c r="K101" t="s">
        <v>1566</v>
      </c>
      <c r="L101" t="s">
        <v>1567</v>
      </c>
      <c r="M101">
        <v>24</v>
      </c>
      <c r="N101">
        <v>1350</v>
      </c>
      <c r="O101">
        <v>15</v>
      </c>
      <c r="P101">
        <v>1.5</v>
      </c>
      <c r="Q101" s="134">
        <v>3031</v>
      </c>
      <c r="R101">
        <v>48.3</v>
      </c>
      <c r="S101">
        <v>0.4</v>
      </c>
      <c r="T101">
        <v>15.4</v>
      </c>
      <c r="U101">
        <v>8</v>
      </c>
      <c r="V101">
        <v>0</v>
      </c>
      <c r="W101">
        <v>14</v>
      </c>
      <c r="X101">
        <v>12.1</v>
      </c>
      <c r="Y101">
        <v>1.5</v>
      </c>
      <c r="Z101">
        <v>0</v>
      </c>
      <c r="AA101">
        <v>0.3</v>
      </c>
      <c r="AB101">
        <v>0</v>
      </c>
      <c r="AC101">
        <v>0</v>
      </c>
      <c r="AD101">
        <v>0</v>
      </c>
      <c r="AE101">
        <v>0</v>
      </c>
      <c r="AG101" s="134">
        <v>3031</v>
      </c>
      <c r="AH101">
        <v>51.58</v>
      </c>
      <c r="AI101">
        <v>0</v>
      </c>
      <c r="AJ101">
        <v>7.28</v>
      </c>
      <c r="AK101">
        <v>3.75</v>
      </c>
      <c r="AL101">
        <v>0</v>
      </c>
      <c r="AM101">
        <v>19.55</v>
      </c>
      <c r="AN101">
        <v>15.94</v>
      </c>
      <c r="AO101">
        <v>0.7</v>
      </c>
      <c r="AP101">
        <v>0</v>
      </c>
      <c r="AQ101">
        <v>1.2</v>
      </c>
    </row>
    <row r="102" spans="1:43" ht="15.6">
      <c r="A102" s="134">
        <v>3039</v>
      </c>
      <c r="B102" t="s">
        <v>1572</v>
      </c>
      <c r="C102" t="s">
        <v>1564</v>
      </c>
      <c r="D102">
        <v>0</v>
      </c>
      <c r="E102">
        <f t="shared" si="4"/>
        <v>0</v>
      </c>
      <c r="F102">
        <f t="shared" si="5"/>
        <v>100</v>
      </c>
      <c r="G102">
        <f t="shared" si="6"/>
        <v>7.5</v>
      </c>
      <c r="H102" s="136">
        <f t="shared" si="7"/>
        <v>1533.15</v>
      </c>
      <c r="I102" t="s">
        <v>1565</v>
      </c>
      <c r="J102" t="s">
        <v>1490</v>
      </c>
      <c r="K102" t="s">
        <v>1566</v>
      </c>
      <c r="L102" t="s">
        <v>1567</v>
      </c>
      <c r="M102">
        <v>68</v>
      </c>
      <c r="N102">
        <v>1260</v>
      </c>
      <c r="O102">
        <v>15</v>
      </c>
      <c r="P102">
        <v>0.75</v>
      </c>
      <c r="Q102" s="134">
        <v>3039</v>
      </c>
      <c r="R102">
        <v>50.4</v>
      </c>
      <c r="S102">
        <v>0.6</v>
      </c>
      <c r="T102">
        <v>16.2</v>
      </c>
      <c r="U102">
        <v>6.6</v>
      </c>
      <c r="V102">
        <v>0</v>
      </c>
      <c r="W102">
        <v>10.7</v>
      </c>
      <c r="X102">
        <v>13.2</v>
      </c>
      <c r="Y102">
        <v>2.1</v>
      </c>
      <c r="Z102">
        <v>0</v>
      </c>
      <c r="AA102">
        <v>0.2</v>
      </c>
      <c r="AB102">
        <v>0</v>
      </c>
      <c r="AC102">
        <v>0</v>
      </c>
      <c r="AD102">
        <v>0</v>
      </c>
      <c r="AE102">
        <v>0</v>
      </c>
      <c r="AG102" s="134">
        <v>3039</v>
      </c>
      <c r="AH102">
        <v>51.9</v>
      </c>
      <c r="AI102">
        <v>0.3</v>
      </c>
      <c r="AJ102">
        <v>6.11</v>
      </c>
      <c r="AK102">
        <v>3.24</v>
      </c>
      <c r="AL102">
        <v>0</v>
      </c>
      <c r="AM102">
        <v>16.95</v>
      </c>
      <c r="AN102">
        <v>19.600000000000001</v>
      </c>
      <c r="AO102">
        <v>0.7</v>
      </c>
      <c r="AP102">
        <v>0</v>
      </c>
      <c r="AQ102">
        <v>1.2</v>
      </c>
    </row>
    <row r="103" spans="1:43" ht="15.6">
      <c r="A103" s="134">
        <v>3045</v>
      </c>
      <c r="B103" t="s">
        <v>1573</v>
      </c>
      <c r="C103" t="s">
        <v>1564</v>
      </c>
      <c r="D103">
        <v>0</v>
      </c>
      <c r="E103">
        <f t="shared" si="4"/>
        <v>0</v>
      </c>
      <c r="F103">
        <f t="shared" si="5"/>
        <v>100</v>
      </c>
      <c r="G103">
        <f t="shared" si="6"/>
        <v>10</v>
      </c>
      <c r="H103" s="136">
        <f t="shared" si="7"/>
        <v>1558.15</v>
      </c>
      <c r="I103" t="s">
        <v>1565</v>
      </c>
      <c r="J103" t="s">
        <v>1490</v>
      </c>
      <c r="K103" t="s">
        <v>1566</v>
      </c>
      <c r="L103" t="s">
        <v>1567</v>
      </c>
      <c r="M103">
        <v>48</v>
      </c>
      <c r="N103">
        <v>1285</v>
      </c>
      <c r="O103">
        <v>15</v>
      </c>
      <c r="P103">
        <v>1</v>
      </c>
      <c r="Q103" s="134">
        <v>3045</v>
      </c>
      <c r="R103">
        <v>49.6</v>
      </c>
      <c r="S103">
        <v>0.7</v>
      </c>
      <c r="T103">
        <v>16.100000000000001</v>
      </c>
      <c r="U103">
        <v>7.2</v>
      </c>
      <c r="V103">
        <v>0</v>
      </c>
      <c r="W103">
        <v>11.3</v>
      </c>
      <c r="X103">
        <v>12.7</v>
      </c>
      <c r="Y103">
        <v>2.1</v>
      </c>
      <c r="Z103">
        <v>0</v>
      </c>
      <c r="AA103">
        <v>0.3</v>
      </c>
      <c r="AB103">
        <v>0</v>
      </c>
      <c r="AC103">
        <v>0</v>
      </c>
      <c r="AD103">
        <v>0</v>
      </c>
      <c r="AE103">
        <v>0</v>
      </c>
      <c r="AG103" s="134">
        <v>3045</v>
      </c>
      <c r="AH103">
        <v>51.93</v>
      </c>
      <c r="AI103">
        <v>0</v>
      </c>
      <c r="AJ103">
        <v>5.97</v>
      </c>
      <c r="AK103">
        <v>3.54</v>
      </c>
      <c r="AL103">
        <v>0</v>
      </c>
      <c r="AM103">
        <v>18</v>
      </c>
      <c r="AN103">
        <v>18.54</v>
      </c>
      <c r="AO103">
        <v>0.42</v>
      </c>
      <c r="AP103">
        <v>0</v>
      </c>
      <c r="AQ103">
        <v>1.6</v>
      </c>
    </row>
    <row r="104" spans="1:43" ht="15.6">
      <c r="A104" s="134">
        <v>3046</v>
      </c>
      <c r="B104" t="s">
        <v>1574</v>
      </c>
      <c r="C104" t="s">
        <v>1564</v>
      </c>
      <c r="D104">
        <v>0</v>
      </c>
      <c r="E104">
        <f t="shared" si="4"/>
        <v>0</v>
      </c>
      <c r="F104">
        <f t="shared" si="5"/>
        <v>100</v>
      </c>
      <c r="G104">
        <f t="shared" si="6"/>
        <v>10</v>
      </c>
      <c r="H104" s="136">
        <f t="shared" si="7"/>
        <v>1573.15</v>
      </c>
      <c r="I104" t="s">
        <v>1565</v>
      </c>
      <c r="J104" t="s">
        <v>1490</v>
      </c>
      <c r="K104" t="s">
        <v>1566</v>
      </c>
      <c r="L104" t="s">
        <v>1567</v>
      </c>
      <c r="M104">
        <v>46</v>
      </c>
      <c r="N104">
        <v>1300</v>
      </c>
      <c r="O104">
        <v>15</v>
      </c>
      <c r="P104">
        <v>1</v>
      </c>
      <c r="Q104" s="134">
        <v>3046</v>
      </c>
      <c r="R104">
        <v>50</v>
      </c>
      <c r="S104">
        <v>0.5</v>
      </c>
      <c r="T104">
        <v>14.7</v>
      </c>
      <c r="U104">
        <v>7.5</v>
      </c>
      <c r="V104">
        <v>0</v>
      </c>
      <c r="W104">
        <v>12.2</v>
      </c>
      <c r="X104">
        <v>13</v>
      </c>
      <c r="Y104">
        <v>1.8</v>
      </c>
      <c r="Z104">
        <v>0</v>
      </c>
      <c r="AA104">
        <v>0.3</v>
      </c>
      <c r="AB104">
        <v>0</v>
      </c>
      <c r="AC104">
        <v>0</v>
      </c>
      <c r="AD104">
        <v>0</v>
      </c>
      <c r="AE104">
        <v>0</v>
      </c>
      <c r="AG104" s="134">
        <v>3046</v>
      </c>
      <c r="AH104">
        <v>52.11</v>
      </c>
      <c r="AI104">
        <v>0</v>
      </c>
      <c r="AJ104">
        <v>5.63</v>
      </c>
      <c r="AK104">
        <v>3.69</v>
      </c>
      <c r="AL104">
        <v>0</v>
      </c>
      <c r="AM104">
        <v>18.88</v>
      </c>
      <c r="AN104">
        <v>17.77</v>
      </c>
      <c r="AO104">
        <v>0.31</v>
      </c>
      <c r="AP104">
        <v>0</v>
      </c>
      <c r="AQ104">
        <v>1.61</v>
      </c>
    </row>
    <row r="105" spans="1:43" ht="15.6">
      <c r="A105" s="134">
        <v>3243</v>
      </c>
      <c r="B105" t="s">
        <v>1575</v>
      </c>
      <c r="C105" t="s">
        <v>1576</v>
      </c>
      <c r="D105">
        <v>0</v>
      </c>
      <c r="E105">
        <f t="shared" si="4"/>
        <v>0.60000000000000853</v>
      </c>
      <c r="F105">
        <f t="shared" si="5"/>
        <v>0.59000000000000341</v>
      </c>
      <c r="G105">
        <f t="shared" si="6"/>
        <v>1E-3</v>
      </c>
      <c r="H105" s="136">
        <f t="shared" si="7"/>
        <v>1418.15</v>
      </c>
      <c r="I105" t="s">
        <v>1504</v>
      </c>
      <c r="J105" t="s">
        <v>1484</v>
      </c>
      <c r="K105" t="s">
        <v>1485</v>
      </c>
      <c r="L105" t="s">
        <v>1486</v>
      </c>
      <c r="M105">
        <v>68</v>
      </c>
      <c r="N105">
        <v>1145</v>
      </c>
      <c r="O105">
        <v>0</v>
      </c>
      <c r="P105">
        <v>1E-4</v>
      </c>
      <c r="Q105" s="134">
        <v>3243</v>
      </c>
      <c r="R105">
        <v>50.6</v>
      </c>
      <c r="S105">
        <v>1.1200000000000001</v>
      </c>
      <c r="T105">
        <v>8.8000000000000007</v>
      </c>
      <c r="U105">
        <v>19.399999999999999</v>
      </c>
      <c r="V105">
        <v>0.46</v>
      </c>
      <c r="W105">
        <v>6.15</v>
      </c>
      <c r="X105">
        <v>10.6</v>
      </c>
      <c r="Y105">
        <v>1.03</v>
      </c>
      <c r="Z105">
        <v>0.18</v>
      </c>
      <c r="AA105">
        <v>0.09</v>
      </c>
      <c r="AB105">
        <v>0.97</v>
      </c>
      <c r="AC105">
        <v>0.01</v>
      </c>
      <c r="AD105">
        <v>0</v>
      </c>
      <c r="AE105">
        <v>99.41</v>
      </c>
      <c r="AG105" s="134">
        <v>3243</v>
      </c>
      <c r="AH105">
        <v>52.8</v>
      </c>
      <c r="AI105">
        <v>0.15</v>
      </c>
      <c r="AJ105">
        <v>0.68</v>
      </c>
      <c r="AK105">
        <v>19.5</v>
      </c>
      <c r="AL105">
        <v>0.59</v>
      </c>
      <c r="AM105">
        <v>21.7</v>
      </c>
      <c r="AN105">
        <v>3.84</v>
      </c>
      <c r="AO105">
        <v>0.04</v>
      </c>
      <c r="AP105">
        <v>0</v>
      </c>
      <c r="AQ105">
        <v>0.35</v>
      </c>
    </row>
    <row r="106" spans="1:43" ht="15.6">
      <c r="A106" s="134">
        <v>3244</v>
      </c>
      <c r="B106" t="s">
        <v>1577</v>
      </c>
      <c r="C106" t="s">
        <v>1576</v>
      </c>
      <c r="D106">
        <v>0</v>
      </c>
      <c r="E106">
        <f t="shared" si="4"/>
        <v>0.37999999999999545</v>
      </c>
      <c r="F106">
        <f t="shared" si="5"/>
        <v>0.35999999999999943</v>
      </c>
      <c r="G106">
        <f t="shared" si="6"/>
        <v>1E-3</v>
      </c>
      <c r="H106" s="136">
        <f t="shared" si="7"/>
        <v>1398.15</v>
      </c>
      <c r="I106" t="s">
        <v>1504</v>
      </c>
      <c r="J106" t="s">
        <v>1484</v>
      </c>
      <c r="K106" t="s">
        <v>1485</v>
      </c>
      <c r="L106" t="s">
        <v>1486</v>
      </c>
      <c r="M106">
        <v>250</v>
      </c>
      <c r="N106">
        <v>1125</v>
      </c>
      <c r="O106">
        <v>0</v>
      </c>
      <c r="P106">
        <v>1E-4</v>
      </c>
      <c r="Q106" s="134">
        <v>3244</v>
      </c>
      <c r="R106">
        <v>51.2</v>
      </c>
      <c r="S106">
        <v>1.21</v>
      </c>
      <c r="T106">
        <v>9.64</v>
      </c>
      <c r="U106">
        <v>18.899999999999999</v>
      </c>
      <c r="V106">
        <v>0.43</v>
      </c>
      <c r="W106">
        <v>5.26</v>
      </c>
      <c r="X106">
        <v>10.7</v>
      </c>
      <c r="Y106">
        <v>1.07</v>
      </c>
      <c r="Z106">
        <v>0.17</v>
      </c>
      <c r="AA106">
        <v>0.05</v>
      </c>
      <c r="AB106">
        <v>0.99</v>
      </c>
      <c r="AC106">
        <v>0.02</v>
      </c>
      <c r="AD106">
        <v>0</v>
      </c>
      <c r="AE106">
        <v>99.64</v>
      </c>
      <c r="AG106" s="134">
        <v>3244</v>
      </c>
      <c r="AH106">
        <v>52.4</v>
      </c>
      <c r="AI106">
        <v>0.15</v>
      </c>
      <c r="AJ106">
        <v>0.74</v>
      </c>
      <c r="AK106">
        <v>20.2</v>
      </c>
      <c r="AL106">
        <v>0.67</v>
      </c>
      <c r="AM106">
        <v>19.7</v>
      </c>
      <c r="AN106">
        <v>5.14</v>
      </c>
      <c r="AO106">
        <v>0.03</v>
      </c>
      <c r="AP106">
        <v>0</v>
      </c>
      <c r="AQ106">
        <v>0.37</v>
      </c>
    </row>
    <row r="107" spans="1:43" ht="15.6">
      <c r="A107" s="134">
        <v>3245</v>
      </c>
      <c r="B107" t="s">
        <v>1578</v>
      </c>
      <c r="C107" t="s">
        <v>1576</v>
      </c>
      <c r="D107">
        <v>0</v>
      </c>
      <c r="E107">
        <f t="shared" si="4"/>
        <v>1.4900000000000091</v>
      </c>
      <c r="F107">
        <f t="shared" si="5"/>
        <v>1.480000000000004</v>
      </c>
      <c r="G107">
        <f t="shared" si="6"/>
        <v>1E-3</v>
      </c>
      <c r="H107" s="136">
        <f t="shared" si="7"/>
        <v>1373.15</v>
      </c>
      <c r="I107" t="s">
        <v>1504</v>
      </c>
      <c r="J107" t="s">
        <v>1484</v>
      </c>
      <c r="K107" t="s">
        <v>1485</v>
      </c>
      <c r="L107" t="s">
        <v>1486</v>
      </c>
      <c r="M107">
        <v>160</v>
      </c>
      <c r="N107">
        <v>1100</v>
      </c>
      <c r="O107">
        <v>0</v>
      </c>
      <c r="P107">
        <v>1E-4</v>
      </c>
      <c r="Q107" s="134">
        <v>3245</v>
      </c>
      <c r="R107">
        <v>51.1</v>
      </c>
      <c r="S107">
        <v>1.32</v>
      </c>
      <c r="T107">
        <v>10.8</v>
      </c>
      <c r="U107">
        <v>18.2</v>
      </c>
      <c r="V107">
        <v>0.41</v>
      </c>
      <c r="W107">
        <v>3.83</v>
      </c>
      <c r="X107">
        <v>10.3</v>
      </c>
      <c r="Y107">
        <v>1.45</v>
      </c>
      <c r="Z107">
        <v>0.22</v>
      </c>
      <c r="AA107">
        <v>0.05</v>
      </c>
      <c r="AB107">
        <v>0.83</v>
      </c>
      <c r="AC107">
        <v>0.01</v>
      </c>
      <c r="AD107">
        <v>0</v>
      </c>
      <c r="AE107">
        <v>98.52</v>
      </c>
      <c r="AG107" s="134">
        <v>3245</v>
      </c>
      <c r="AH107">
        <v>52</v>
      </c>
      <c r="AI107">
        <v>0.17</v>
      </c>
      <c r="AJ107">
        <v>1.1200000000000001</v>
      </c>
      <c r="AK107">
        <v>22.3</v>
      </c>
      <c r="AL107">
        <v>0.61</v>
      </c>
      <c r="AM107">
        <v>17.899999999999999</v>
      </c>
      <c r="AN107">
        <v>5.82</v>
      </c>
      <c r="AO107">
        <v>0.02</v>
      </c>
      <c r="AP107">
        <v>0</v>
      </c>
      <c r="AQ107">
        <v>0.18</v>
      </c>
    </row>
    <row r="108" spans="1:43" ht="15.6">
      <c r="A108" s="134">
        <v>3257</v>
      </c>
      <c r="B108" t="s">
        <v>1579</v>
      </c>
      <c r="C108" t="s">
        <v>1576</v>
      </c>
      <c r="D108">
        <v>0</v>
      </c>
      <c r="E108">
        <f t="shared" si="4"/>
        <v>2.622160000000008</v>
      </c>
      <c r="F108">
        <f t="shared" si="5"/>
        <v>2.7000000000000028</v>
      </c>
      <c r="G108">
        <f t="shared" si="6"/>
        <v>1E-3</v>
      </c>
      <c r="H108" s="136">
        <f t="shared" si="7"/>
        <v>1443.15</v>
      </c>
      <c r="I108" t="s">
        <v>1504</v>
      </c>
      <c r="J108" t="s">
        <v>1484</v>
      </c>
      <c r="K108" t="s">
        <v>1580</v>
      </c>
      <c r="L108" t="s">
        <v>1486</v>
      </c>
      <c r="M108">
        <v>170</v>
      </c>
      <c r="N108">
        <v>1170</v>
      </c>
      <c r="O108">
        <v>0</v>
      </c>
      <c r="P108">
        <v>1E-4</v>
      </c>
      <c r="Q108" s="134">
        <v>3257</v>
      </c>
      <c r="R108">
        <v>50.693300000000001</v>
      </c>
      <c r="S108">
        <v>0.94381000000000004</v>
      </c>
      <c r="T108">
        <v>7.4531799999999997</v>
      </c>
      <c r="U108">
        <v>18.584299999999999</v>
      </c>
      <c r="V108">
        <v>0.68110000000000004</v>
      </c>
      <c r="W108">
        <v>6.0812499999999998</v>
      </c>
      <c r="X108">
        <v>11.286799999999999</v>
      </c>
      <c r="Y108">
        <v>0.71028999999999998</v>
      </c>
      <c r="Z108">
        <v>0.13622000000000001</v>
      </c>
      <c r="AA108">
        <v>2.9190000000000001E-2</v>
      </c>
      <c r="AB108">
        <v>0.77839999999999998</v>
      </c>
      <c r="AC108">
        <v>0</v>
      </c>
      <c r="AD108">
        <v>0</v>
      </c>
      <c r="AE108">
        <v>97.3</v>
      </c>
      <c r="AG108" s="134">
        <v>3257</v>
      </c>
      <c r="AH108">
        <v>52.5</v>
      </c>
      <c r="AI108">
        <v>0.16</v>
      </c>
      <c r="AJ108">
        <v>0.64</v>
      </c>
      <c r="AK108">
        <v>12.7</v>
      </c>
      <c r="AL108">
        <v>0.7</v>
      </c>
      <c r="AM108">
        <v>17.2</v>
      </c>
      <c r="AN108">
        <v>14.8</v>
      </c>
      <c r="AO108">
        <v>0.04</v>
      </c>
      <c r="AP108">
        <v>0</v>
      </c>
      <c r="AQ108">
        <v>0.32</v>
      </c>
    </row>
    <row r="109" spans="1:43" ht="15.6">
      <c r="A109" s="134">
        <v>3258</v>
      </c>
      <c r="B109" t="s">
        <v>1581</v>
      </c>
      <c r="C109" t="s">
        <v>1576</v>
      </c>
      <c r="D109">
        <v>0</v>
      </c>
      <c r="E109">
        <f t="shared" si="4"/>
        <v>1.2000000000000028</v>
      </c>
      <c r="F109">
        <f t="shared" si="5"/>
        <v>1.2000000000000028</v>
      </c>
      <c r="G109">
        <f t="shared" si="6"/>
        <v>1E-3</v>
      </c>
      <c r="H109" s="136">
        <f t="shared" si="7"/>
        <v>1423.15</v>
      </c>
      <c r="I109" t="s">
        <v>1504</v>
      </c>
      <c r="J109" t="s">
        <v>1484</v>
      </c>
      <c r="K109" t="s">
        <v>1580</v>
      </c>
      <c r="L109" t="s">
        <v>1486</v>
      </c>
      <c r="M109">
        <v>168</v>
      </c>
      <c r="N109">
        <v>1150</v>
      </c>
      <c r="O109">
        <v>0</v>
      </c>
      <c r="P109">
        <v>1E-4</v>
      </c>
      <c r="Q109" s="134">
        <v>3258</v>
      </c>
      <c r="R109">
        <v>51.474800000000002</v>
      </c>
      <c r="S109">
        <v>1.0374000000000001</v>
      </c>
      <c r="T109">
        <v>8.28932</v>
      </c>
      <c r="U109">
        <v>18.870799999999999</v>
      </c>
      <c r="V109">
        <v>0.66195999999999999</v>
      </c>
      <c r="W109">
        <v>5.3845999999999998</v>
      </c>
      <c r="X109">
        <v>11.164400000000001</v>
      </c>
      <c r="Y109">
        <v>0.86943999999999999</v>
      </c>
      <c r="Z109">
        <v>0.1482</v>
      </c>
      <c r="AA109">
        <v>5.9279999999999999E-2</v>
      </c>
      <c r="AB109">
        <v>0.83979999999999999</v>
      </c>
      <c r="AC109">
        <v>0</v>
      </c>
      <c r="AD109">
        <v>0</v>
      </c>
      <c r="AE109">
        <v>98.8</v>
      </c>
      <c r="AG109" s="134">
        <v>3258</v>
      </c>
      <c r="AH109">
        <v>52.7</v>
      </c>
      <c r="AI109">
        <v>0.13</v>
      </c>
      <c r="AJ109">
        <v>0.64</v>
      </c>
      <c r="AK109">
        <v>18.600000000000001</v>
      </c>
      <c r="AL109">
        <v>0.85</v>
      </c>
      <c r="AM109">
        <v>19.3</v>
      </c>
      <c r="AN109">
        <v>7.11</v>
      </c>
      <c r="AO109">
        <v>0.04</v>
      </c>
      <c r="AP109">
        <v>0</v>
      </c>
      <c r="AQ109">
        <v>0.33</v>
      </c>
    </row>
    <row r="110" spans="1:43" ht="15.6">
      <c r="A110" s="134">
        <v>4972</v>
      </c>
      <c r="B110" t="s">
        <v>1582</v>
      </c>
      <c r="C110" t="s">
        <v>1583</v>
      </c>
      <c r="D110">
        <v>0</v>
      </c>
      <c r="E110">
        <f t="shared" si="4"/>
        <v>9.9999999999994316E-2</v>
      </c>
      <c r="F110">
        <f t="shared" si="5"/>
        <v>9.9999999999994316E-2</v>
      </c>
      <c r="G110">
        <f t="shared" si="6"/>
        <v>15</v>
      </c>
      <c r="H110" s="136">
        <f t="shared" si="7"/>
        <v>1653.15</v>
      </c>
      <c r="I110" t="s">
        <v>1543</v>
      </c>
      <c r="J110" t="s">
        <v>1490</v>
      </c>
      <c r="K110" t="s">
        <v>1020</v>
      </c>
      <c r="L110" t="s">
        <v>1486</v>
      </c>
      <c r="M110">
        <v>3.2</v>
      </c>
      <c r="N110">
        <v>1380</v>
      </c>
      <c r="O110">
        <v>10</v>
      </c>
      <c r="P110">
        <v>1.5</v>
      </c>
      <c r="Q110" s="134">
        <v>4972</v>
      </c>
      <c r="R110">
        <v>45.4</v>
      </c>
      <c r="S110">
        <v>1.42</v>
      </c>
      <c r="T110">
        <v>17.399999999999999</v>
      </c>
      <c r="U110">
        <v>9.9</v>
      </c>
      <c r="V110">
        <v>0.08</v>
      </c>
      <c r="W110">
        <v>13.6</v>
      </c>
      <c r="X110">
        <v>10.7</v>
      </c>
      <c r="Y110">
        <v>0.8</v>
      </c>
      <c r="Z110">
        <v>0.45</v>
      </c>
      <c r="AA110">
        <v>0.15</v>
      </c>
      <c r="AB110">
        <v>0</v>
      </c>
      <c r="AC110">
        <v>0</v>
      </c>
      <c r="AD110">
        <v>0</v>
      </c>
      <c r="AE110">
        <v>99.9</v>
      </c>
      <c r="AG110" s="134">
        <v>4972</v>
      </c>
      <c r="AH110">
        <v>51.6</v>
      </c>
      <c r="AI110">
        <v>0.47</v>
      </c>
      <c r="AJ110">
        <v>9</v>
      </c>
      <c r="AK110">
        <v>7.1</v>
      </c>
      <c r="AL110">
        <v>0.09</v>
      </c>
      <c r="AM110">
        <v>30</v>
      </c>
      <c r="AN110">
        <v>2.4</v>
      </c>
      <c r="AO110">
        <v>0.03</v>
      </c>
      <c r="AP110">
        <v>0</v>
      </c>
      <c r="AQ110">
        <v>0.3</v>
      </c>
    </row>
    <row r="111" spans="1:43" ht="15.6">
      <c r="A111" s="134">
        <v>818</v>
      </c>
      <c r="B111" t="s">
        <v>1584</v>
      </c>
      <c r="C111" t="s">
        <v>1585</v>
      </c>
      <c r="D111">
        <v>0</v>
      </c>
      <c r="E111">
        <f t="shared" si="4"/>
        <v>100</v>
      </c>
      <c r="F111">
        <f t="shared" si="5"/>
        <v>100</v>
      </c>
      <c r="G111">
        <f t="shared" si="6"/>
        <v>10</v>
      </c>
      <c r="H111" s="136">
        <f t="shared" si="7"/>
        <v>1373.15</v>
      </c>
      <c r="I111" t="s">
        <v>1586</v>
      </c>
      <c r="J111" t="s">
        <v>1490</v>
      </c>
      <c r="K111" t="s">
        <v>1566</v>
      </c>
      <c r="L111" t="s">
        <v>1486</v>
      </c>
      <c r="M111">
        <v>24</v>
      </c>
      <c r="N111">
        <v>1100</v>
      </c>
      <c r="O111">
        <v>0</v>
      </c>
      <c r="P111">
        <v>1</v>
      </c>
      <c r="Q111" s="134">
        <v>818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G111" s="134">
        <v>818</v>
      </c>
      <c r="AH111">
        <v>54.89</v>
      </c>
      <c r="AI111">
        <v>0.89</v>
      </c>
      <c r="AJ111">
        <v>3.41</v>
      </c>
      <c r="AK111">
        <v>3.94</v>
      </c>
      <c r="AL111">
        <v>0</v>
      </c>
      <c r="AM111">
        <v>19.27</v>
      </c>
      <c r="AN111">
        <v>16.68</v>
      </c>
      <c r="AO111">
        <v>1.1000000000000001</v>
      </c>
      <c r="AP111">
        <v>0</v>
      </c>
      <c r="AQ111">
        <v>0</v>
      </c>
    </row>
    <row r="112" spans="1:43" ht="15.6">
      <c r="A112" s="134">
        <v>825</v>
      </c>
      <c r="B112" t="s">
        <v>1587</v>
      </c>
      <c r="C112" t="s">
        <v>1585</v>
      </c>
      <c r="D112">
        <v>0</v>
      </c>
      <c r="E112">
        <f t="shared" si="4"/>
        <v>100</v>
      </c>
      <c r="F112">
        <f t="shared" si="5"/>
        <v>100</v>
      </c>
      <c r="G112">
        <f t="shared" si="6"/>
        <v>20</v>
      </c>
      <c r="H112" s="136">
        <f t="shared" si="7"/>
        <v>1448.15</v>
      </c>
      <c r="I112" t="s">
        <v>1586</v>
      </c>
      <c r="J112" t="s">
        <v>1490</v>
      </c>
      <c r="K112" t="s">
        <v>1566</v>
      </c>
      <c r="L112" t="s">
        <v>1486</v>
      </c>
      <c r="M112">
        <v>24</v>
      </c>
      <c r="N112">
        <v>1175</v>
      </c>
      <c r="O112">
        <v>0</v>
      </c>
      <c r="P112">
        <v>2</v>
      </c>
      <c r="Q112" s="134">
        <v>825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G112" s="134">
        <v>825</v>
      </c>
      <c r="AH112">
        <v>54.52</v>
      </c>
      <c r="AI112">
        <v>0.93</v>
      </c>
      <c r="AJ112">
        <v>6.76</v>
      </c>
      <c r="AK112">
        <v>4.71</v>
      </c>
      <c r="AL112">
        <v>0</v>
      </c>
      <c r="AM112">
        <v>20.100000000000001</v>
      </c>
      <c r="AN112">
        <v>9.91</v>
      </c>
      <c r="AO112">
        <v>2.37</v>
      </c>
      <c r="AP112">
        <v>0</v>
      </c>
      <c r="AQ112">
        <v>0</v>
      </c>
    </row>
    <row r="113" spans="1:43" ht="15.6">
      <c r="A113" s="134">
        <v>838</v>
      </c>
      <c r="B113" t="s">
        <v>1588</v>
      </c>
      <c r="C113" t="s">
        <v>1585</v>
      </c>
      <c r="D113">
        <v>0</v>
      </c>
      <c r="E113">
        <f t="shared" si="4"/>
        <v>100</v>
      </c>
      <c r="F113">
        <f t="shared" si="5"/>
        <v>100</v>
      </c>
      <c r="G113">
        <f t="shared" si="6"/>
        <v>20</v>
      </c>
      <c r="H113" s="136">
        <f t="shared" si="7"/>
        <v>1473.15</v>
      </c>
      <c r="I113" t="s">
        <v>1586</v>
      </c>
      <c r="J113" t="s">
        <v>1490</v>
      </c>
      <c r="K113" t="s">
        <v>1589</v>
      </c>
      <c r="L113" t="s">
        <v>1486</v>
      </c>
      <c r="M113">
        <v>24</v>
      </c>
      <c r="N113">
        <v>1200</v>
      </c>
      <c r="O113">
        <v>0</v>
      </c>
      <c r="P113">
        <v>2</v>
      </c>
      <c r="Q113" s="134">
        <v>838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G113" s="134">
        <v>838</v>
      </c>
      <c r="AH113">
        <v>50.41</v>
      </c>
      <c r="AI113">
        <v>0.38</v>
      </c>
      <c r="AJ113">
        <v>14.84</v>
      </c>
      <c r="AK113">
        <v>1.54</v>
      </c>
      <c r="AL113">
        <v>0</v>
      </c>
      <c r="AM113">
        <v>16.04</v>
      </c>
      <c r="AN113">
        <v>13.28</v>
      </c>
      <c r="AO113">
        <v>2.59</v>
      </c>
      <c r="AP113">
        <v>0</v>
      </c>
      <c r="AQ113">
        <v>0</v>
      </c>
    </row>
    <row r="114" spans="1:43" ht="15.6">
      <c r="A114" s="134">
        <v>840</v>
      </c>
      <c r="B114" t="s">
        <v>1590</v>
      </c>
      <c r="C114" t="s">
        <v>1585</v>
      </c>
      <c r="D114">
        <v>0</v>
      </c>
      <c r="E114">
        <f t="shared" si="4"/>
        <v>100</v>
      </c>
      <c r="F114">
        <f t="shared" si="5"/>
        <v>100</v>
      </c>
      <c r="G114">
        <f t="shared" si="6"/>
        <v>30</v>
      </c>
      <c r="H114" s="136">
        <f t="shared" si="7"/>
        <v>1573.15</v>
      </c>
      <c r="I114" t="s">
        <v>1586</v>
      </c>
      <c r="J114" t="s">
        <v>1490</v>
      </c>
      <c r="K114" t="s">
        <v>1566</v>
      </c>
      <c r="L114" t="s">
        <v>1486</v>
      </c>
      <c r="M114">
        <v>17</v>
      </c>
      <c r="N114">
        <v>1300</v>
      </c>
      <c r="O114">
        <v>0</v>
      </c>
      <c r="P114">
        <v>3</v>
      </c>
      <c r="Q114" s="134">
        <v>840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G114" s="134">
        <v>840</v>
      </c>
      <c r="AH114">
        <v>51.16</v>
      </c>
      <c r="AI114">
        <v>0.27</v>
      </c>
      <c r="AJ114">
        <v>19.2</v>
      </c>
      <c r="AK114">
        <v>1.28</v>
      </c>
      <c r="AL114">
        <v>0</v>
      </c>
      <c r="AM114">
        <v>9.08</v>
      </c>
      <c r="AN114">
        <v>13.77</v>
      </c>
      <c r="AO114">
        <v>4.3</v>
      </c>
      <c r="AP114">
        <v>0</v>
      </c>
      <c r="AQ114">
        <v>0</v>
      </c>
    </row>
    <row r="115" spans="1:43" ht="15.6">
      <c r="A115" s="134">
        <v>844</v>
      </c>
      <c r="B115" t="s">
        <v>1591</v>
      </c>
      <c r="C115" t="s">
        <v>1585</v>
      </c>
      <c r="D115">
        <v>0</v>
      </c>
      <c r="E115">
        <f t="shared" si="4"/>
        <v>100</v>
      </c>
      <c r="F115">
        <f t="shared" si="5"/>
        <v>100</v>
      </c>
      <c r="G115">
        <f t="shared" si="6"/>
        <v>10</v>
      </c>
      <c r="H115" s="136">
        <f t="shared" si="7"/>
        <v>1173.1500000000001</v>
      </c>
      <c r="I115" t="s">
        <v>1586</v>
      </c>
      <c r="J115" t="s">
        <v>1490</v>
      </c>
      <c r="K115" t="s">
        <v>1566</v>
      </c>
      <c r="L115" t="s">
        <v>1486</v>
      </c>
      <c r="M115">
        <v>66</v>
      </c>
      <c r="N115">
        <v>900</v>
      </c>
      <c r="O115">
        <v>0</v>
      </c>
      <c r="P115">
        <v>1</v>
      </c>
      <c r="Q115" s="134">
        <v>844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G115" s="134">
        <v>844</v>
      </c>
      <c r="AH115">
        <v>53.92</v>
      </c>
      <c r="AI115">
        <v>0.35</v>
      </c>
      <c r="AJ115">
        <v>2.39</v>
      </c>
      <c r="AK115">
        <v>3.77</v>
      </c>
      <c r="AL115">
        <v>0</v>
      </c>
      <c r="AM115">
        <v>15.33</v>
      </c>
      <c r="AN115">
        <v>23.23</v>
      </c>
      <c r="AO115">
        <v>0.82</v>
      </c>
      <c r="AP115">
        <v>0</v>
      </c>
      <c r="AQ115">
        <v>0</v>
      </c>
    </row>
    <row r="116" spans="1:43" ht="15.6">
      <c r="A116" s="134">
        <v>852</v>
      </c>
      <c r="B116" t="s">
        <v>1592</v>
      </c>
      <c r="C116" t="s">
        <v>1585</v>
      </c>
      <c r="D116">
        <v>0</v>
      </c>
      <c r="E116">
        <f t="shared" si="4"/>
        <v>100</v>
      </c>
      <c r="F116">
        <f t="shared" si="5"/>
        <v>100</v>
      </c>
      <c r="G116">
        <f t="shared" si="6"/>
        <v>20</v>
      </c>
      <c r="H116" s="136">
        <f t="shared" si="7"/>
        <v>1123.1500000000001</v>
      </c>
      <c r="I116" t="s">
        <v>1586</v>
      </c>
      <c r="J116" t="s">
        <v>1490</v>
      </c>
      <c r="K116" t="s">
        <v>1566</v>
      </c>
      <c r="L116" t="s">
        <v>1486</v>
      </c>
      <c r="M116">
        <v>70</v>
      </c>
      <c r="N116">
        <v>850</v>
      </c>
      <c r="O116">
        <v>0</v>
      </c>
      <c r="P116">
        <v>2</v>
      </c>
      <c r="Q116" s="134">
        <v>852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G116" s="134">
        <v>852</v>
      </c>
      <c r="AH116">
        <v>53.31</v>
      </c>
      <c r="AI116">
        <v>0.44</v>
      </c>
      <c r="AJ116">
        <v>7.41</v>
      </c>
      <c r="AK116">
        <v>4.1900000000000004</v>
      </c>
      <c r="AL116">
        <v>0</v>
      </c>
      <c r="AM116">
        <v>11.24</v>
      </c>
      <c r="AN116">
        <v>18.71</v>
      </c>
      <c r="AO116">
        <v>3.32</v>
      </c>
      <c r="AP116">
        <v>0</v>
      </c>
      <c r="AQ116">
        <v>0</v>
      </c>
    </row>
    <row r="117" spans="1:43" ht="15.6">
      <c r="A117" s="134">
        <v>863</v>
      </c>
      <c r="B117" t="s">
        <v>1593</v>
      </c>
      <c r="C117" t="s">
        <v>1585</v>
      </c>
      <c r="D117">
        <v>0</v>
      </c>
      <c r="E117">
        <f t="shared" si="4"/>
        <v>100</v>
      </c>
      <c r="F117">
        <f t="shared" si="5"/>
        <v>100</v>
      </c>
      <c r="G117">
        <f t="shared" si="6"/>
        <v>10</v>
      </c>
      <c r="H117" s="136">
        <f t="shared" si="7"/>
        <v>1123.1500000000001</v>
      </c>
      <c r="I117" t="s">
        <v>1586</v>
      </c>
      <c r="J117" t="s">
        <v>1490</v>
      </c>
      <c r="K117" t="s">
        <v>1566</v>
      </c>
      <c r="L117" t="s">
        <v>1486</v>
      </c>
      <c r="M117">
        <v>68</v>
      </c>
      <c r="N117">
        <v>850</v>
      </c>
      <c r="O117">
        <v>0</v>
      </c>
      <c r="P117">
        <v>1</v>
      </c>
      <c r="Q117" s="134">
        <v>863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G117" s="134">
        <v>863</v>
      </c>
      <c r="AH117">
        <v>49.99</v>
      </c>
      <c r="AI117">
        <v>2.12</v>
      </c>
      <c r="AJ117">
        <v>5.59</v>
      </c>
      <c r="AK117">
        <v>4.09</v>
      </c>
      <c r="AL117">
        <v>0</v>
      </c>
      <c r="AM117">
        <v>14.47</v>
      </c>
      <c r="AN117">
        <v>22.15</v>
      </c>
      <c r="AO117">
        <v>0.55000000000000004</v>
      </c>
      <c r="AP117">
        <v>0</v>
      </c>
      <c r="AQ117">
        <v>0</v>
      </c>
    </row>
    <row r="118" spans="1:43" ht="15.6">
      <c r="A118" s="134">
        <v>901</v>
      </c>
      <c r="B118" t="s">
        <v>1594</v>
      </c>
      <c r="C118" t="s">
        <v>1585</v>
      </c>
      <c r="D118">
        <v>0</v>
      </c>
      <c r="E118">
        <f t="shared" si="4"/>
        <v>100</v>
      </c>
      <c r="F118">
        <f t="shared" si="5"/>
        <v>100</v>
      </c>
      <c r="G118">
        <f t="shared" si="6"/>
        <v>10</v>
      </c>
      <c r="H118" s="136">
        <f t="shared" si="7"/>
        <v>1098.1500000000001</v>
      </c>
      <c r="I118" t="s">
        <v>1586</v>
      </c>
      <c r="J118" t="s">
        <v>1490</v>
      </c>
      <c r="K118" t="s">
        <v>1589</v>
      </c>
      <c r="L118" t="s">
        <v>1486</v>
      </c>
      <c r="M118">
        <v>0</v>
      </c>
      <c r="N118">
        <v>825</v>
      </c>
      <c r="O118">
        <v>0</v>
      </c>
      <c r="P118">
        <v>1</v>
      </c>
      <c r="Q118" s="134">
        <v>901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G118" s="134">
        <v>901</v>
      </c>
      <c r="AH118">
        <v>55.9</v>
      </c>
      <c r="AI118">
        <v>0.16</v>
      </c>
      <c r="AJ118">
        <v>3.24</v>
      </c>
      <c r="AK118">
        <v>4.09</v>
      </c>
      <c r="AL118">
        <v>0</v>
      </c>
      <c r="AM118">
        <v>14.75</v>
      </c>
      <c r="AN118">
        <v>21.38</v>
      </c>
      <c r="AO118">
        <v>0.88</v>
      </c>
      <c r="AP118">
        <v>0</v>
      </c>
      <c r="AQ118">
        <v>0</v>
      </c>
    </row>
    <row r="119" spans="1:43" ht="15.6">
      <c r="A119" s="134">
        <v>925</v>
      </c>
      <c r="B119" t="s">
        <v>1595</v>
      </c>
      <c r="C119" t="s">
        <v>1585</v>
      </c>
      <c r="D119">
        <v>0</v>
      </c>
      <c r="E119">
        <f t="shared" si="4"/>
        <v>100</v>
      </c>
      <c r="F119">
        <f t="shared" si="5"/>
        <v>100</v>
      </c>
      <c r="G119">
        <f t="shared" si="6"/>
        <v>10</v>
      </c>
      <c r="H119" s="136">
        <f t="shared" si="7"/>
        <v>1098.1500000000001</v>
      </c>
      <c r="I119" t="s">
        <v>1586</v>
      </c>
      <c r="J119" t="s">
        <v>1490</v>
      </c>
      <c r="K119" t="s">
        <v>1589</v>
      </c>
      <c r="L119" t="s">
        <v>1486</v>
      </c>
      <c r="M119">
        <v>0</v>
      </c>
      <c r="N119">
        <v>825</v>
      </c>
      <c r="O119">
        <v>0</v>
      </c>
      <c r="P119">
        <v>1</v>
      </c>
      <c r="Q119" s="134">
        <v>925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G119" s="134">
        <v>925</v>
      </c>
      <c r="AH119">
        <v>54.76</v>
      </c>
      <c r="AI119">
        <v>0.87</v>
      </c>
      <c r="AJ119">
        <v>6.82</v>
      </c>
      <c r="AK119">
        <v>2.89</v>
      </c>
      <c r="AL119">
        <v>0</v>
      </c>
      <c r="AM119">
        <v>12.29</v>
      </c>
      <c r="AN119">
        <v>18.46</v>
      </c>
      <c r="AO119">
        <v>0.67</v>
      </c>
      <c r="AP119">
        <v>0</v>
      </c>
      <c r="AQ119">
        <v>0</v>
      </c>
    </row>
    <row r="120" spans="1:43" ht="15.6">
      <c r="A120" s="134">
        <v>810</v>
      </c>
      <c r="B120" t="s">
        <v>1596</v>
      </c>
      <c r="C120" t="s">
        <v>1597</v>
      </c>
      <c r="D120">
        <v>0</v>
      </c>
      <c r="E120">
        <f t="shared" si="4"/>
        <v>2.460000000000008</v>
      </c>
      <c r="F120">
        <f t="shared" si="5"/>
        <v>2.4399999999999977</v>
      </c>
      <c r="G120">
        <f t="shared" si="6"/>
        <v>10</v>
      </c>
      <c r="H120" s="136">
        <f t="shared" si="7"/>
        <v>1423.15</v>
      </c>
      <c r="I120" t="s">
        <v>1586</v>
      </c>
      <c r="J120" t="s">
        <v>1484</v>
      </c>
      <c r="K120" t="s">
        <v>1566</v>
      </c>
      <c r="L120" t="s">
        <v>1486</v>
      </c>
      <c r="M120">
        <v>24</v>
      </c>
      <c r="N120">
        <v>1150</v>
      </c>
      <c r="O120">
        <v>0</v>
      </c>
      <c r="P120">
        <v>1</v>
      </c>
      <c r="Q120" s="134">
        <v>810</v>
      </c>
      <c r="R120">
        <v>60.6</v>
      </c>
      <c r="S120">
        <v>0.35</v>
      </c>
      <c r="T120">
        <v>18.21</v>
      </c>
      <c r="U120">
        <v>1.49</v>
      </c>
      <c r="V120">
        <v>0</v>
      </c>
      <c r="W120">
        <v>1.91</v>
      </c>
      <c r="X120">
        <v>1.81</v>
      </c>
      <c r="Y120">
        <v>5.83</v>
      </c>
      <c r="Z120">
        <v>7.34</v>
      </c>
      <c r="AA120">
        <v>0</v>
      </c>
      <c r="AB120">
        <v>0</v>
      </c>
      <c r="AC120">
        <v>0</v>
      </c>
      <c r="AD120">
        <v>0</v>
      </c>
      <c r="AE120">
        <v>97.56</v>
      </c>
      <c r="AG120" s="134">
        <v>810</v>
      </c>
      <c r="AH120">
        <v>53.6</v>
      </c>
      <c r="AI120">
        <v>0.73</v>
      </c>
      <c r="AJ120">
        <v>3.03</v>
      </c>
      <c r="AK120">
        <v>3.23</v>
      </c>
      <c r="AL120">
        <v>0</v>
      </c>
      <c r="AM120">
        <v>20.2</v>
      </c>
      <c r="AN120">
        <v>17.91</v>
      </c>
      <c r="AO120">
        <v>0.78</v>
      </c>
      <c r="AP120">
        <v>0</v>
      </c>
      <c r="AQ120">
        <v>0</v>
      </c>
    </row>
    <row r="121" spans="1:43" ht="15.6">
      <c r="A121" s="134">
        <v>811</v>
      </c>
      <c r="B121" t="s">
        <v>1598</v>
      </c>
      <c r="C121" t="s">
        <v>1597</v>
      </c>
      <c r="D121">
        <v>0</v>
      </c>
      <c r="E121">
        <f t="shared" si="4"/>
        <v>1.9500000000000171</v>
      </c>
      <c r="F121">
        <f t="shared" si="5"/>
        <v>1.9500000000000028</v>
      </c>
      <c r="G121">
        <f t="shared" si="6"/>
        <v>11</v>
      </c>
      <c r="H121" s="136">
        <f t="shared" si="7"/>
        <v>1423.15</v>
      </c>
      <c r="I121" t="s">
        <v>1586</v>
      </c>
      <c r="J121" t="s">
        <v>1484</v>
      </c>
      <c r="K121" t="s">
        <v>1566</v>
      </c>
      <c r="L121" t="s">
        <v>1486</v>
      </c>
      <c r="M121">
        <v>24</v>
      </c>
      <c r="N121">
        <v>1150</v>
      </c>
      <c r="O121">
        <v>0</v>
      </c>
      <c r="P121">
        <v>1.1000000000000001</v>
      </c>
      <c r="Q121" s="134">
        <v>811</v>
      </c>
      <c r="R121">
        <v>60.96</v>
      </c>
      <c r="S121">
        <v>0.38</v>
      </c>
      <c r="T121">
        <v>18.38</v>
      </c>
      <c r="U121">
        <v>1.48</v>
      </c>
      <c r="V121">
        <v>0</v>
      </c>
      <c r="W121">
        <v>1.91</v>
      </c>
      <c r="X121">
        <v>1.63</v>
      </c>
      <c r="Y121">
        <v>5.99</v>
      </c>
      <c r="Z121">
        <v>7.32</v>
      </c>
      <c r="AA121">
        <v>0</v>
      </c>
      <c r="AB121">
        <v>0</v>
      </c>
      <c r="AC121">
        <v>0</v>
      </c>
      <c r="AD121">
        <v>0</v>
      </c>
      <c r="AE121">
        <v>98.05</v>
      </c>
      <c r="AG121" s="134">
        <v>811</v>
      </c>
      <c r="AH121">
        <v>54.69</v>
      </c>
      <c r="AI121">
        <v>0.57999999999999996</v>
      </c>
      <c r="AJ121">
        <v>3.52</v>
      </c>
      <c r="AK121">
        <v>3.66</v>
      </c>
      <c r="AL121">
        <v>0</v>
      </c>
      <c r="AM121">
        <v>19.920000000000002</v>
      </c>
      <c r="AN121">
        <v>16.7</v>
      </c>
      <c r="AO121">
        <v>0.99</v>
      </c>
      <c r="AP121">
        <v>0</v>
      </c>
      <c r="AQ121">
        <v>0</v>
      </c>
    </row>
    <row r="122" spans="1:43" ht="15.6">
      <c r="A122" s="134">
        <v>812</v>
      </c>
      <c r="B122" t="s">
        <v>1599</v>
      </c>
      <c r="C122" t="s">
        <v>1597</v>
      </c>
      <c r="D122">
        <v>0</v>
      </c>
      <c r="E122">
        <f t="shared" si="4"/>
        <v>2.3599999999999994</v>
      </c>
      <c r="F122">
        <f t="shared" si="5"/>
        <v>2.3599999999999994</v>
      </c>
      <c r="G122">
        <f t="shared" si="6"/>
        <v>12</v>
      </c>
      <c r="H122" s="136">
        <f t="shared" si="7"/>
        <v>1423.15</v>
      </c>
      <c r="I122" t="s">
        <v>1586</v>
      </c>
      <c r="J122" t="s">
        <v>1484</v>
      </c>
      <c r="K122" t="s">
        <v>1566</v>
      </c>
      <c r="L122" t="s">
        <v>1486</v>
      </c>
      <c r="M122">
        <v>24</v>
      </c>
      <c r="N122">
        <v>1150</v>
      </c>
      <c r="O122">
        <v>0</v>
      </c>
      <c r="P122">
        <v>1.2</v>
      </c>
      <c r="Q122" s="134">
        <v>812</v>
      </c>
      <c r="R122">
        <v>60.7</v>
      </c>
      <c r="S122">
        <v>0.37</v>
      </c>
      <c r="T122">
        <v>18.43</v>
      </c>
      <c r="U122">
        <v>1.38</v>
      </c>
      <c r="V122">
        <v>0</v>
      </c>
      <c r="W122">
        <v>1.86</v>
      </c>
      <c r="X122">
        <v>1.67</v>
      </c>
      <c r="Y122">
        <v>5.78</v>
      </c>
      <c r="Z122">
        <v>7.45</v>
      </c>
      <c r="AA122">
        <v>0</v>
      </c>
      <c r="AB122">
        <v>0</v>
      </c>
      <c r="AC122">
        <v>0</v>
      </c>
      <c r="AD122">
        <v>0</v>
      </c>
      <c r="AE122">
        <v>97.64</v>
      </c>
      <c r="AG122" s="134">
        <v>812</v>
      </c>
      <c r="AH122">
        <v>53.6</v>
      </c>
      <c r="AI122">
        <v>0.79</v>
      </c>
      <c r="AJ122">
        <v>3.7</v>
      </c>
      <c r="AK122">
        <v>3.52</v>
      </c>
      <c r="AL122">
        <v>0</v>
      </c>
      <c r="AM122">
        <v>19.77</v>
      </c>
      <c r="AN122">
        <v>17.510000000000002</v>
      </c>
      <c r="AO122">
        <v>0.99</v>
      </c>
      <c r="AP122">
        <v>0</v>
      </c>
      <c r="AQ122">
        <v>0</v>
      </c>
    </row>
    <row r="123" spans="1:43" ht="15.6">
      <c r="A123" s="134">
        <v>4457</v>
      </c>
      <c r="B123" t="s">
        <v>1600</v>
      </c>
      <c r="C123" t="s">
        <v>1601</v>
      </c>
      <c r="D123">
        <v>0</v>
      </c>
      <c r="E123">
        <f t="shared" si="4"/>
        <v>1.1500000000000057</v>
      </c>
      <c r="F123">
        <f t="shared" si="5"/>
        <v>1.1500000000000057</v>
      </c>
      <c r="G123">
        <f t="shared" si="6"/>
        <v>1E-3</v>
      </c>
      <c r="H123" s="136">
        <f t="shared" si="7"/>
        <v>1448.15</v>
      </c>
      <c r="I123" t="s">
        <v>1602</v>
      </c>
      <c r="J123" t="s">
        <v>1484</v>
      </c>
      <c r="K123" t="s">
        <v>1485</v>
      </c>
      <c r="L123" t="s">
        <v>1486</v>
      </c>
      <c r="M123">
        <v>29</v>
      </c>
      <c r="N123">
        <v>1175</v>
      </c>
      <c r="O123">
        <v>5</v>
      </c>
      <c r="P123">
        <v>1E-4</v>
      </c>
      <c r="Q123" s="134">
        <v>4457</v>
      </c>
      <c r="R123">
        <v>54.7</v>
      </c>
      <c r="S123">
        <v>1.84</v>
      </c>
      <c r="T123">
        <v>13.04</v>
      </c>
      <c r="U123">
        <v>11.79</v>
      </c>
      <c r="V123">
        <v>0.19</v>
      </c>
      <c r="W123">
        <v>4.7</v>
      </c>
      <c r="X123">
        <v>9.34</v>
      </c>
      <c r="Y123">
        <v>2.3199999999999998</v>
      </c>
      <c r="Z123">
        <v>0.72</v>
      </c>
      <c r="AA123">
        <v>0</v>
      </c>
      <c r="AB123">
        <v>0.21</v>
      </c>
      <c r="AC123">
        <v>0</v>
      </c>
      <c r="AD123">
        <v>0</v>
      </c>
      <c r="AE123">
        <v>98.85</v>
      </c>
      <c r="AG123" s="134">
        <v>4457</v>
      </c>
      <c r="AH123">
        <v>52.1</v>
      </c>
      <c r="AI123">
        <v>0.43</v>
      </c>
      <c r="AJ123">
        <v>2.5299999999999998</v>
      </c>
      <c r="AK123">
        <v>13.55</v>
      </c>
      <c r="AL123">
        <v>0.35</v>
      </c>
      <c r="AM123">
        <v>19.62</v>
      </c>
      <c r="AN123">
        <v>9.3800000000000008</v>
      </c>
      <c r="AO123">
        <v>0.23</v>
      </c>
      <c r="AP123">
        <v>0</v>
      </c>
      <c r="AQ123">
        <v>0</v>
      </c>
    </row>
    <row r="124" spans="1:43" ht="15.6">
      <c r="A124" s="134">
        <v>4458</v>
      </c>
      <c r="B124" t="s">
        <v>1603</v>
      </c>
      <c r="C124" t="s">
        <v>1601</v>
      </c>
      <c r="D124">
        <v>0</v>
      </c>
      <c r="E124">
        <f t="shared" si="4"/>
        <v>1.8500000000000085</v>
      </c>
      <c r="F124">
        <f t="shared" si="5"/>
        <v>1.8499999999999943</v>
      </c>
      <c r="G124">
        <f t="shared" si="6"/>
        <v>1E-3</v>
      </c>
      <c r="H124" s="136">
        <f t="shared" si="7"/>
        <v>1423.15</v>
      </c>
      <c r="I124" t="s">
        <v>1602</v>
      </c>
      <c r="J124" t="s">
        <v>1484</v>
      </c>
      <c r="K124" t="s">
        <v>1485</v>
      </c>
      <c r="L124" t="s">
        <v>1486</v>
      </c>
      <c r="M124">
        <v>24</v>
      </c>
      <c r="N124">
        <v>1150</v>
      </c>
      <c r="O124">
        <v>5</v>
      </c>
      <c r="P124">
        <v>1E-4</v>
      </c>
      <c r="Q124" s="134">
        <v>4458</v>
      </c>
      <c r="R124">
        <v>55.9</v>
      </c>
      <c r="S124">
        <v>2.65</v>
      </c>
      <c r="T124">
        <v>12.37</v>
      </c>
      <c r="U124">
        <v>11.9</v>
      </c>
      <c r="V124">
        <v>0.21</v>
      </c>
      <c r="W124">
        <v>3.42</v>
      </c>
      <c r="X124">
        <v>8.02</v>
      </c>
      <c r="Y124">
        <v>2.41</v>
      </c>
      <c r="Z124">
        <v>0.99</v>
      </c>
      <c r="AA124">
        <v>0</v>
      </c>
      <c r="AB124">
        <v>0.28000000000000003</v>
      </c>
      <c r="AC124">
        <v>0</v>
      </c>
      <c r="AD124">
        <v>0</v>
      </c>
      <c r="AE124">
        <v>98.15</v>
      </c>
      <c r="AG124" s="134">
        <v>4458</v>
      </c>
      <c r="AH124">
        <v>50.9</v>
      </c>
      <c r="AI124">
        <v>0.46</v>
      </c>
      <c r="AJ124">
        <v>2.1800000000000002</v>
      </c>
      <c r="AK124">
        <v>14.77</v>
      </c>
      <c r="AL124">
        <v>0.4</v>
      </c>
      <c r="AM124">
        <v>19.11</v>
      </c>
      <c r="AN124">
        <v>9.9499999999999993</v>
      </c>
      <c r="AO124">
        <v>0.11</v>
      </c>
      <c r="AP124">
        <v>0</v>
      </c>
      <c r="AQ124">
        <v>0</v>
      </c>
    </row>
    <row r="125" spans="1:43" ht="15.6">
      <c r="A125" s="134">
        <v>4460</v>
      </c>
      <c r="B125" t="s">
        <v>1604</v>
      </c>
      <c r="C125" t="s">
        <v>1601</v>
      </c>
      <c r="D125">
        <v>0</v>
      </c>
      <c r="E125">
        <f t="shared" si="4"/>
        <v>1.9999999999996021E-2</v>
      </c>
      <c r="F125">
        <f t="shared" si="5"/>
        <v>3.0000000000001137E-2</v>
      </c>
      <c r="G125">
        <f t="shared" si="6"/>
        <v>10</v>
      </c>
      <c r="H125" s="136">
        <f t="shared" si="7"/>
        <v>1548.15</v>
      </c>
      <c r="I125" t="s">
        <v>1602</v>
      </c>
      <c r="J125" t="s">
        <v>1490</v>
      </c>
      <c r="K125" t="s">
        <v>1491</v>
      </c>
      <c r="L125" t="s">
        <v>1486</v>
      </c>
      <c r="M125">
        <v>74</v>
      </c>
      <c r="N125">
        <v>1275</v>
      </c>
      <c r="O125">
        <v>0</v>
      </c>
      <c r="P125">
        <v>1</v>
      </c>
      <c r="Q125" s="134">
        <v>4460</v>
      </c>
      <c r="R125">
        <v>49.2</v>
      </c>
      <c r="S125">
        <v>0.9</v>
      </c>
      <c r="T125">
        <v>18.05</v>
      </c>
      <c r="U125">
        <v>9.91</v>
      </c>
      <c r="V125">
        <v>0.2</v>
      </c>
      <c r="W125">
        <v>7.96</v>
      </c>
      <c r="X125">
        <v>10.19</v>
      </c>
      <c r="Y125">
        <v>2.67</v>
      </c>
      <c r="Z125">
        <v>0.72</v>
      </c>
      <c r="AA125">
        <v>0</v>
      </c>
      <c r="AB125">
        <v>0.18</v>
      </c>
      <c r="AC125">
        <v>0</v>
      </c>
      <c r="AD125">
        <v>0</v>
      </c>
      <c r="AE125">
        <v>99.97</v>
      </c>
      <c r="AG125" s="134">
        <v>4460</v>
      </c>
      <c r="AH125">
        <v>51.6</v>
      </c>
      <c r="AI125">
        <v>0.56999999999999995</v>
      </c>
      <c r="AJ125">
        <v>6.23</v>
      </c>
      <c r="AK125">
        <v>7.63</v>
      </c>
      <c r="AL125">
        <v>0.22</v>
      </c>
      <c r="AM125">
        <v>18.38</v>
      </c>
      <c r="AN125">
        <v>15.29</v>
      </c>
      <c r="AO125">
        <v>0.37</v>
      </c>
      <c r="AP125">
        <v>0</v>
      </c>
      <c r="AQ125">
        <v>0</v>
      </c>
    </row>
    <row r="126" spans="1:43" ht="15.6">
      <c r="A126" s="134">
        <v>4461</v>
      </c>
      <c r="B126" t="s">
        <v>1605</v>
      </c>
      <c r="C126" t="s">
        <v>1601</v>
      </c>
      <c r="D126">
        <v>0</v>
      </c>
      <c r="E126">
        <f t="shared" si="4"/>
        <v>1.3499999999999943</v>
      </c>
      <c r="F126">
        <f t="shared" si="5"/>
        <v>1.3499999999999943</v>
      </c>
      <c r="G126">
        <f t="shared" si="6"/>
        <v>10</v>
      </c>
      <c r="H126" s="136">
        <f t="shared" si="7"/>
        <v>1523.15</v>
      </c>
      <c r="I126" t="s">
        <v>1602</v>
      </c>
      <c r="J126" t="s">
        <v>1490</v>
      </c>
      <c r="K126" t="s">
        <v>1491</v>
      </c>
      <c r="L126" t="s">
        <v>1486</v>
      </c>
      <c r="M126">
        <v>72</v>
      </c>
      <c r="N126">
        <v>1250</v>
      </c>
      <c r="O126">
        <v>0</v>
      </c>
      <c r="P126">
        <v>1</v>
      </c>
      <c r="Q126" s="134">
        <v>4461</v>
      </c>
      <c r="R126">
        <v>48.7</v>
      </c>
      <c r="S126">
        <v>1.04</v>
      </c>
      <c r="T126">
        <v>17.82</v>
      </c>
      <c r="U126">
        <v>10.31</v>
      </c>
      <c r="V126">
        <v>0.16</v>
      </c>
      <c r="W126">
        <v>6.93</v>
      </c>
      <c r="X126">
        <v>9.3000000000000007</v>
      </c>
      <c r="Y126">
        <v>3.14</v>
      </c>
      <c r="Z126">
        <v>1.04</v>
      </c>
      <c r="AA126">
        <v>0</v>
      </c>
      <c r="AB126">
        <v>0.21</v>
      </c>
      <c r="AC126">
        <v>0</v>
      </c>
      <c r="AD126">
        <v>0</v>
      </c>
      <c r="AE126">
        <v>98.65</v>
      </c>
      <c r="AG126" s="134">
        <v>4461</v>
      </c>
      <c r="AH126">
        <v>50.8</v>
      </c>
      <c r="AI126">
        <v>0.56000000000000005</v>
      </c>
      <c r="AJ126">
        <v>8.0399999999999991</v>
      </c>
      <c r="AK126">
        <v>8.18</v>
      </c>
      <c r="AL126">
        <v>0.18</v>
      </c>
      <c r="AM126">
        <v>17.11</v>
      </c>
      <c r="AN126">
        <v>15.21</v>
      </c>
      <c r="AO126">
        <v>0.52</v>
      </c>
      <c r="AP126">
        <v>0</v>
      </c>
      <c r="AQ126">
        <v>0</v>
      </c>
    </row>
    <row r="127" spans="1:43" ht="15.6">
      <c r="A127" s="134">
        <v>4462</v>
      </c>
      <c r="B127" t="s">
        <v>1606</v>
      </c>
      <c r="C127" t="s">
        <v>1601</v>
      </c>
      <c r="D127">
        <v>0</v>
      </c>
      <c r="E127">
        <f t="shared" si="4"/>
        <v>0.3499999999999801</v>
      </c>
      <c r="F127">
        <f t="shared" si="5"/>
        <v>0.34000000000000341</v>
      </c>
      <c r="G127">
        <f t="shared" si="6"/>
        <v>10</v>
      </c>
      <c r="H127" s="136">
        <f t="shared" si="7"/>
        <v>1498.15</v>
      </c>
      <c r="I127" t="s">
        <v>1602</v>
      </c>
      <c r="J127" t="s">
        <v>1490</v>
      </c>
      <c r="K127" t="s">
        <v>1491</v>
      </c>
      <c r="L127" t="s">
        <v>1486</v>
      </c>
      <c r="M127">
        <v>75</v>
      </c>
      <c r="N127">
        <v>1225</v>
      </c>
      <c r="O127">
        <v>0</v>
      </c>
      <c r="P127">
        <v>1</v>
      </c>
      <c r="Q127" s="134">
        <v>4462</v>
      </c>
      <c r="R127">
        <v>50.2</v>
      </c>
      <c r="S127">
        <v>1.0900000000000001</v>
      </c>
      <c r="T127">
        <v>18.61</v>
      </c>
      <c r="U127">
        <v>10.46</v>
      </c>
      <c r="V127">
        <v>0.18</v>
      </c>
      <c r="W127">
        <v>5.68</v>
      </c>
      <c r="X127">
        <v>8.18</v>
      </c>
      <c r="Y127">
        <v>3.32</v>
      </c>
      <c r="Z127">
        <v>1.71</v>
      </c>
      <c r="AA127">
        <v>0</v>
      </c>
      <c r="AB127">
        <v>0.22</v>
      </c>
      <c r="AC127">
        <v>0</v>
      </c>
      <c r="AD127">
        <v>0</v>
      </c>
      <c r="AE127">
        <v>99.66</v>
      </c>
      <c r="AG127" s="134">
        <v>4462</v>
      </c>
      <c r="AH127">
        <v>49.1</v>
      </c>
      <c r="AI127">
        <v>1.08</v>
      </c>
      <c r="AJ127">
        <v>7.17</v>
      </c>
      <c r="AK127">
        <v>9.5399999999999991</v>
      </c>
      <c r="AL127">
        <v>0.27</v>
      </c>
      <c r="AM127">
        <v>15.82</v>
      </c>
      <c r="AN127">
        <v>15.52</v>
      </c>
      <c r="AO127">
        <v>0.53</v>
      </c>
      <c r="AP127">
        <v>0</v>
      </c>
      <c r="AQ127">
        <v>0</v>
      </c>
    </row>
    <row r="128" spans="1:43" ht="15.6">
      <c r="A128" s="134">
        <v>4463</v>
      </c>
      <c r="B128" t="s">
        <v>1607</v>
      </c>
      <c r="C128" t="s">
        <v>1601</v>
      </c>
      <c r="D128">
        <v>0</v>
      </c>
      <c r="E128">
        <f t="shared" si="4"/>
        <v>1.2300000000000182</v>
      </c>
      <c r="F128">
        <f t="shared" si="5"/>
        <v>1.230000000000004</v>
      </c>
      <c r="G128">
        <f t="shared" si="6"/>
        <v>10</v>
      </c>
      <c r="H128" s="136">
        <f t="shared" si="7"/>
        <v>1473.15</v>
      </c>
      <c r="I128" t="s">
        <v>1602</v>
      </c>
      <c r="J128" t="s">
        <v>1490</v>
      </c>
      <c r="K128" t="s">
        <v>1491</v>
      </c>
      <c r="L128" t="s">
        <v>1486</v>
      </c>
      <c r="M128">
        <v>156</v>
      </c>
      <c r="N128">
        <v>1200</v>
      </c>
      <c r="O128">
        <v>0</v>
      </c>
      <c r="P128">
        <v>1</v>
      </c>
      <c r="Q128" s="134">
        <v>4463</v>
      </c>
      <c r="R128">
        <v>51.5</v>
      </c>
      <c r="S128">
        <v>1.1299999999999999</v>
      </c>
      <c r="T128">
        <v>19.36</v>
      </c>
      <c r="U128">
        <v>7.96</v>
      </c>
      <c r="V128">
        <v>0.12</v>
      </c>
      <c r="W128">
        <v>3.85</v>
      </c>
      <c r="X128">
        <v>6.93</v>
      </c>
      <c r="Y128">
        <v>4.3</v>
      </c>
      <c r="Z128">
        <v>3.16</v>
      </c>
      <c r="AA128">
        <v>0</v>
      </c>
      <c r="AB128">
        <v>0.46</v>
      </c>
      <c r="AC128">
        <v>0</v>
      </c>
      <c r="AD128">
        <v>0</v>
      </c>
      <c r="AE128">
        <v>98.77</v>
      </c>
      <c r="AG128" s="134">
        <v>4463</v>
      </c>
      <c r="AH128">
        <v>49.4</v>
      </c>
      <c r="AI128">
        <v>0.75</v>
      </c>
      <c r="AJ128">
        <v>5.46</v>
      </c>
      <c r="AK128">
        <v>8.86</v>
      </c>
      <c r="AL128">
        <v>0.25</v>
      </c>
      <c r="AM128">
        <v>16.29</v>
      </c>
      <c r="AN128">
        <v>17.329999999999998</v>
      </c>
      <c r="AO128">
        <v>0.39</v>
      </c>
      <c r="AP128">
        <v>0</v>
      </c>
      <c r="AQ128">
        <v>0</v>
      </c>
    </row>
    <row r="129" spans="1:43" ht="15.6">
      <c r="A129" s="134">
        <v>4464</v>
      </c>
      <c r="B129" t="s">
        <v>1608</v>
      </c>
      <c r="C129" t="s">
        <v>1601</v>
      </c>
      <c r="D129">
        <v>0</v>
      </c>
      <c r="E129">
        <f t="shared" si="4"/>
        <v>1.1299999999999955</v>
      </c>
      <c r="F129">
        <f t="shared" si="5"/>
        <v>1.1099999999999994</v>
      </c>
      <c r="G129">
        <f t="shared" si="6"/>
        <v>10</v>
      </c>
      <c r="H129" s="136">
        <f t="shared" si="7"/>
        <v>1448.15</v>
      </c>
      <c r="I129" t="s">
        <v>1602</v>
      </c>
      <c r="J129" t="s">
        <v>1490</v>
      </c>
      <c r="K129" t="s">
        <v>1491</v>
      </c>
      <c r="L129" t="s">
        <v>1486</v>
      </c>
      <c r="M129">
        <v>165</v>
      </c>
      <c r="N129">
        <v>1175</v>
      </c>
      <c r="O129">
        <v>0</v>
      </c>
      <c r="P129">
        <v>1</v>
      </c>
      <c r="Q129" s="134">
        <v>4464</v>
      </c>
      <c r="R129">
        <v>50.5</v>
      </c>
      <c r="S129">
        <v>2.84</v>
      </c>
      <c r="T129">
        <v>16.489999999999998</v>
      </c>
      <c r="U129">
        <v>10.44</v>
      </c>
      <c r="V129">
        <v>0.2</v>
      </c>
      <c r="W129">
        <v>4.76</v>
      </c>
      <c r="X129">
        <v>7.05</v>
      </c>
      <c r="Y129">
        <v>3.28</v>
      </c>
      <c r="Z129">
        <v>2.76</v>
      </c>
      <c r="AA129">
        <v>0</v>
      </c>
      <c r="AB129">
        <v>0.55000000000000004</v>
      </c>
      <c r="AC129">
        <v>0</v>
      </c>
      <c r="AD129">
        <v>0</v>
      </c>
      <c r="AE129">
        <v>98.89</v>
      </c>
      <c r="AG129" s="134">
        <v>4464</v>
      </c>
      <c r="AH129">
        <v>50.1</v>
      </c>
      <c r="AI129">
        <v>0.91</v>
      </c>
      <c r="AJ129">
        <v>4.32</v>
      </c>
      <c r="AK129">
        <v>9.64</v>
      </c>
      <c r="AL129">
        <v>0.24</v>
      </c>
      <c r="AM129">
        <v>15.69</v>
      </c>
      <c r="AN129">
        <v>17</v>
      </c>
      <c r="AO129">
        <v>0.32</v>
      </c>
      <c r="AP129">
        <v>0</v>
      </c>
      <c r="AQ129">
        <v>0</v>
      </c>
    </row>
    <row r="130" spans="1:43" ht="15.6">
      <c r="A130" s="134">
        <v>4465</v>
      </c>
      <c r="B130" t="s">
        <v>1609</v>
      </c>
      <c r="C130" t="s">
        <v>1601</v>
      </c>
      <c r="D130">
        <v>0</v>
      </c>
      <c r="E130">
        <f t="shared" si="4"/>
        <v>2.5499999999999972</v>
      </c>
      <c r="F130">
        <f t="shared" si="5"/>
        <v>2.5499999999999972</v>
      </c>
      <c r="G130">
        <f t="shared" si="6"/>
        <v>10</v>
      </c>
      <c r="H130" s="136">
        <f t="shared" si="7"/>
        <v>1423.15</v>
      </c>
      <c r="I130" t="s">
        <v>1602</v>
      </c>
      <c r="J130" t="s">
        <v>1490</v>
      </c>
      <c r="K130" t="s">
        <v>1491</v>
      </c>
      <c r="L130" t="s">
        <v>1486</v>
      </c>
      <c r="M130">
        <v>96</v>
      </c>
      <c r="N130">
        <v>1150</v>
      </c>
      <c r="O130">
        <v>0</v>
      </c>
      <c r="P130">
        <v>1</v>
      </c>
      <c r="Q130" s="134">
        <v>4465</v>
      </c>
      <c r="R130">
        <v>49.8</v>
      </c>
      <c r="S130">
        <v>1.99</v>
      </c>
      <c r="T130">
        <v>18.04</v>
      </c>
      <c r="U130">
        <v>10.6</v>
      </c>
      <c r="V130">
        <v>0.2</v>
      </c>
      <c r="W130">
        <v>3.52</v>
      </c>
      <c r="X130">
        <v>6.58</v>
      </c>
      <c r="Y130">
        <v>3.4</v>
      </c>
      <c r="Z130">
        <v>2.64</v>
      </c>
      <c r="AA130">
        <v>0</v>
      </c>
      <c r="AB130">
        <v>0.68</v>
      </c>
      <c r="AC130">
        <v>0</v>
      </c>
      <c r="AD130">
        <v>0</v>
      </c>
      <c r="AE130">
        <v>97.45</v>
      </c>
      <c r="AG130" s="134">
        <v>4465</v>
      </c>
      <c r="AH130">
        <v>49.6</v>
      </c>
      <c r="AI130">
        <v>1.02</v>
      </c>
      <c r="AJ130">
        <v>5.79</v>
      </c>
      <c r="AK130">
        <v>9.14</v>
      </c>
      <c r="AL130">
        <v>0.23</v>
      </c>
      <c r="AM130">
        <v>15.44</v>
      </c>
      <c r="AN130">
        <v>17.04</v>
      </c>
      <c r="AO130">
        <v>0.5</v>
      </c>
      <c r="AP130">
        <v>0</v>
      </c>
      <c r="AQ130">
        <v>0</v>
      </c>
    </row>
    <row r="131" spans="1:43" ht="15.6">
      <c r="A131" s="134">
        <v>4467</v>
      </c>
      <c r="B131" t="s">
        <v>1610</v>
      </c>
      <c r="C131" t="s">
        <v>1601</v>
      </c>
      <c r="D131">
        <v>0</v>
      </c>
      <c r="E131">
        <f t="shared" ref="E131:E194" si="8">100-SUM(R131:AB131)</f>
        <v>0.40999999999999659</v>
      </c>
      <c r="F131">
        <f t="shared" ref="F131:F194" si="9">100-AE131</f>
        <v>0.40999999999999659</v>
      </c>
      <c r="G131">
        <f t="shared" ref="G131:G194" si="10">10*P131</f>
        <v>12</v>
      </c>
      <c r="H131" s="136">
        <f t="shared" ref="H131:H194" si="11">N131+273.15</f>
        <v>1588.15</v>
      </c>
      <c r="I131" t="s">
        <v>1602</v>
      </c>
      <c r="J131" t="s">
        <v>1490</v>
      </c>
      <c r="K131" t="s">
        <v>1491</v>
      </c>
      <c r="L131" t="s">
        <v>1486</v>
      </c>
      <c r="M131">
        <v>23</v>
      </c>
      <c r="N131">
        <v>1315</v>
      </c>
      <c r="O131">
        <v>0</v>
      </c>
      <c r="P131">
        <v>1.2</v>
      </c>
      <c r="Q131" s="134">
        <v>4467</v>
      </c>
      <c r="R131">
        <v>48.5</v>
      </c>
      <c r="S131">
        <v>0.75</v>
      </c>
      <c r="T131">
        <v>17.45</v>
      </c>
      <c r="U131">
        <v>9.9700000000000006</v>
      </c>
      <c r="V131">
        <v>0.18</v>
      </c>
      <c r="W131">
        <v>7.97</v>
      </c>
      <c r="X131">
        <v>10.25</v>
      </c>
      <c r="Y131">
        <v>3.44</v>
      </c>
      <c r="Z131">
        <v>0.96</v>
      </c>
      <c r="AA131">
        <v>0</v>
      </c>
      <c r="AB131">
        <v>0.12</v>
      </c>
      <c r="AC131">
        <v>0</v>
      </c>
      <c r="AD131">
        <v>0</v>
      </c>
      <c r="AE131">
        <v>99.59</v>
      </c>
      <c r="AG131" s="134">
        <v>4467</v>
      </c>
      <c r="AH131">
        <v>50.5</v>
      </c>
      <c r="AI131">
        <v>0.5</v>
      </c>
      <c r="AJ131">
        <v>7.99</v>
      </c>
      <c r="AK131">
        <v>7.45</v>
      </c>
      <c r="AL131">
        <v>0.21</v>
      </c>
      <c r="AM131">
        <v>17.260000000000002</v>
      </c>
      <c r="AN131">
        <v>14.88</v>
      </c>
      <c r="AO131">
        <v>0.54</v>
      </c>
      <c r="AP131">
        <v>0</v>
      </c>
      <c r="AQ131">
        <v>0</v>
      </c>
    </row>
    <row r="132" spans="1:43" ht="15.6">
      <c r="A132" s="134">
        <v>4468</v>
      </c>
      <c r="B132" t="s">
        <v>1611</v>
      </c>
      <c r="C132" t="s">
        <v>1601</v>
      </c>
      <c r="D132">
        <v>0</v>
      </c>
      <c r="E132">
        <f t="shared" si="8"/>
        <v>1.2599999999999909</v>
      </c>
      <c r="F132">
        <f t="shared" si="9"/>
        <v>1.2600000000000051</v>
      </c>
      <c r="G132">
        <f t="shared" si="10"/>
        <v>12</v>
      </c>
      <c r="H132" s="136">
        <f t="shared" si="11"/>
        <v>1573.15</v>
      </c>
      <c r="I132" t="s">
        <v>1602</v>
      </c>
      <c r="J132" t="s">
        <v>1490</v>
      </c>
      <c r="K132" t="s">
        <v>1491</v>
      </c>
      <c r="L132" t="s">
        <v>1486</v>
      </c>
      <c r="M132">
        <v>52</v>
      </c>
      <c r="N132">
        <v>1300</v>
      </c>
      <c r="O132">
        <v>0</v>
      </c>
      <c r="P132">
        <v>1.2</v>
      </c>
      <c r="Q132" s="134">
        <v>4468</v>
      </c>
      <c r="R132">
        <v>48.3</v>
      </c>
      <c r="S132">
        <v>0.99</v>
      </c>
      <c r="T132">
        <v>18.34</v>
      </c>
      <c r="U132">
        <v>10.46</v>
      </c>
      <c r="V132">
        <v>0.18</v>
      </c>
      <c r="W132">
        <v>6.89</v>
      </c>
      <c r="X132">
        <v>8.92</v>
      </c>
      <c r="Y132">
        <v>3.37</v>
      </c>
      <c r="Z132">
        <v>1.02</v>
      </c>
      <c r="AA132">
        <v>0</v>
      </c>
      <c r="AB132">
        <v>0.27</v>
      </c>
      <c r="AC132">
        <v>0</v>
      </c>
      <c r="AD132">
        <v>0</v>
      </c>
      <c r="AE132">
        <v>98.74</v>
      </c>
      <c r="AG132" s="134">
        <v>4468</v>
      </c>
      <c r="AH132">
        <v>50.6</v>
      </c>
      <c r="AI132">
        <v>0.44</v>
      </c>
      <c r="AJ132">
        <v>8.5399999999999991</v>
      </c>
      <c r="AK132">
        <v>7.51</v>
      </c>
      <c r="AL132">
        <v>0.2</v>
      </c>
      <c r="AM132">
        <v>17.88</v>
      </c>
      <c r="AN132">
        <v>13.88</v>
      </c>
      <c r="AO132">
        <v>0.64</v>
      </c>
      <c r="AP132">
        <v>0</v>
      </c>
      <c r="AQ132">
        <v>0</v>
      </c>
    </row>
    <row r="133" spans="1:43" ht="15.6">
      <c r="A133" s="134">
        <v>4469</v>
      </c>
      <c r="B133" t="s">
        <v>1612</v>
      </c>
      <c r="C133" t="s">
        <v>1601</v>
      </c>
      <c r="D133">
        <v>0</v>
      </c>
      <c r="E133">
        <f t="shared" si="8"/>
        <v>1.3799999999999812</v>
      </c>
      <c r="F133">
        <f t="shared" si="9"/>
        <v>1.3799999999999955</v>
      </c>
      <c r="G133">
        <f t="shared" si="10"/>
        <v>12</v>
      </c>
      <c r="H133" s="136">
        <f t="shared" si="11"/>
        <v>1548.15</v>
      </c>
      <c r="I133" t="s">
        <v>1602</v>
      </c>
      <c r="J133" t="s">
        <v>1490</v>
      </c>
      <c r="K133" t="s">
        <v>1491</v>
      </c>
      <c r="L133" t="s">
        <v>1486</v>
      </c>
      <c r="M133">
        <v>77</v>
      </c>
      <c r="N133">
        <v>1275</v>
      </c>
      <c r="O133">
        <v>0</v>
      </c>
      <c r="P133">
        <v>1.2</v>
      </c>
      <c r="Q133" s="134">
        <v>4469</v>
      </c>
      <c r="R133">
        <v>49.6</v>
      </c>
      <c r="S133">
        <v>1</v>
      </c>
      <c r="T133">
        <v>18.329999999999998</v>
      </c>
      <c r="U133">
        <v>10.45</v>
      </c>
      <c r="V133">
        <v>0.17</v>
      </c>
      <c r="W133">
        <v>5.74</v>
      </c>
      <c r="X133">
        <v>7.65</v>
      </c>
      <c r="Y133">
        <v>4.07</v>
      </c>
      <c r="Z133">
        <v>1.44</v>
      </c>
      <c r="AA133">
        <v>0</v>
      </c>
      <c r="AB133">
        <v>0.17</v>
      </c>
      <c r="AC133">
        <v>0</v>
      </c>
      <c r="AD133">
        <v>0</v>
      </c>
      <c r="AE133">
        <v>98.62</v>
      </c>
      <c r="AG133" s="134">
        <v>4469</v>
      </c>
      <c r="AH133">
        <v>49.9</v>
      </c>
      <c r="AI133">
        <v>0.47</v>
      </c>
      <c r="AJ133">
        <v>8.64</v>
      </c>
      <c r="AK133">
        <v>8.39</v>
      </c>
      <c r="AL133">
        <v>0.23</v>
      </c>
      <c r="AM133">
        <v>17.18</v>
      </c>
      <c r="AN133">
        <v>14.05</v>
      </c>
      <c r="AO133">
        <v>0.62</v>
      </c>
      <c r="AP133">
        <v>0</v>
      </c>
      <c r="AQ133">
        <v>0</v>
      </c>
    </row>
    <row r="134" spans="1:43" ht="15.6">
      <c r="A134" s="134">
        <v>4470</v>
      </c>
      <c r="B134" t="s">
        <v>1613</v>
      </c>
      <c r="C134" t="s">
        <v>1601</v>
      </c>
      <c r="D134">
        <v>0</v>
      </c>
      <c r="E134">
        <f t="shared" si="8"/>
        <v>2.4200000000000017</v>
      </c>
      <c r="F134">
        <f t="shared" si="9"/>
        <v>2.4200000000000017</v>
      </c>
      <c r="G134">
        <f t="shared" si="10"/>
        <v>12</v>
      </c>
      <c r="H134" s="136">
        <f t="shared" si="11"/>
        <v>1523.15</v>
      </c>
      <c r="I134" t="s">
        <v>1602</v>
      </c>
      <c r="J134" t="s">
        <v>1490</v>
      </c>
      <c r="K134" t="s">
        <v>1491</v>
      </c>
      <c r="L134" t="s">
        <v>1486</v>
      </c>
      <c r="M134">
        <v>90</v>
      </c>
      <c r="N134">
        <v>1250</v>
      </c>
      <c r="O134">
        <v>0</v>
      </c>
      <c r="P134">
        <v>1.2</v>
      </c>
      <c r="Q134" s="134">
        <v>4470</v>
      </c>
      <c r="R134">
        <v>48.5</v>
      </c>
      <c r="S134">
        <v>2.82</v>
      </c>
      <c r="T134">
        <v>17</v>
      </c>
      <c r="U134">
        <v>10.93</v>
      </c>
      <c r="V134">
        <v>0.16</v>
      </c>
      <c r="W134">
        <v>3.78</v>
      </c>
      <c r="X134">
        <v>5.34</v>
      </c>
      <c r="Y134">
        <v>4.55</v>
      </c>
      <c r="Z134">
        <v>3.51</v>
      </c>
      <c r="AA134">
        <v>0</v>
      </c>
      <c r="AB134">
        <v>0.99</v>
      </c>
      <c r="AC134">
        <v>0</v>
      </c>
      <c r="AD134">
        <v>0</v>
      </c>
      <c r="AE134">
        <v>97.58</v>
      </c>
      <c r="AG134" s="134">
        <v>4470</v>
      </c>
      <c r="AH134">
        <v>50.4</v>
      </c>
      <c r="AI134">
        <v>0.66</v>
      </c>
      <c r="AJ134">
        <v>7.65</v>
      </c>
      <c r="AK134">
        <v>8.9499999999999993</v>
      </c>
      <c r="AL134">
        <v>0.22</v>
      </c>
      <c r="AM134">
        <v>16.71</v>
      </c>
      <c r="AN134">
        <v>14.77</v>
      </c>
      <c r="AO134">
        <v>0.63</v>
      </c>
      <c r="AP134">
        <v>0</v>
      </c>
      <c r="AQ134">
        <v>0</v>
      </c>
    </row>
    <row r="135" spans="1:43" ht="15.6">
      <c r="A135" s="134">
        <v>4471</v>
      </c>
      <c r="B135" t="s">
        <v>1614</v>
      </c>
      <c r="C135" t="s">
        <v>1601</v>
      </c>
      <c r="D135">
        <v>0</v>
      </c>
      <c r="E135">
        <f t="shared" si="8"/>
        <v>2.5800000000000125</v>
      </c>
      <c r="F135">
        <f t="shared" si="9"/>
        <v>2.5799999999999983</v>
      </c>
      <c r="G135">
        <f t="shared" si="10"/>
        <v>12</v>
      </c>
      <c r="H135" s="136">
        <f t="shared" si="11"/>
        <v>1498.15</v>
      </c>
      <c r="I135" t="s">
        <v>1602</v>
      </c>
      <c r="J135" t="s">
        <v>1490</v>
      </c>
      <c r="K135" t="s">
        <v>1491</v>
      </c>
      <c r="L135" t="s">
        <v>1486</v>
      </c>
      <c r="M135">
        <v>97</v>
      </c>
      <c r="N135">
        <v>1225</v>
      </c>
      <c r="O135">
        <v>0</v>
      </c>
      <c r="P135">
        <v>1.2</v>
      </c>
      <c r="Q135" s="134">
        <v>4471</v>
      </c>
      <c r="R135">
        <v>50.8</v>
      </c>
      <c r="S135">
        <v>1.2</v>
      </c>
      <c r="T135">
        <v>18.82</v>
      </c>
      <c r="U135">
        <v>8.2799999999999994</v>
      </c>
      <c r="V135">
        <v>0.16</v>
      </c>
      <c r="W135">
        <v>3.46</v>
      </c>
      <c r="X135">
        <v>4.91</v>
      </c>
      <c r="Y135">
        <v>4.57</v>
      </c>
      <c r="Z135">
        <v>4.03</v>
      </c>
      <c r="AA135">
        <v>0</v>
      </c>
      <c r="AB135">
        <v>1.19</v>
      </c>
      <c r="AC135">
        <v>0</v>
      </c>
      <c r="AD135">
        <v>0</v>
      </c>
      <c r="AE135">
        <v>97.42</v>
      </c>
      <c r="AG135" s="134">
        <v>4471</v>
      </c>
      <c r="AH135">
        <v>49.6</v>
      </c>
      <c r="AI135">
        <v>0.91</v>
      </c>
      <c r="AJ135">
        <v>5.19</v>
      </c>
      <c r="AK135">
        <v>9.59</v>
      </c>
      <c r="AL135">
        <v>0.23</v>
      </c>
      <c r="AM135">
        <v>15.74</v>
      </c>
      <c r="AN135">
        <v>17.36</v>
      </c>
      <c r="AO135">
        <v>0.48</v>
      </c>
      <c r="AP135">
        <v>0</v>
      </c>
      <c r="AQ135">
        <v>0</v>
      </c>
    </row>
    <row r="136" spans="1:43" ht="15.6">
      <c r="A136" s="134">
        <v>4472</v>
      </c>
      <c r="B136" t="s">
        <v>1615</v>
      </c>
      <c r="C136" t="s">
        <v>1601</v>
      </c>
      <c r="D136">
        <v>0</v>
      </c>
      <c r="E136">
        <f t="shared" si="8"/>
        <v>2.7599999999999909</v>
      </c>
      <c r="F136">
        <f t="shared" si="9"/>
        <v>2.730000000000004</v>
      </c>
      <c r="G136">
        <f t="shared" si="10"/>
        <v>12</v>
      </c>
      <c r="H136" s="136">
        <f t="shared" si="11"/>
        <v>1473.15</v>
      </c>
      <c r="I136" t="s">
        <v>1602</v>
      </c>
      <c r="J136" t="s">
        <v>1490</v>
      </c>
      <c r="K136" t="s">
        <v>1491</v>
      </c>
      <c r="L136" t="s">
        <v>1486</v>
      </c>
      <c r="M136">
        <v>165</v>
      </c>
      <c r="N136">
        <v>1200</v>
      </c>
      <c r="O136">
        <v>0</v>
      </c>
      <c r="P136">
        <v>1.2</v>
      </c>
      <c r="Q136" s="134">
        <v>4472</v>
      </c>
      <c r="R136">
        <v>51</v>
      </c>
      <c r="S136">
        <v>1.49</v>
      </c>
      <c r="T136">
        <v>19.239999999999998</v>
      </c>
      <c r="U136">
        <v>9.7799999999999994</v>
      </c>
      <c r="V136">
        <v>0.15</v>
      </c>
      <c r="W136">
        <v>3.34</v>
      </c>
      <c r="X136">
        <v>5.54</v>
      </c>
      <c r="Y136">
        <v>3.88</v>
      </c>
      <c r="Z136">
        <v>2.5</v>
      </c>
      <c r="AA136">
        <v>0</v>
      </c>
      <c r="AB136">
        <v>0.32</v>
      </c>
      <c r="AC136">
        <v>0</v>
      </c>
      <c r="AD136">
        <v>0</v>
      </c>
      <c r="AE136">
        <v>97.27</v>
      </c>
      <c r="AG136" s="134">
        <v>4472</v>
      </c>
      <c r="AH136">
        <v>50.8</v>
      </c>
      <c r="AI136">
        <v>0.79</v>
      </c>
      <c r="AJ136">
        <v>4.0999999999999996</v>
      </c>
      <c r="AK136">
        <v>9.09</v>
      </c>
      <c r="AL136">
        <v>0.26</v>
      </c>
      <c r="AM136">
        <v>15.94</v>
      </c>
      <c r="AN136">
        <v>17.96</v>
      </c>
      <c r="AO136">
        <v>0.39</v>
      </c>
      <c r="AP136">
        <v>0</v>
      </c>
      <c r="AQ136">
        <v>0</v>
      </c>
    </row>
    <row r="137" spans="1:43" ht="15.6">
      <c r="A137" s="134">
        <v>4474</v>
      </c>
      <c r="B137" t="s">
        <v>1616</v>
      </c>
      <c r="C137" t="s">
        <v>1601</v>
      </c>
      <c r="D137">
        <v>0</v>
      </c>
      <c r="E137">
        <f t="shared" si="8"/>
        <v>1.1500000000000057</v>
      </c>
      <c r="F137">
        <f t="shared" si="9"/>
        <v>1.1500000000000057</v>
      </c>
      <c r="G137">
        <f t="shared" si="10"/>
        <v>15</v>
      </c>
      <c r="H137" s="136">
        <f t="shared" si="11"/>
        <v>1648.15</v>
      </c>
      <c r="I137" t="s">
        <v>1602</v>
      </c>
      <c r="J137" t="s">
        <v>1490</v>
      </c>
      <c r="K137" t="s">
        <v>1491</v>
      </c>
      <c r="L137" t="s">
        <v>1486</v>
      </c>
      <c r="M137">
        <v>26</v>
      </c>
      <c r="N137">
        <v>1375</v>
      </c>
      <c r="O137">
        <v>0</v>
      </c>
      <c r="P137">
        <v>1.5</v>
      </c>
      <c r="Q137" s="134">
        <v>4474</v>
      </c>
      <c r="R137">
        <v>48.8</v>
      </c>
      <c r="S137">
        <v>0.91</v>
      </c>
      <c r="T137">
        <v>19.14</v>
      </c>
      <c r="U137">
        <v>9.48</v>
      </c>
      <c r="V137">
        <v>0.16</v>
      </c>
      <c r="W137">
        <v>6.76</v>
      </c>
      <c r="X137">
        <v>8.7799999999999994</v>
      </c>
      <c r="Y137">
        <v>3.59</v>
      </c>
      <c r="Z137">
        <v>0.99</v>
      </c>
      <c r="AA137">
        <v>0</v>
      </c>
      <c r="AB137">
        <v>0.24</v>
      </c>
      <c r="AC137">
        <v>0</v>
      </c>
      <c r="AD137">
        <v>0</v>
      </c>
      <c r="AE137">
        <v>98.85</v>
      </c>
      <c r="AG137" s="134">
        <v>4474</v>
      </c>
      <c r="AH137">
        <v>50.4</v>
      </c>
      <c r="AI137">
        <v>0.28999999999999998</v>
      </c>
      <c r="AJ137">
        <v>9.9600000000000009</v>
      </c>
      <c r="AK137">
        <v>6.47</v>
      </c>
      <c r="AL137">
        <v>0.18</v>
      </c>
      <c r="AM137">
        <v>17.5</v>
      </c>
      <c r="AN137">
        <v>14.28</v>
      </c>
      <c r="AO137">
        <v>0.68</v>
      </c>
      <c r="AP137">
        <v>0</v>
      </c>
      <c r="AQ137">
        <v>0</v>
      </c>
    </row>
    <row r="138" spans="1:43" ht="15.6">
      <c r="A138" s="134">
        <v>4475</v>
      </c>
      <c r="B138" t="s">
        <v>1617</v>
      </c>
      <c r="C138" t="s">
        <v>1601</v>
      </c>
      <c r="D138">
        <v>0</v>
      </c>
      <c r="E138">
        <f t="shared" si="8"/>
        <v>1.6999999999999886</v>
      </c>
      <c r="F138">
        <f t="shared" si="9"/>
        <v>1.7000000000000028</v>
      </c>
      <c r="G138">
        <f t="shared" si="10"/>
        <v>15</v>
      </c>
      <c r="H138" s="136">
        <f t="shared" si="11"/>
        <v>1638.15</v>
      </c>
      <c r="I138" t="s">
        <v>1602</v>
      </c>
      <c r="J138" t="s">
        <v>1490</v>
      </c>
      <c r="K138" t="s">
        <v>1491</v>
      </c>
      <c r="L138" t="s">
        <v>1486</v>
      </c>
      <c r="M138">
        <v>21</v>
      </c>
      <c r="N138">
        <v>1365</v>
      </c>
      <c r="O138">
        <v>0</v>
      </c>
      <c r="P138">
        <v>1.5</v>
      </c>
      <c r="Q138" s="134">
        <v>4475</v>
      </c>
      <c r="R138">
        <v>48.6</v>
      </c>
      <c r="S138">
        <v>0.89</v>
      </c>
      <c r="T138">
        <v>17.68</v>
      </c>
      <c r="U138">
        <v>9.48</v>
      </c>
      <c r="V138">
        <v>0.18</v>
      </c>
      <c r="W138">
        <v>7.98</v>
      </c>
      <c r="X138">
        <v>9.52</v>
      </c>
      <c r="Y138">
        <v>2.95</v>
      </c>
      <c r="Z138">
        <v>0.81</v>
      </c>
      <c r="AA138">
        <v>0</v>
      </c>
      <c r="AB138">
        <v>0.21</v>
      </c>
      <c r="AC138">
        <v>0</v>
      </c>
      <c r="AD138">
        <v>0</v>
      </c>
      <c r="AE138">
        <v>98.3</v>
      </c>
      <c r="AG138" s="134">
        <v>4475</v>
      </c>
      <c r="AH138">
        <v>50</v>
      </c>
      <c r="AI138">
        <v>0.39</v>
      </c>
      <c r="AJ138">
        <v>9.8800000000000008</v>
      </c>
      <c r="AK138">
        <v>6.96</v>
      </c>
      <c r="AL138">
        <v>0.2</v>
      </c>
      <c r="AM138">
        <v>17.170000000000002</v>
      </c>
      <c r="AN138">
        <v>14.08</v>
      </c>
      <c r="AO138">
        <v>0.69</v>
      </c>
      <c r="AP138">
        <v>0</v>
      </c>
      <c r="AQ138">
        <v>0</v>
      </c>
    </row>
    <row r="139" spans="1:43" ht="15.6">
      <c r="A139" s="134">
        <v>4476</v>
      </c>
      <c r="B139" t="s">
        <v>1618</v>
      </c>
      <c r="C139" t="s">
        <v>1601</v>
      </c>
      <c r="D139">
        <v>0</v>
      </c>
      <c r="E139">
        <f t="shared" si="8"/>
        <v>-1.2300000000000182</v>
      </c>
      <c r="F139">
        <f t="shared" si="9"/>
        <v>-1.2199999999999989</v>
      </c>
      <c r="G139">
        <f t="shared" si="10"/>
        <v>15</v>
      </c>
      <c r="H139" s="136">
        <f t="shared" si="11"/>
        <v>1623.15</v>
      </c>
      <c r="I139" t="s">
        <v>1602</v>
      </c>
      <c r="J139" t="s">
        <v>1490</v>
      </c>
      <c r="K139" t="s">
        <v>1491</v>
      </c>
      <c r="L139" t="s">
        <v>1486</v>
      </c>
      <c r="M139">
        <v>64</v>
      </c>
      <c r="N139">
        <v>1350</v>
      </c>
      <c r="O139">
        <v>0</v>
      </c>
      <c r="P139">
        <v>1.5</v>
      </c>
      <c r="Q139" s="134">
        <v>4476</v>
      </c>
      <c r="R139">
        <v>50.2</v>
      </c>
      <c r="S139">
        <v>0.87</v>
      </c>
      <c r="T139">
        <v>18.61</v>
      </c>
      <c r="U139">
        <v>9.83</v>
      </c>
      <c r="V139">
        <v>0.18</v>
      </c>
      <c r="W139">
        <v>8.1199999999999992</v>
      </c>
      <c r="X139">
        <v>9.59</v>
      </c>
      <c r="Y139">
        <v>2.91</v>
      </c>
      <c r="Z139">
        <v>0.75</v>
      </c>
      <c r="AA139">
        <v>0</v>
      </c>
      <c r="AB139">
        <v>0.17</v>
      </c>
      <c r="AC139">
        <v>0</v>
      </c>
      <c r="AD139">
        <v>0</v>
      </c>
      <c r="AE139">
        <v>101.22</v>
      </c>
      <c r="AG139" s="134">
        <v>4476</v>
      </c>
      <c r="AH139">
        <v>49.9</v>
      </c>
      <c r="AI139">
        <v>0.34</v>
      </c>
      <c r="AJ139">
        <v>9.6</v>
      </c>
      <c r="AK139">
        <v>6.65</v>
      </c>
      <c r="AL139">
        <v>0.19</v>
      </c>
      <c r="AM139">
        <v>18.38</v>
      </c>
      <c r="AN139">
        <v>13.15</v>
      </c>
      <c r="AO139">
        <v>0.63</v>
      </c>
      <c r="AP139">
        <v>0</v>
      </c>
      <c r="AQ139">
        <v>0</v>
      </c>
    </row>
    <row r="140" spans="1:43" ht="15.6">
      <c r="A140" s="134">
        <v>4477</v>
      </c>
      <c r="B140" t="s">
        <v>1619</v>
      </c>
      <c r="C140" t="s">
        <v>1601</v>
      </c>
      <c r="D140">
        <v>0</v>
      </c>
      <c r="E140">
        <f t="shared" si="8"/>
        <v>3.1799999999999926</v>
      </c>
      <c r="F140">
        <f t="shared" si="9"/>
        <v>3.1800000000000068</v>
      </c>
      <c r="G140">
        <f t="shared" si="10"/>
        <v>15</v>
      </c>
      <c r="H140" s="136">
        <f t="shared" si="11"/>
        <v>1598.15</v>
      </c>
      <c r="I140" t="s">
        <v>1602</v>
      </c>
      <c r="J140" t="s">
        <v>1490</v>
      </c>
      <c r="K140" t="s">
        <v>1491</v>
      </c>
      <c r="L140" t="s">
        <v>1486</v>
      </c>
      <c r="M140">
        <v>24</v>
      </c>
      <c r="N140">
        <v>1325</v>
      </c>
      <c r="O140">
        <v>0</v>
      </c>
      <c r="P140">
        <v>1.5</v>
      </c>
      <c r="Q140" s="134">
        <v>4477</v>
      </c>
      <c r="R140">
        <v>47.8</v>
      </c>
      <c r="S140">
        <v>1.19</v>
      </c>
      <c r="T140">
        <v>18.29</v>
      </c>
      <c r="U140">
        <v>10.36</v>
      </c>
      <c r="V140">
        <v>0.19</v>
      </c>
      <c r="W140">
        <v>5.84</v>
      </c>
      <c r="X140">
        <v>8.07</v>
      </c>
      <c r="Y140">
        <v>3.5</v>
      </c>
      <c r="Z140">
        <v>1.28</v>
      </c>
      <c r="AA140">
        <v>0</v>
      </c>
      <c r="AB140">
        <v>0.3</v>
      </c>
      <c r="AC140">
        <v>0</v>
      </c>
      <c r="AD140">
        <v>0</v>
      </c>
      <c r="AE140">
        <v>96.82</v>
      </c>
      <c r="AG140" s="134">
        <v>4477</v>
      </c>
      <c r="AH140">
        <v>49.1</v>
      </c>
      <c r="AI140">
        <v>0.48</v>
      </c>
      <c r="AJ140">
        <v>8.6</v>
      </c>
      <c r="AK140">
        <v>8.8000000000000007</v>
      </c>
      <c r="AL140">
        <v>0.23</v>
      </c>
      <c r="AM140">
        <v>17.38</v>
      </c>
      <c r="AN140">
        <v>13.39</v>
      </c>
      <c r="AO140">
        <v>0.61</v>
      </c>
      <c r="AP140">
        <v>0</v>
      </c>
      <c r="AQ140">
        <v>0</v>
      </c>
    </row>
    <row r="141" spans="1:43" ht="15.6">
      <c r="A141" s="134">
        <v>4478</v>
      </c>
      <c r="B141" t="s">
        <v>1620</v>
      </c>
      <c r="C141" t="s">
        <v>1601</v>
      </c>
      <c r="D141">
        <v>0</v>
      </c>
      <c r="E141">
        <f t="shared" si="8"/>
        <v>1.210000000000008</v>
      </c>
      <c r="F141">
        <f t="shared" si="9"/>
        <v>1.2099999999999937</v>
      </c>
      <c r="G141">
        <f t="shared" si="10"/>
        <v>15</v>
      </c>
      <c r="H141" s="136">
        <f t="shared" si="11"/>
        <v>1573.15</v>
      </c>
      <c r="I141" t="s">
        <v>1602</v>
      </c>
      <c r="J141" t="s">
        <v>1490</v>
      </c>
      <c r="K141" t="s">
        <v>1491</v>
      </c>
      <c r="L141" t="s">
        <v>1486</v>
      </c>
      <c r="M141">
        <v>141</v>
      </c>
      <c r="N141">
        <v>1300</v>
      </c>
      <c r="O141">
        <v>0</v>
      </c>
      <c r="P141">
        <v>1.5</v>
      </c>
      <c r="Q141" s="134">
        <v>4478</v>
      </c>
      <c r="R141">
        <v>50.4</v>
      </c>
      <c r="S141">
        <v>1.05</v>
      </c>
      <c r="T141">
        <v>18.27</v>
      </c>
      <c r="U141">
        <v>9.8699999999999992</v>
      </c>
      <c r="V141">
        <v>0.16</v>
      </c>
      <c r="W141">
        <v>5.8</v>
      </c>
      <c r="X141">
        <v>7.51</v>
      </c>
      <c r="Y141">
        <v>3.91</v>
      </c>
      <c r="Z141">
        <v>1.58</v>
      </c>
      <c r="AA141">
        <v>0</v>
      </c>
      <c r="AB141">
        <v>0.24</v>
      </c>
      <c r="AC141">
        <v>0</v>
      </c>
      <c r="AD141">
        <v>0</v>
      </c>
      <c r="AE141">
        <v>98.79</v>
      </c>
      <c r="AG141" s="134">
        <v>4478</v>
      </c>
      <c r="AH141">
        <v>49.4</v>
      </c>
      <c r="AI141">
        <v>0.53</v>
      </c>
      <c r="AJ141">
        <v>9.27</v>
      </c>
      <c r="AK141">
        <v>8.77</v>
      </c>
      <c r="AL141">
        <v>0.21</v>
      </c>
      <c r="AM141">
        <v>16.36</v>
      </c>
      <c r="AN141">
        <v>13.84</v>
      </c>
      <c r="AO141">
        <v>0.76</v>
      </c>
      <c r="AP141">
        <v>0</v>
      </c>
      <c r="AQ141">
        <v>0</v>
      </c>
    </row>
    <row r="142" spans="1:43" ht="15.6">
      <c r="A142" s="134">
        <v>4479</v>
      </c>
      <c r="B142" t="s">
        <v>1621</v>
      </c>
      <c r="C142" t="s">
        <v>1601</v>
      </c>
      <c r="D142">
        <v>0</v>
      </c>
      <c r="E142">
        <f t="shared" si="8"/>
        <v>-0.73000000000000398</v>
      </c>
      <c r="F142">
        <f t="shared" si="9"/>
        <v>-0.73000000000000398</v>
      </c>
      <c r="G142">
        <f t="shared" si="10"/>
        <v>15</v>
      </c>
      <c r="H142" s="136">
        <f t="shared" si="11"/>
        <v>1548.15</v>
      </c>
      <c r="I142" t="s">
        <v>1602</v>
      </c>
      <c r="J142" t="s">
        <v>1490</v>
      </c>
      <c r="K142" t="s">
        <v>1491</v>
      </c>
      <c r="L142" t="s">
        <v>1486</v>
      </c>
      <c r="M142">
        <v>77</v>
      </c>
      <c r="N142">
        <v>1275</v>
      </c>
      <c r="O142">
        <v>0</v>
      </c>
      <c r="P142">
        <v>1.5</v>
      </c>
      <c r="Q142" s="134">
        <v>4479</v>
      </c>
      <c r="R142">
        <v>52.8</v>
      </c>
      <c r="S142">
        <v>0.99</v>
      </c>
      <c r="T142">
        <v>19.829999999999998</v>
      </c>
      <c r="U142">
        <v>9.0500000000000007</v>
      </c>
      <c r="V142">
        <v>0.14000000000000001</v>
      </c>
      <c r="W142">
        <v>4.5599999999999996</v>
      </c>
      <c r="X142">
        <v>6.45</v>
      </c>
      <c r="Y142">
        <v>4.2</v>
      </c>
      <c r="Z142">
        <v>2.33</v>
      </c>
      <c r="AA142">
        <v>0</v>
      </c>
      <c r="AB142">
        <v>0.38</v>
      </c>
      <c r="AC142">
        <v>0</v>
      </c>
      <c r="AD142">
        <v>0</v>
      </c>
      <c r="AE142">
        <v>100.73</v>
      </c>
      <c r="AG142" s="134">
        <v>4479</v>
      </c>
      <c r="AH142">
        <v>49.4</v>
      </c>
      <c r="AI142">
        <v>0.74</v>
      </c>
      <c r="AJ142">
        <v>7.29</v>
      </c>
      <c r="AK142">
        <v>9.83</v>
      </c>
      <c r="AL142">
        <v>0.23</v>
      </c>
      <c r="AM142">
        <v>15.22</v>
      </c>
      <c r="AN142">
        <v>15.44</v>
      </c>
      <c r="AO142">
        <v>0.76</v>
      </c>
      <c r="AP142">
        <v>0</v>
      </c>
      <c r="AQ142">
        <v>0</v>
      </c>
    </row>
    <row r="143" spans="1:43" ht="15.6">
      <c r="A143" s="134">
        <v>4480</v>
      </c>
      <c r="B143" t="s">
        <v>1622</v>
      </c>
      <c r="C143" t="s">
        <v>1601</v>
      </c>
      <c r="D143">
        <v>0</v>
      </c>
      <c r="E143">
        <f t="shared" si="8"/>
        <v>2.6199999999999903</v>
      </c>
      <c r="F143">
        <f t="shared" si="9"/>
        <v>2.5999999999999943</v>
      </c>
      <c r="G143">
        <f t="shared" si="10"/>
        <v>15</v>
      </c>
      <c r="H143" s="136">
        <f t="shared" si="11"/>
        <v>1523.15</v>
      </c>
      <c r="I143" t="s">
        <v>1602</v>
      </c>
      <c r="J143" t="s">
        <v>1490</v>
      </c>
      <c r="K143" t="s">
        <v>1491</v>
      </c>
      <c r="L143" t="s">
        <v>1486</v>
      </c>
      <c r="M143">
        <v>172</v>
      </c>
      <c r="N143">
        <v>1250</v>
      </c>
      <c r="O143">
        <v>0</v>
      </c>
      <c r="P143">
        <v>1.5</v>
      </c>
      <c r="Q143" s="134">
        <v>4480</v>
      </c>
      <c r="R143">
        <v>47.5</v>
      </c>
      <c r="S143">
        <v>0.95</v>
      </c>
      <c r="T143">
        <v>20.03</v>
      </c>
      <c r="U143">
        <v>9.1199999999999992</v>
      </c>
      <c r="V143">
        <v>0.15</v>
      </c>
      <c r="W143">
        <v>5.63</v>
      </c>
      <c r="X143">
        <v>6.46</v>
      </c>
      <c r="Y143">
        <v>3.76</v>
      </c>
      <c r="Z143">
        <v>2.65</v>
      </c>
      <c r="AA143">
        <v>0</v>
      </c>
      <c r="AB143">
        <v>1.1299999999999999</v>
      </c>
      <c r="AC143">
        <v>0</v>
      </c>
      <c r="AD143">
        <v>0</v>
      </c>
      <c r="AE143">
        <v>97.4</v>
      </c>
      <c r="AG143" s="134">
        <v>4480</v>
      </c>
      <c r="AH143">
        <v>48.6</v>
      </c>
      <c r="AI143">
        <v>0.77</v>
      </c>
      <c r="AJ143">
        <v>7.33</v>
      </c>
      <c r="AK143">
        <v>10.14</v>
      </c>
      <c r="AL143">
        <v>0.24</v>
      </c>
      <c r="AM143">
        <v>15.21</v>
      </c>
      <c r="AN143">
        <v>14.6</v>
      </c>
      <c r="AO143">
        <v>0.74</v>
      </c>
      <c r="AP143">
        <v>0</v>
      </c>
      <c r="AQ143">
        <v>0</v>
      </c>
    </row>
    <row r="144" spans="1:43" ht="15.6">
      <c r="A144" s="134">
        <v>4482</v>
      </c>
      <c r="B144" t="s">
        <v>1623</v>
      </c>
      <c r="C144" t="s">
        <v>1601</v>
      </c>
      <c r="D144">
        <v>0</v>
      </c>
      <c r="E144">
        <f t="shared" si="8"/>
        <v>2.1100000000000279</v>
      </c>
      <c r="F144">
        <f t="shared" si="9"/>
        <v>2.1099999999999994</v>
      </c>
      <c r="G144">
        <f t="shared" si="10"/>
        <v>20</v>
      </c>
      <c r="H144" s="136">
        <f t="shared" si="11"/>
        <v>1723.15</v>
      </c>
      <c r="I144" t="s">
        <v>1602</v>
      </c>
      <c r="J144" t="s">
        <v>1490</v>
      </c>
      <c r="K144" t="s">
        <v>1491</v>
      </c>
      <c r="L144" t="s">
        <v>1486</v>
      </c>
      <c r="M144">
        <v>23</v>
      </c>
      <c r="N144">
        <v>1450</v>
      </c>
      <c r="O144">
        <v>0</v>
      </c>
      <c r="P144">
        <v>2</v>
      </c>
      <c r="Q144" s="134">
        <v>4482</v>
      </c>
      <c r="R144">
        <v>48.3</v>
      </c>
      <c r="S144">
        <v>0.76</v>
      </c>
      <c r="T144">
        <v>17.329999999999998</v>
      </c>
      <c r="U144">
        <v>9.0500000000000007</v>
      </c>
      <c r="V144">
        <v>0.17</v>
      </c>
      <c r="W144">
        <v>8.9499999999999993</v>
      </c>
      <c r="X144">
        <v>9.91</v>
      </c>
      <c r="Y144">
        <v>2.57</v>
      </c>
      <c r="Z144">
        <v>0.71</v>
      </c>
      <c r="AA144">
        <v>0</v>
      </c>
      <c r="AB144">
        <v>0.14000000000000001</v>
      </c>
      <c r="AC144">
        <v>0</v>
      </c>
      <c r="AD144">
        <v>0</v>
      </c>
      <c r="AE144">
        <v>97.89</v>
      </c>
      <c r="AG144" s="134">
        <v>4482</v>
      </c>
      <c r="AH144">
        <v>49.2</v>
      </c>
      <c r="AI144">
        <v>0.32</v>
      </c>
      <c r="AJ144">
        <v>11.25</v>
      </c>
      <c r="AK144">
        <v>5.92</v>
      </c>
      <c r="AL144">
        <v>0.17</v>
      </c>
      <c r="AM144">
        <v>16.34</v>
      </c>
      <c r="AN144">
        <v>13.95</v>
      </c>
      <c r="AO144">
        <v>0.89</v>
      </c>
      <c r="AP144">
        <v>0</v>
      </c>
      <c r="AQ144">
        <v>0</v>
      </c>
    </row>
    <row r="145" spans="1:43" ht="15.6">
      <c r="A145" s="134">
        <v>4483</v>
      </c>
      <c r="B145" t="s">
        <v>1624</v>
      </c>
      <c r="C145" t="s">
        <v>1601</v>
      </c>
      <c r="D145">
        <v>0</v>
      </c>
      <c r="E145">
        <f t="shared" si="8"/>
        <v>0.95000000000000284</v>
      </c>
      <c r="F145">
        <f t="shared" si="9"/>
        <v>0.95000000000000284</v>
      </c>
      <c r="G145">
        <f t="shared" si="10"/>
        <v>20</v>
      </c>
      <c r="H145" s="136">
        <f t="shared" si="11"/>
        <v>1698.15</v>
      </c>
      <c r="I145" t="s">
        <v>1602</v>
      </c>
      <c r="J145" t="s">
        <v>1490</v>
      </c>
      <c r="K145" t="s">
        <v>1491</v>
      </c>
      <c r="L145" t="s">
        <v>1486</v>
      </c>
      <c r="M145">
        <v>20</v>
      </c>
      <c r="N145">
        <v>1425</v>
      </c>
      <c r="O145">
        <v>0</v>
      </c>
      <c r="P145">
        <v>2</v>
      </c>
      <c r="Q145" s="134">
        <v>4483</v>
      </c>
      <c r="R145">
        <v>48.9</v>
      </c>
      <c r="S145">
        <v>0.68</v>
      </c>
      <c r="T145">
        <v>17.95</v>
      </c>
      <c r="U145">
        <v>8.94</v>
      </c>
      <c r="V145">
        <v>0.18</v>
      </c>
      <c r="W145">
        <v>8.8699999999999992</v>
      </c>
      <c r="X145">
        <v>9.7200000000000006</v>
      </c>
      <c r="Y145">
        <v>2.85</v>
      </c>
      <c r="Z145">
        <v>0.82</v>
      </c>
      <c r="AA145">
        <v>0</v>
      </c>
      <c r="AB145">
        <v>0.14000000000000001</v>
      </c>
      <c r="AC145">
        <v>0</v>
      </c>
      <c r="AD145">
        <v>0</v>
      </c>
      <c r="AE145">
        <v>99.05</v>
      </c>
      <c r="AG145" s="134">
        <v>4483</v>
      </c>
      <c r="AH145">
        <v>48.5</v>
      </c>
      <c r="AI145">
        <v>0.28999999999999998</v>
      </c>
      <c r="AJ145">
        <v>12.05</v>
      </c>
      <c r="AK145">
        <v>6.02</v>
      </c>
      <c r="AL145">
        <v>0.17</v>
      </c>
      <c r="AM145">
        <v>16.16</v>
      </c>
      <c r="AN145">
        <v>14.1</v>
      </c>
      <c r="AO145">
        <v>1</v>
      </c>
      <c r="AP145">
        <v>0</v>
      </c>
      <c r="AQ145">
        <v>0</v>
      </c>
    </row>
    <row r="146" spans="1:43" ht="15.6">
      <c r="A146" s="134">
        <v>4484</v>
      </c>
      <c r="B146" t="s">
        <v>1625</v>
      </c>
      <c r="C146" t="s">
        <v>1601</v>
      </c>
      <c r="D146">
        <v>0</v>
      </c>
      <c r="E146">
        <f t="shared" si="8"/>
        <v>1.9200000000000017</v>
      </c>
      <c r="F146">
        <f t="shared" si="9"/>
        <v>1.9200000000000017</v>
      </c>
      <c r="G146">
        <f t="shared" si="10"/>
        <v>20</v>
      </c>
      <c r="H146" s="136">
        <f t="shared" si="11"/>
        <v>1673.15</v>
      </c>
      <c r="I146" t="s">
        <v>1602</v>
      </c>
      <c r="J146" t="s">
        <v>1490</v>
      </c>
      <c r="K146" t="s">
        <v>1491</v>
      </c>
      <c r="L146" t="s">
        <v>1486</v>
      </c>
      <c r="M146">
        <v>71</v>
      </c>
      <c r="N146">
        <v>1400</v>
      </c>
      <c r="O146">
        <v>0</v>
      </c>
      <c r="P146">
        <v>2</v>
      </c>
      <c r="Q146" s="134">
        <v>4484</v>
      </c>
      <c r="R146">
        <v>49.1</v>
      </c>
      <c r="S146">
        <v>0.68</v>
      </c>
      <c r="T146">
        <v>17.809999999999999</v>
      </c>
      <c r="U146">
        <v>8.65</v>
      </c>
      <c r="V146">
        <v>0.16</v>
      </c>
      <c r="W146">
        <v>8.23</v>
      </c>
      <c r="X146">
        <v>9.3699999999999992</v>
      </c>
      <c r="Y146">
        <v>3.1</v>
      </c>
      <c r="Z146">
        <v>0.82</v>
      </c>
      <c r="AA146">
        <v>0</v>
      </c>
      <c r="AB146">
        <v>0.16</v>
      </c>
      <c r="AC146">
        <v>0</v>
      </c>
      <c r="AD146">
        <v>0</v>
      </c>
      <c r="AE146">
        <v>98.08</v>
      </c>
      <c r="AG146" s="134">
        <v>4484</v>
      </c>
      <c r="AH146">
        <v>49.4</v>
      </c>
      <c r="AI146">
        <v>0.34</v>
      </c>
      <c r="AJ146">
        <v>12.83</v>
      </c>
      <c r="AK146">
        <v>6.24</v>
      </c>
      <c r="AL146">
        <v>0.16</v>
      </c>
      <c r="AM146">
        <v>15.17</v>
      </c>
      <c r="AN146">
        <v>14.8</v>
      </c>
      <c r="AO146">
        <v>1.31</v>
      </c>
      <c r="AP146">
        <v>0</v>
      </c>
      <c r="AQ146">
        <v>0</v>
      </c>
    </row>
    <row r="147" spans="1:43" ht="15.6">
      <c r="A147" s="134">
        <v>4485</v>
      </c>
      <c r="B147" t="s">
        <v>1626</v>
      </c>
      <c r="C147" t="s">
        <v>1601</v>
      </c>
      <c r="D147">
        <v>0</v>
      </c>
      <c r="E147">
        <f t="shared" si="8"/>
        <v>0.29999999999998295</v>
      </c>
      <c r="F147">
        <f t="shared" si="9"/>
        <v>0.29999999999999716</v>
      </c>
      <c r="G147">
        <f t="shared" si="10"/>
        <v>20</v>
      </c>
      <c r="H147" s="136">
        <f t="shared" si="11"/>
        <v>1648.15</v>
      </c>
      <c r="I147" t="s">
        <v>1602</v>
      </c>
      <c r="J147" t="s">
        <v>1490</v>
      </c>
      <c r="K147" t="s">
        <v>1491</v>
      </c>
      <c r="L147" t="s">
        <v>1486</v>
      </c>
      <c r="M147">
        <v>68</v>
      </c>
      <c r="N147">
        <v>1375</v>
      </c>
      <c r="O147">
        <v>0</v>
      </c>
      <c r="P147">
        <v>2</v>
      </c>
      <c r="Q147" s="134">
        <v>4485</v>
      </c>
      <c r="R147">
        <v>50.4</v>
      </c>
      <c r="S147">
        <v>0.85</v>
      </c>
      <c r="T147">
        <v>17.86</v>
      </c>
      <c r="U147">
        <v>9.17</v>
      </c>
      <c r="V147">
        <v>0.15</v>
      </c>
      <c r="W147">
        <v>7.76</v>
      </c>
      <c r="X147">
        <v>9.2899999999999991</v>
      </c>
      <c r="Y147">
        <v>3.03</v>
      </c>
      <c r="Z147">
        <v>0.98</v>
      </c>
      <c r="AA147">
        <v>0</v>
      </c>
      <c r="AB147">
        <v>0.21</v>
      </c>
      <c r="AC147">
        <v>0</v>
      </c>
      <c r="AD147">
        <v>0</v>
      </c>
      <c r="AE147">
        <v>99.7</v>
      </c>
      <c r="AG147" s="134">
        <v>4485</v>
      </c>
      <c r="AH147">
        <v>48.6</v>
      </c>
      <c r="AI147">
        <v>0.46</v>
      </c>
      <c r="AJ147">
        <v>11.78</v>
      </c>
      <c r="AK147">
        <v>6.81</v>
      </c>
      <c r="AL147">
        <v>0.16</v>
      </c>
      <c r="AM147">
        <v>14.35</v>
      </c>
      <c r="AN147">
        <v>14.9</v>
      </c>
      <c r="AO147">
        <v>1.34</v>
      </c>
      <c r="AP147">
        <v>0</v>
      </c>
      <c r="AQ147">
        <v>0</v>
      </c>
    </row>
    <row r="148" spans="1:43" ht="15.6">
      <c r="A148" s="134">
        <v>4486</v>
      </c>
      <c r="B148" t="s">
        <v>1627</v>
      </c>
      <c r="C148" t="s">
        <v>1601</v>
      </c>
      <c r="D148">
        <v>0</v>
      </c>
      <c r="E148">
        <f t="shared" si="8"/>
        <v>1.7299999999999898</v>
      </c>
      <c r="F148">
        <f t="shared" si="9"/>
        <v>1.730000000000004</v>
      </c>
      <c r="G148">
        <f t="shared" si="10"/>
        <v>20</v>
      </c>
      <c r="H148" s="136">
        <f t="shared" si="11"/>
        <v>1623.15</v>
      </c>
      <c r="I148" t="s">
        <v>1602</v>
      </c>
      <c r="J148" t="s">
        <v>1490</v>
      </c>
      <c r="K148" t="s">
        <v>1491</v>
      </c>
      <c r="L148" t="s">
        <v>1486</v>
      </c>
      <c r="M148">
        <v>120</v>
      </c>
      <c r="N148">
        <v>1350</v>
      </c>
      <c r="O148">
        <v>0</v>
      </c>
      <c r="P148">
        <v>2</v>
      </c>
      <c r="Q148" s="134">
        <v>4486</v>
      </c>
      <c r="R148">
        <v>51</v>
      </c>
      <c r="S148">
        <v>0.94</v>
      </c>
      <c r="T148">
        <v>17.68</v>
      </c>
      <c r="U148">
        <v>8.9</v>
      </c>
      <c r="V148">
        <v>0.12</v>
      </c>
      <c r="W148">
        <v>6.14</v>
      </c>
      <c r="X148">
        <v>8.18</v>
      </c>
      <c r="Y148">
        <v>3.68</v>
      </c>
      <c r="Z148">
        <v>1.38</v>
      </c>
      <c r="AA148">
        <v>0</v>
      </c>
      <c r="AB148">
        <v>0.25</v>
      </c>
      <c r="AC148">
        <v>0</v>
      </c>
      <c r="AD148">
        <v>0</v>
      </c>
      <c r="AE148">
        <v>98.27</v>
      </c>
      <c r="AG148" s="134">
        <v>4486</v>
      </c>
      <c r="AH148">
        <v>50.2</v>
      </c>
      <c r="AI148">
        <v>0.52</v>
      </c>
      <c r="AJ148">
        <v>11.52</v>
      </c>
      <c r="AK148">
        <v>7.03</v>
      </c>
      <c r="AL148">
        <v>0.15</v>
      </c>
      <c r="AM148">
        <v>14.22</v>
      </c>
      <c r="AN148">
        <v>14.9</v>
      </c>
      <c r="AO148">
        <v>1.6</v>
      </c>
      <c r="AP148">
        <v>0</v>
      </c>
      <c r="AQ148">
        <v>0</v>
      </c>
    </row>
    <row r="149" spans="1:43" ht="15.6">
      <c r="A149" s="134">
        <v>4487</v>
      </c>
      <c r="B149" t="s">
        <v>1628</v>
      </c>
      <c r="C149" t="s">
        <v>1601</v>
      </c>
      <c r="D149">
        <v>0</v>
      </c>
      <c r="E149">
        <f t="shared" si="8"/>
        <v>1.4399999999999977</v>
      </c>
      <c r="F149">
        <f t="shared" si="9"/>
        <v>1.4399999999999977</v>
      </c>
      <c r="G149">
        <f t="shared" si="10"/>
        <v>20</v>
      </c>
      <c r="H149" s="136">
        <f t="shared" si="11"/>
        <v>1598.15</v>
      </c>
      <c r="I149" t="s">
        <v>1602</v>
      </c>
      <c r="J149" t="s">
        <v>1490</v>
      </c>
      <c r="K149" t="s">
        <v>1491</v>
      </c>
      <c r="L149" t="s">
        <v>1486</v>
      </c>
      <c r="M149">
        <v>119</v>
      </c>
      <c r="N149">
        <v>1325</v>
      </c>
      <c r="O149">
        <v>0</v>
      </c>
      <c r="P149">
        <v>2</v>
      </c>
      <c r="Q149" s="134">
        <v>4487</v>
      </c>
      <c r="R149">
        <v>50.5</v>
      </c>
      <c r="S149">
        <v>0.93</v>
      </c>
      <c r="T149">
        <v>18.82</v>
      </c>
      <c r="U149">
        <v>9.36</v>
      </c>
      <c r="V149">
        <v>0.12</v>
      </c>
      <c r="W149">
        <v>4.88</v>
      </c>
      <c r="X149">
        <v>7.62</v>
      </c>
      <c r="Y149">
        <v>4.2</v>
      </c>
      <c r="Z149">
        <v>1.69</v>
      </c>
      <c r="AA149">
        <v>0</v>
      </c>
      <c r="AB149">
        <v>0.44</v>
      </c>
      <c r="AC149">
        <v>0</v>
      </c>
      <c r="AD149">
        <v>0</v>
      </c>
      <c r="AE149">
        <v>98.56</v>
      </c>
      <c r="AG149" s="134">
        <v>4487</v>
      </c>
      <c r="AH149">
        <v>50.1</v>
      </c>
      <c r="AI149">
        <v>0.53</v>
      </c>
      <c r="AJ149">
        <v>11.13</v>
      </c>
      <c r="AK149">
        <v>6.7</v>
      </c>
      <c r="AL149">
        <v>0.15</v>
      </c>
      <c r="AM149">
        <v>13.91</v>
      </c>
      <c r="AN149">
        <v>15.51</v>
      </c>
      <c r="AO149">
        <v>1.71</v>
      </c>
      <c r="AP149">
        <v>0</v>
      </c>
      <c r="AQ149">
        <v>0</v>
      </c>
    </row>
    <row r="150" spans="1:43" ht="15.6">
      <c r="A150" s="134">
        <v>4488</v>
      </c>
      <c r="B150" t="s">
        <v>1629</v>
      </c>
      <c r="C150" t="s">
        <v>1601</v>
      </c>
      <c r="D150">
        <v>0</v>
      </c>
      <c r="E150">
        <f t="shared" si="8"/>
        <v>3.1299999999999955</v>
      </c>
      <c r="F150">
        <f t="shared" si="9"/>
        <v>3.1299999999999955</v>
      </c>
      <c r="G150">
        <f t="shared" si="10"/>
        <v>20</v>
      </c>
      <c r="H150" s="136">
        <f t="shared" si="11"/>
        <v>1573.15</v>
      </c>
      <c r="I150" t="s">
        <v>1602</v>
      </c>
      <c r="J150" t="s">
        <v>1490</v>
      </c>
      <c r="K150" t="s">
        <v>1491</v>
      </c>
      <c r="L150" t="s">
        <v>1486</v>
      </c>
      <c r="M150">
        <v>163</v>
      </c>
      <c r="N150">
        <v>1300</v>
      </c>
      <c r="O150">
        <v>0</v>
      </c>
      <c r="P150">
        <v>2</v>
      </c>
      <c r="Q150" s="134">
        <v>4488</v>
      </c>
      <c r="R150">
        <v>52</v>
      </c>
      <c r="S150">
        <v>0.99</v>
      </c>
      <c r="T150">
        <v>18.22</v>
      </c>
      <c r="U150">
        <v>7.69</v>
      </c>
      <c r="V150">
        <v>0.1</v>
      </c>
      <c r="W150">
        <v>4.25</v>
      </c>
      <c r="X150">
        <v>6.2</v>
      </c>
      <c r="Y150">
        <v>4.82</v>
      </c>
      <c r="Z150">
        <v>2.2999999999999998</v>
      </c>
      <c r="AA150">
        <v>0</v>
      </c>
      <c r="AB150">
        <v>0.3</v>
      </c>
      <c r="AC150">
        <v>0</v>
      </c>
      <c r="AD150">
        <v>0</v>
      </c>
      <c r="AE150">
        <v>96.87</v>
      </c>
      <c r="AG150" s="134">
        <v>4488</v>
      </c>
      <c r="AH150">
        <v>48.6</v>
      </c>
      <c r="AI150">
        <v>0.54</v>
      </c>
      <c r="AJ150">
        <v>10.96</v>
      </c>
      <c r="AK150">
        <v>7.26</v>
      </c>
      <c r="AL150">
        <v>0.14000000000000001</v>
      </c>
      <c r="AM150">
        <v>13.46</v>
      </c>
      <c r="AN150">
        <v>14.92</v>
      </c>
      <c r="AO150">
        <v>1.6</v>
      </c>
      <c r="AP150">
        <v>0</v>
      </c>
      <c r="AQ150">
        <v>0</v>
      </c>
    </row>
    <row r="151" spans="1:43" ht="15.6">
      <c r="A151" s="134">
        <v>4827</v>
      </c>
      <c r="B151" t="s">
        <v>1630</v>
      </c>
      <c r="C151" t="s">
        <v>1631</v>
      </c>
      <c r="D151">
        <v>0</v>
      </c>
      <c r="E151">
        <f t="shared" si="8"/>
        <v>-0.29999999999999716</v>
      </c>
      <c r="F151">
        <f t="shared" si="9"/>
        <v>-0.29999999999999716</v>
      </c>
      <c r="G151">
        <f t="shared" si="10"/>
        <v>1E-3</v>
      </c>
      <c r="H151" s="136">
        <f t="shared" si="11"/>
        <v>1388.15</v>
      </c>
      <c r="I151" t="s">
        <v>1632</v>
      </c>
      <c r="J151" t="s">
        <v>1484</v>
      </c>
      <c r="K151" t="s">
        <v>1505</v>
      </c>
      <c r="L151" t="s">
        <v>1486</v>
      </c>
      <c r="M151">
        <v>68</v>
      </c>
      <c r="N151">
        <v>1115</v>
      </c>
      <c r="O151">
        <v>3</v>
      </c>
      <c r="P151">
        <v>1E-4</v>
      </c>
      <c r="Q151" s="134">
        <v>4827</v>
      </c>
      <c r="R151">
        <v>55.6</v>
      </c>
      <c r="S151">
        <v>2.2999999999999998</v>
      </c>
      <c r="T151">
        <v>14.4</v>
      </c>
      <c r="U151">
        <v>9.5</v>
      </c>
      <c r="V151">
        <v>0.2</v>
      </c>
      <c r="W151">
        <v>4.54</v>
      </c>
      <c r="X151">
        <v>8.5</v>
      </c>
      <c r="Y151">
        <v>3.3</v>
      </c>
      <c r="Z151">
        <v>1.52</v>
      </c>
      <c r="AA151">
        <v>0</v>
      </c>
      <c r="AB151">
        <v>0.44</v>
      </c>
      <c r="AC151">
        <v>0</v>
      </c>
      <c r="AD151">
        <v>0</v>
      </c>
      <c r="AE151">
        <v>100.3</v>
      </c>
      <c r="AG151" s="134">
        <v>4827</v>
      </c>
      <c r="AH151">
        <v>53.4</v>
      </c>
      <c r="AI151">
        <v>0.7</v>
      </c>
      <c r="AJ151">
        <v>2</v>
      </c>
      <c r="AK151">
        <v>7.7</v>
      </c>
      <c r="AL151">
        <v>0.37</v>
      </c>
      <c r="AM151">
        <v>16.2</v>
      </c>
      <c r="AN151">
        <v>19.899999999999999</v>
      </c>
      <c r="AO151">
        <v>0.28999999999999998</v>
      </c>
      <c r="AP151">
        <v>0</v>
      </c>
      <c r="AQ151">
        <v>0</v>
      </c>
    </row>
    <row r="152" spans="1:43" ht="15.6">
      <c r="A152" s="134">
        <v>4856</v>
      </c>
      <c r="B152" t="s">
        <v>1633</v>
      </c>
      <c r="C152" t="s">
        <v>1631</v>
      </c>
      <c r="D152">
        <v>0</v>
      </c>
      <c r="E152">
        <f t="shared" si="8"/>
        <v>0.90000000000000568</v>
      </c>
      <c r="F152">
        <f t="shared" si="9"/>
        <v>0.90000000000000568</v>
      </c>
      <c r="G152">
        <f t="shared" si="10"/>
        <v>1E-3</v>
      </c>
      <c r="H152" s="136">
        <f t="shared" si="11"/>
        <v>1373.15</v>
      </c>
      <c r="I152" t="s">
        <v>1632</v>
      </c>
      <c r="J152" t="s">
        <v>1484</v>
      </c>
      <c r="K152" t="s">
        <v>1505</v>
      </c>
      <c r="L152" t="s">
        <v>1486</v>
      </c>
      <c r="M152">
        <v>121</v>
      </c>
      <c r="N152">
        <v>1100</v>
      </c>
      <c r="O152">
        <v>3</v>
      </c>
      <c r="P152">
        <v>1E-4</v>
      </c>
      <c r="Q152" s="134">
        <v>4856</v>
      </c>
      <c r="R152">
        <v>59.6</v>
      </c>
      <c r="S152">
        <v>1.97</v>
      </c>
      <c r="T152">
        <v>14.5</v>
      </c>
      <c r="U152">
        <v>7.7</v>
      </c>
      <c r="V152">
        <v>0.16</v>
      </c>
      <c r="W152">
        <v>3.34</v>
      </c>
      <c r="X152">
        <v>5.74</v>
      </c>
      <c r="Y152">
        <v>4.03</v>
      </c>
      <c r="Z152">
        <v>2.06</v>
      </c>
      <c r="AA152">
        <v>0</v>
      </c>
      <c r="AB152">
        <v>0</v>
      </c>
      <c r="AC152">
        <v>0</v>
      </c>
      <c r="AD152">
        <v>0</v>
      </c>
      <c r="AE152">
        <v>99.1</v>
      </c>
      <c r="AG152" s="134">
        <v>4856</v>
      </c>
      <c r="AH152">
        <v>54.3</v>
      </c>
      <c r="AI152">
        <v>0.46</v>
      </c>
      <c r="AJ152">
        <v>1.1000000000000001</v>
      </c>
      <c r="AK152">
        <v>15.3</v>
      </c>
      <c r="AL152">
        <v>0.41</v>
      </c>
      <c r="AM152">
        <v>24</v>
      </c>
      <c r="AN152">
        <v>4.4000000000000004</v>
      </c>
      <c r="AO152">
        <v>0.09</v>
      </c>
      <c r="AP152">
        <v>0</v>
      </c>
      <c r="AQ152">
        <v>0</v>
      </c>
    </row>
    <row r="153" spans="1:43" ht="15.6">
      <c r="A153" s="134">
        <v>3074</v>
      </c>
      <c r="B153" t="s">
        <v>1634</v>
      </c>
      <c r="C153" t="s">
        <v>1635</v>
      </c>
      <c r="D153">
        <v>0</v>
      </c>
      <c r="E153">
        <f t="shared" si="8"/>
        <v>3.6400000000000006</v>
      </c>
      <c r="F153">
        <f t="shared" si="9"/>
        <v>3.6380000000000052</v>
      </c>
      <c r="G153">
        <f t="shared" si="10"/>
        <v>20</v>
      </c>
      <c r="H153" s="136">
        <f t="shared" si="11"/>
        <v>1713.15</v>
      </c>
      <c r="I153" t="s">
        <v>1504</v>
      </c>
      <c r="J153" t="s">
        <v>1490</v>
      </c>
      <c r="K153" t="s">
        <v>1491</v>
      </c>
      <c r="L153" t="s">
        <v>1486</v>
      </c>
      <c r="M153">
        <v>0.6</v>
      </c>
      <c r="N153">
        <v>1440</v>
      </c>
      <c r="O153">
        <v>0</v>
      </c>
      <c r="P153">
        <v>2</v>
      </c>
      <c r="Q153" s="134">
        <v>3074</v>
      </c>
      <c r="R153">
        <v>43.23</v>
      </c>
      <c r="S153">
        <v>1.2</v>
      </c>
      <c r="T153">
        <v>13.61</v>
      </c>
      <c r="U153">
        <v>8.65</v>
      </c>
      <c r="V153">
        <v>0.17</v>
      </c>
      <c r="W153">
        <v>11.39</v>
      </c>
      <c r="X153">
        <v>11.03</v>
      </c>
      <c r="Y153">
        <v>3.25</v>
      </c>
      <c r="Z153">
        <v>2.92</v>
      </c>
      <c r="AA153">
        <v>0.17</v>
      </c>
      <c r="AB153">
        <v>0.74</v>
      </c>
      <c r="AC153">
        <v>0</v>
      </c>
      <c r="AD153">
        <v>0</v>
      </c>
      <c r="AE153">
        <v>96.361999999999995</v>
      </c>
      <c r="AG153" s="134">
        <v>3074</v>
      </c>
      <c r="AH153">
        <v>51.16</v>
      </c>
      <c r="AI153">
        <v>0.37</v>
      </c>
      <c r="AJ153">
        <v>7.15</v>
      </c>
      <c r="AK153">
        <v>3.42</v>
      </c>
      <c r="AL153">
        <v>0.05</v>
      </c>
      <c r="AM153">
        <v>16.940000000000001</v>
      </c>
      <c r="AN153">
        <v>19.03</v>
      </c>
      <c r="AO153">
        <v>0.74</v>
      </c>
      <c r="AP153">
        <v>0</v>
      </c>
      <c r="AQ153">
        <v>1.32</v>
      </c>
    </row>
    <row r="154" spans="1:43" ht="15.6">
      <c r="A154" s="134">
        <v>3075</v>
      </c>
      <c r="B154" t="s">
        <v>1636</v>
      </c>
      <c r="C154" t="s">
        <v>1635</v>
      </c>
      <c r="D154">
        <v>0</v>
      </c>
      <c r="E154">
        <f t="shared" si="8"/>
        <v>1.6800000000000068</v>
      </c>
      <c r="F154">
        <f t="shared" si="9"/>
        <v>1.6830000000000069</v>
      </c>
      <c r="G154">
        <f t="shared" si="10"/>
        <v>28</v>
      </c>
      <c r="H154" s="136">
        <f t="shared" si="11"/>
        <v>1713.15</v>
      </c>
      <c r="I154" t="s">
        <v>1504</v>
      </c>
      <c r="J154" t="s">
        <v>1490</v>
      </c>
      <c r="K154" t="s">
        <v>1491</v>
      </c>
      <c r="L154" t="s">
        <v>1486</v>
      </c>
      <c r="M154">
        <v>4</v>
      </c>
      <c r="N154">
        <v>1440</v>
      </c>
      <c r="O154">
        <v>0</v>
      </c>
      <c r="P154">
        <v>2.8</v>
      </c>
      <c r="Q154" s="134">
        <v>3075</v>
      </c>
      <c r="R154">
        <v>43.73</v>
      </c>
      <c r="S154">
        <v>1.41</v>
      </c>
      <c r="T154">
        <v>13.71</v>
      </c>
      <c r="U154">
        <v>8.52</v>
      </c>
      <c r="V154">
        <v>0.13</v>
      </c>
      <c r="W154">
        <v>12.92</v>
      </c>
      <c r="X154">
        <v>11.22</v>
      </c>
      <c r="Y154">
        <v>2.62</v>
      </c>
      <c r="Z154">
        <v>3.18</v>
      </c>
      <c r="AA154">
        <v>0.17</v>
      </c>
      <c r="AB154">
        <v>0.71</v>
      </c>
      <c r="AC154">
        <v>0</v>
      </c>
      <c r="AD154">
        <v>0</v>
      </c>
      <c r="AE154">
        <v>98.316999999999993</v>
      </c>
      <c r="AG154" s="134">
        <v>3075</v>
      </c>
      <c r="AH154">
        <v>51.42</v>
      </c>
      <c r="AI154">
        <v>0.34</v>
      </c>
      <c r="AJ154">
        <v>7.71</v>
      </c>
      <c r="AK154">
        <v>3.42</v>
      </c>
      <c r="AL154">
        <v>0.13</v>
      </c>
      <c r="AM154">
        <v>17.239999999999998</v>
      </c>
      <c r="AN154">
        <v>18.739999999999998</v>
      </c>
      <c r="AO154">
        <v>0.91</v>
      </c>
      <c r="AP154">
        <v>0</v>
      </c>
      <c r="AQ154">
        <v>1.06</v>
      </c>
    </row>
    <row r="155" spans="1:43" ht="15.6">
      <c r="A155" s="134">
        <v>3078</v>
      </c>
      <c r="B155" t="s">
        <v>1637</v>
      </c>
      <c r="C155" t="s">
        <v>1635</v>
      </c>
      <c r="D155">
        <v>0</v>
      </c>
      <c r="E155">
        <f t="shared" si="8"/>
        <v>3.2799999999999869</v>
      </c>
      <c r="F155">
        <f t="shared" si="9"/>
        <v>3.277000000000001</v>
      </c>
      <c r="G155">
        <f t="shared" si="10"/>
        <v>24</v>
      </c>
      <c r="H155" s="136">
        <f t="shared" si="11"/>
        <v>1703.15</v>
      </c>
      <c r="I155" t="s">
        <v>1504</v>
      </c>
      <c r="J155" t="s">
        <v>1490</v>
      </c>
      <c r="K155" t="s">
        <v>1491</v>
      </c>
      <c r="L155" t="s">
        <v>1486</v>
      </c>
      <c r="M155">
        <v>1.5</v>
      </c>
      <c r="N155">
        <v>1430</v>
      </c>
      <c r="O155">
        <v>0</v>
      </c>
      <c r="P155">
        <v>2.4</v>
      </c>
      <c r="Q155" s="134">
        <v>3078</v>
      </c>
      <c r="R155">
        <v>42.03</v>
      </c>
      <c r="S155">
        <v>1.32</v>
      </c>
      <c r="T155">
        <v>12.81</v>
      </c>
      <c r="U155">
        <v>9.0500000000000007</v>
      </c>
      <c r="V155">
        <v>0.17</v>
      </c>
      <c r="W155">
        <v>12.54</v>
      </c>
      <c r="X155">
        <v>11.73</v>
      </c>
      <c r="Y155">
        <v>3.1</v>
      </c>
      <c r="Z155">
        <v>3.57</v>
      </c>
      <c r="AA155">
        <v>0.18</v>
      </c>
      <c r="AB155">
        <v>0.22</v>
      </c>
      <c r="AC155">
        <v>0</v>
      </c>
      <c r="AD155">
        <v>0</v>
      </c>
      <c r="AE155">
        <v>96.722999999999999</v>
      </c>
      <c r="AG155" s="134">
        <v>3078</v>
      </c>
      <c r="AH155">
        <v>49.88</v>
      </c>
      <c r="AI155">
        <v>0.33</v>
      </c>
      <c r="AJ155">
        <v>8.1</v>
      </c>
      <c r="AK155">
        <v>3.21</v>
      </c>
      <c r="AL155">
        <v>0.12</v>
      </c>
      <c r="AM155">
        <v>16.04</v>
      </c>
      <c r="AN155">
        <v>19.95</v>
      </c>
      <c r="AO155">
        <v>0.83</v>
      </c>
      <c r="AP155">
        <v>0</v>
      </c>
      <c r="AQ155">
        <v>1.21</v>
      </c>
    </row>
    <row r="156" spans="1:43" ht="15.6">
      <c r="A156" s="134">
        <v>3080</v>
      </c>
      <c r="B156" t="s">
        <v>1638</v>
      </c>
      <c r="C156" t="s">
        <v>1635</v>
      </c>
      <c r="D156">
        <v>0</v>
      </c>
      <c r="E156">
        <f t="shared" si="8"/>
        <v>5.3099999999999881</v>
      </c>
      <c r="F156">
        <f t="shared" si="9"/>
        <v>5.3070000000000022</v>
      </c>
      <c r="G156">
        <f t="shared" si="10"/>
        <v>33</v>
      </c>
      <c r="H156" s="136">
        <f t="shared" si="11"/>
        <v>1723.15</v>
      </c>
      <c r="I156" t="s">
        <v>1504</v>
      </c>
      <c r="J156" t="s">
        <v>1490</v>
      </c>
      <c r="K156" t="s">
        <v>1491</v>
      </c>
      <c r="L156" t="s">
        <v>1486</v>
      </c>
      <c r="M156">
        <v>1.3</v>
      </c>
      <c r="N156">
        <v>1450</v>
      </c>
      <c r="O156">
        <v>0</v>
      </c>
      <c r="P156">
        <v>3.3</v>
      </c>
      <c r="Q156" s="134">
        <v>3080</v>
      </c>
      <c r="R156">
        <v>40.159999999999997</v>
      </c>
      <c r="S156">
        <v>1.92</v>
      </c>
      <c r="T156">
        <v>12.98</v>
      </c>
      <c r="U156">
        <v>10.02</v>
      </c>
      <c r="V156">
        <v>0.15</v>
      </c>
      <c r="W156">
        <v>9.4600000000000009</v>
      </c>
      <c r="X156">
        <v>7.67</v>
      </c>
      <c r="Y156">
        <v>3.93</v>
      </c>
      <c r="Z156">
        <v>6.45</v>
      </c>
      <c r="AA156">
        <v>0.03</v>
      </c>
      <c r="AB156">
        <v>1.92</v>
      </c>
      <c r="AC156">
        <v>0</v>
      </c>
      <c r="AD156">
        <v>0</v>
      </c>
      <c r="AE156">
        <v>94.692999999999998</v>
      </c>
      <c r="AG156" s="134">
        <v>3080</v>
      </c>
      <c r="AH156">
        <v>49.96</v>
      </c>
      <c r="AI156">
        <v>0.62</v>
      </c>
      <c r="AJ156">
        <v>10.38</v>
      </c>
      <c r="AK156">
        <v>2.87</v>
      </c>
      <c r="AL156">
        <v>0.09</v>
      </c>
      <c r="AM156">
        <v>15.06</v>
      </c>
      <c r="AN156">
        <v>20.3</v>
      </c>
      <c r="AO156">
        <v>1.1399999999999999</v>
      </c>
      <c r="AP156">
        <v>0</v>
      </c>
      <c r="AQ156">
        <v>0.52</v>
      </c>
    </row>
    <row r="157" spans="1:43" ht="15.6">
      <c r="A157" s="134">
        <v>3093</v>
      </c>
      <c r="B157" t="s">
        <v>1639</v>
      </c>
      <c r="C157" t="s">
        <v>1635</v>
      </c>
      <c r="D157">
        <v>0</v>
      </c>
      <c r="E157">
        <f t="shared" si="8"/>
        <v>4.1900000000000261</v>
      </c>
      <c r="F157">
        <f t="shared" si="9"/>
        <v>4.1820000000000022</v>
      </c>
      <c r="G157">
        <f t="shared" si="10"/>
        <v>20</v>
      </c>
      <c r="H157" s="136">
        <f t="shared" si="11"/>
        <v>1623.15</v>
      </c>
      <c r="I157" t="s">
        <v>1504</v>
      </c>
      <c r="J157" t="s">
        <v>1490</v>
      </c>
      <c r="K157" t="s">
        <v>1491</v>
      </c>
      <c r="L157" t="s">
        <v>1486</v>
      </c>
      <c r="M157">
        <v>2.5</v>
      </c>
      <c r="N157">
        <v>1350</v>
      </c>
      <c r="O157">
        <v>0</v>
      </c>
      <c r="P157">
        <v>2</v>
      </c>
      <c r="Q157" s="134">
        <v>3093</v>
      </c>
      <c r="R157">
        <v>45.66</v>
      </c>
      <c r="S157">
        <v>1.1200000000000001</v>
      </c>
      <c r="T157">
        <v>16.02</v>
      </c>
      <c r="U157">
        <v>7.84</v>
      </c>
      <c r="V157">
        <v>0.13</v>
      </c>
      <c r="W157">
        <v>10.27</v>
      </c>
      <c r="X157">
        <v>9.25</v>
      </c>
      <c r="Y157">
        <v>2.41</v>
      </c>
      <c r="Z157">
        <v>2.2400000000000002</v>
      </c>
      <c r="AA157">
        <v>0.1</v>
      </c>
      <c r="AB157">
        <v>0.77</v>
      </c>
      <c r="AC157">
        <v>0</v>
      </c>
      <c r="AD157">
        <v>0</v>
      </c>
      <c r="AE157">
        <v>95.817999999999998</v>
      </c>
      <c r="AG157" s="134">
        <v>3093</v>
      </c>
      <c r="AH157">
        <v>51.28</v>
      </c>
      <c r="AI157">
        <v>0.26</v>
      </c>
      <c r="AJ157">
        <v>8.1</v>
      </c>
      <c r="AK157">
        <v>4.6399999999999997</v>
      </c>
      <c r="AL157">
        <v>7.0000000000000007E-2</v>
      </c>
      <c r="AM157">
        <v>17.45</v>
      </c>
      <c r="AN157">
        <v>17.149999999999999</v>
      </c>
      <c r="AO157">
        <v>1.08</v>
      </c>
      <c r="AP157">
        <v>0</v>
      </c>
      <c r="AQ157">
        <v>0.43</v>
      </c>
    </row>
    <row r="158" spans="1:43" ht="15.6">
      <c r="A158" s="134">
        <v>3094</v>
      </c>
      <c r="B158" t="s">
        <v>1640</v>
      </c>
      <c r="C158" t="s">
        <v>1635</v>
      </c>
      <c r="D158">
        <v>0</v>
      </c>
      <c r="E158">
        <f t="shared" si="8"/>
        <v>4.230000000000004</v>
      </c>
      <c r="F158">
        <f t="shared" si="9"/>
        <v>4.222999999999999</v>
      </c>
      <c r="G158">
        <f t="shared" si="10"/>
        <v>30</v>
      </c>
      <c r="H158" s="136">
        <f t="shared" si="11"/>
        <v>1673.15</v>
      </c>
      <c r="I158" t="s">
        <v>1504</v>
      </c>
      <c r="J158" t="s">
        <v>1490</v>
      </c>
      <c r="K158" t="s">
        <v>1491</v>
      </c>
      <c r="L158" t="s">
        <v>1486</v>
      </c>
      <c r="M158">
        <v>2.5</v>
      </c>
      <c r="N158">
        <v>1400</v>
      </c>
      <c r="O158">
        <v>0</v>
      </c>
      <c r="P158">
        <v>3</v>
      </c>
      <c r="Q158" s="134">
        <v>3094</v>
      </c>
      <c r="R158">
        <v>48.13</v>
      </c>
      <c r="S158">
        <v>1.31</v>
      </c>
      <c r="T158">
        <v>16.21</v>
      </c>
      <c r="U158">
        <v>7.74</v>
      </c>
      <c r="V158">
        <v>0.13</v>
      </c>
      <c r="W158">
        <v>7.66</v>
      </c>
      <c r="X158">
        <v>7.81</v>
      </c>
      <c r="Y158">
        <v>2.9</v>
      </c>
      <c r="Z158">
        <v>2.91</v>
      </c>
      <c r="AA158">
        <v>0.09</v>
      </c>
      <c r="AB158">
        <v>0.88</v>
      </c>
      <c r="AC158">
        <v>0</v>
      </c>
      <c r="AD158">
        <v>0</v>
      </c>
      <c r="AE158">
        <v>95.777000000000001</v>
      </c>
      <c r="AG158" s="134">
        <v>3094</v>
      </c>
      <c r="AH158">
        <v>52.31</v>
      </c>
      <c r="AI158">
        <v>0.35</v>
      </c>
      <c r="AJ158">
        <v>7.84</v>
      </c>
      <c r="AK158">
        <v>5.42</v>
      </c>
      <c r="AL158">
        <v>0.09</v>
      </c>
      <c r="AM158">
        <v>16.82</v>
      </c>
      <c r="AN158">
        <v>16.350000000000001</v>
      </c>
      <c r="AO158">
        <v>1.31</v>
      </c>
      <c r="AP158">
        <v>0</v>
      </c>
      <c r="AQ158">
        <v>0.3</v>
      </c>
    </row>
    <row r="159" spans="1:43" ht="15.6">
      <c r="A159" s="134">
        <v>30341</v>
      </c>
      <c r="B159" t="s">
        <v>1641</v>
      </c>
      <c r="C159" t="s">
        <v>1642</v>
      </c>
      <c r="D159">
        <v>0</v>
      </c>
      <c r="E159">
        <f t="shared" si="8"/>
        <v>6.9999999999978968E-2</v>
      </c>
      <c r="F159">
        <f t="shared" si="9"/>
        <v>6.9999999999993179E-2</v>
      </c>
      <c r="G159">
        <f t="shared" si="10"/>
        <v>35</v>
      </c>
      <c r="H159" s="136">
        <f t="shared" si="11"/>
        <v>1773.15</v>
      </c>
      <c r="I159" t="s">
        <v>1643</v>
      </c>
      <c r="J159" t="s">
        <v>1512</v>
      </c>
      <c r="K159" t="s">
        <v>1491</v>
      </c>
      <c r="L159" t="s">
        <v>1486</v>
      </c>
      <c r="M159">
        <v>0.5</v>
      </c>
      <c r="N159">
        <v>1500</v>
      </c>
      <c r="O159">
        <v>0</v>
      </c>
      <c r="P159">
        <v>3.5</v>
      </c>
      <c r="Q159" s="134">
        <v>30341</v>
      </c>
      <c r="R159">
        <v>34.340000000000003</v>
      </c>
      <c r="S159">
        <v>9.31</v>
      </c>
      <c r="T159">
        <v>4.66</v>
      </c>
      <c r="U159">
        <v>17.34</v>
      </c>
      <c r="V159">
        <v>0</v>
      </c>
      <c r="W159">
        <v>15.01</v>
      </c>
      <c r="X159">
        <v>10.73</v>
      </c>
      <c r="Y159">
        <v>2.4300000000000002</v>
      </c>
      <c r="Z159">
        <v>4.1500000000000004</v>
      </c>
      <c r="AA159">
        <v>0</v>
      </c>
      <c r="AB159">
        <v>1.96</v>
      </c>
      <c r="AC159">
        <v>0</v>
      </c>
      <c r="AD159">
        <v>0</v>
      </c>
      <c r="AE159">
        <v>99.93</v>
      </c>
      <c r="AG159" s="134">
        <v>30341</v>
      </c>
      <c r="AH159">
        <v>53.12</v>
      </c>
      <c r="AI159">
        <v>0.79</v>
      </c>
      <c r="AJ159">
        <v>4.5599999999999996</v>
      </c>
      <c r="AK159">
        <v>6.26</v>
      </c>
      <c r="AL159">
        <v>0</v>
      </c>
      <c r="AM159">
        <v>19.88</v>
      </c>
      <c r="AN159">
        <v>14.26</v>
      </c>
      <c r="AO159">
        <v>1.19</v>
      </c>
      <c r="AP159">
        <v>0.06</v>
      </c>
      <c r="AQ159">
        <v>0</v>
      </c>
    </row>
    <row r="160" spans="1:43" ht="15.6">
      <c r="A160" s="134">
        <v>30343</v>
      </c>
      <c r="B160" t="s">
        <v>1644</v>
      </c>
      <c r="C160" t="s">
        <v>1642</v>
      </c>
      <c r="D160">
        <v>0</v>
      </c>
      <c r="E160">
        <f t="shared" si="8"/>
        <v>-1.9999999999996021E-2</v>
      </c>
      <c r="F160">
        <f t="shared" si="9"/>
        <v>-1.9999999999996021E-2</v>
      </c>
      <c r="G160">
        <f t="shared" si="10"/>
        <v>45</v>
      </c>
      <c r="H160" s="136">
        <f t="shared" si="11"/>
        <v>1973.15</v>
      </c>
      <c r="I160" t="s">
        <v>1643</v>
      </c>
      <c r="J160" t="s">
        <v>1512</v>
      </c>
      <c r="K160" t="s">
        <v>1491</v>
      </c>
      <c r="L160" t="s">
        <v>1486</v>
      </c>
      <c r="M160">
        <v>1</v>
      </c>
      <c r="N160">
        <v>1700</v>
      </c>
      <c r="O160">
        <v>0</v>
      </c>
      <c r="P160">
        <v>4.5</v>
      </c>
      <c r="Q160" s="134">
        <v>30343</v>
      </c>
      <c r="R160">
        <v>37.25</v>
      </c>
      <c r="S160">
        <v>7.18</v>
      </c>
      <c r="T160">
        <v>3.72</v>
      </c>
      <c r="U160">
        <v>17.100000000000001</v>
      </c>
      <c r="V160">
        <v>0</v>
      </c>
      <c r="W160">
        <v>18.239999999999998</v>
      </c>
      <c r="X160">
        <v>9.89</v>
      </c>
      <c r="Y160">
        <v>2.02</v>
      </c>
      <c r="Z160">
        <v>3.15</v>
      </c>
      <c r="AA160">
        <v>0</v>
      </c>
      <c r="AB160">
        <v>1.47</v>
      </c>
      <c r="AC160">
        <v>0</v>
      </c>
      <c r="AD160">
        <v>0</v>
      </c>
      <c r="AE160">
        <v>100.02</v>
      </c>
      <c r="AG160" s="134">
        <v>30343</v>
      </c>
      <c r="AH160">
        <v>54.11</v>
      </c>
      <c r="AI160">
        <v>0.51</v>
      </c>
      <c r="AJ160">
        <v>3.31</v>
      </c>
      <c r="AK160">
        <v>5.72</v>
      </c>
      <c r="AL160">
        <v>0</v>
      </c>
      <c r="AM160">
        <v>21.58</v>
      </c>
      <c r="AN160">
        <v>13.06</v>
      </c>
      <c r="AO160">
        <v>1.08</v>
      </c>
      <c r="AP160">
        <v>0</v>
      </c>
      <c r="AQ160">
        <v>0</v>
      </c>
    </row>
    <row r="161" spans="1:43" ht="15.6">
      <c r="A161" s="134">
        <v>30344</v>
      </c>
      <c r="B161" t="s">
        <v>1645</v>
      </c>
      <c r="C161" t="s">
        <v>1642</v>
      </c>
      <c r="D161">
        <v>0</v>
      </c>
      <c r="E161">
        <f t="shared" si="8"/>
        <v>0.14999999999997726</v>
      </c>
      <c r="F161">
        <f t="shared" si="9"/>
        <v>0.15000000000000568</v>
      </c>
      <c r="G161">
        <f t="shared" si="10"/>
        <v>35</v>
      </c>
      <c r="H161" s="136">
        <f t="shared" si="11"/>
        <v>1873.15</v>
      </c>
      <c r="I161" t="s">
        <v>1643</v>
      </c>
      <c r="J161" t="s">
        <v>1512</v>
      </c>
      <c r="K161" t="s">
        <v>1491</v>
      </c>
      <c r="L161" t="s">
        <v>1486</v>
      </c>
      <c r="M161">
        <v>1.6</v>
      </c>
      <c r="N161">
        <v>1600</v>
      </c>
      <c r="O161">
        <v>0</v>
      </c>
      <c r="P161">
        <v>3.5</v>
      </c>
      <c r="Q161" s="134">
        <v>30344</v>
      </c>
      <c r="R161">
        <v>36.9</v>
      </c>
      <c r="S161">
        <v>7.33</v>
      </c>
      <c r="T161">
        <v>4.26</v>
      </c>
      <c r="U161">
        <v>16.98</v>
      </c>
      <c r="V161">
        <v>0</v>
      </c>
      <c r="W161">
        <v>17.260000000000002</v>
      </c>
      <c r="X161">
        <v>10.39</v>
      </c>
      <c r="Y161">
        <v>2.15</v>
      </c>
      <c r="Z161">
        <v>3.18</v>
      </c>
      <c r="AA161">
        <v>0</v>
      </c>
      <c r="AB161">
        <v>1.4</v>
      </c>
      <c r="AC161">
        <v>0</v>
      </c>
      <c r="AD161">
        <v>0</v>
      </c>
      <c r="AE161">
        <v>99.85</v>
      </c>
      <c r="AG161" s="134">
        <v>30344</v>
      </c>
      <c r="AH161">
        <v>53.78</v>
      </c>
      <c r="AI161">
        <v>0.56000000000000005</v>
      </c>
      <c r="AJ161">
        <v>3.71</v>
      </c>
      <c r="AK161">
        <v>6.03</v>
      </c>
      <c r="AL161">
        <v>0</v>
      </c>
      <c r="AM161">
        <v>21.43</v>
      </c>
      <c r="AN161">
        <v>13.04</v>
      </c>
      <c r="AO161">
        <v>1.04</v>
      </c>
      <c r="AP161">
        <v>0</v>
      </c>
      <c r="AQ161">
        <v>0</v>
      </c>
    </row>
    <row r="162" spans="1:43" ht="15.6">
      <c r="A162" s="134">
        <v>1078</v>
      </c>
      <c r="B162" t="s">
        <v>1646</v>
      </c>
      <c r="C162" t="s">
        <v>1647</v>
      </c>
      <c r="D162">
        <v>0</v>
      </c>
      <c r="E162">
        <f t="shared" si="8"/>
        <v>-9.9999999999980105E-2</v>
      </c>
      <c r="F162">
        <f t="shared" si="9"/>
        <v>0.5</v>
      </c>
      <c r="G162">
        <f t="shared" si="10"/>
        <v>15</v>
      </c>
      <c r="H162" s="136">
        <f t="shared" si="11"/>
        <v>1673.15</v>
      </c>
      <c r="I162" t="s">
        <v>1648</v>
      </c>
      <c r="J162" t="s">
        <v>1490</v>
      </c>
      <c r="K162" t="s">
        <v>1566</v>
      </c>
      <c r="L162" t="s">
        <v>1649</v>
      </c>
      <c r="M162">
        <v>47</v>
      </c>
      <c r="N162">
        <v>1400</v>
      </c>
      <c r="O162">
        <v>1</v>
      </c>
      <c r="P162">
        <v>1.5</v>
      </c>
      <c r="Q162" s="134">
        <v>1078</v>
      </c>
      <c r="R162">
        <v>47.8</v>
      </c>
      <c r="S162">
        <v>0.63</v>
      </c>
      <c r="T162">
        <v>15.5</v>
      </c>
      <c r="U162">
        <v>8.4</v>
      </c>
      <c r="V162">
        <v>0.22</v>
      </c>
      <c r="W162">
        <v>13.46</v>
      </c>
      <c r="X162">
        <v>12.5</v>
      </c>
      <c r="Y162">
        <v>1.1499999999999999</v>
      </c>
      <c r="Z162">
        <v>0.21</v>
      </c>
      <c r="AA162">
        <v>0.21</v>
      </c>
      <c r="AB162">
        <v>0.02</v>
      </c>
      <c r="AC162">
        <v>0.09</v>
      </c>
      <c r="AD162">
        <v>0</v>
      </c>
      <c r="AE162">
        <v>99.5</v>
      </c>
      <c r="AG162" s="134">
        <v>1078</v>
      </c>
      <c r="AH162">
        <v>51.9</v>
      </c>
      <c r="AI162">
        <v>0</v>
      </c>
      <c r="AJ162">
        <v>6.3</v>
      </c>
      <c r="AK162">
        <v>4.6100000000000003</v>
      </c>
      <c r="AL162">
        <v>0</v>
      </c>
      <c r="AM162">
        <v>21.6</v>
      </c>
      <c r="AN162">
        <v>13.8</v>
      </c>
      <c r="AO162">
        <v>0.3</v>
      </c>
      <c r="AP162">
        <v>0</v>
      </c>
      <c r="AQ162">
        <v>1.5</v>
      </c>
    </row>
    <row r="163" spans="1:43" ht="15.6">
      <c r="A163" s="134">
        <v>1107</v>
      </c>
      <c r="B163" t="s">
        <v>1650</v>
      </c>
      <c r="C163" t="s">
        <v>1651</v>
      </c>
      <c r="D163">
        <v>0</v>
      </c>
      <c r="E163">
        <f t="shared" si="8"/>
        <v>3.0000000000001137E-2</v>
      </c>
      <c r="F163">
        <f t="shared" si="9"/>
        <v>-1</v>
      </c>
      <c r="G163">
        <f t="shared" si="10"/>
        <v>10</v>
      </c>
      <c r="H163" s="136">
        <f t="shared" si="11"/>
        <v>1598.15</v>
      </c>
      <c r="I163" t="s">
        <v>1648</v>
      </c>
      <c r="J163" t="s">
        <v>1490</v>
      </c>
      <c r="K163" t="s">
        <v>1566</v>
      </c>
      <c r="L163" t="s">
        <v>1652</v>
      </c>
      <c r="M163">
        <v>25.5</v>
      </c>
      <c r="N163">
        <v>1325</v>
      </c>
      <c r="O163">
        <v>1</v>
      </c>
      <c r="P163">
        <v>1</v>
      </c>
      <c r="Q163" s="134">
        <v>1107</v>
      </c>
      <c r="R163">
        <v>51.4</v>
      </c>
      <c r="S163">
        <v>0.56000000000000005</v>
      </c>
      <c r="T163">
        <v>17.71</v>
      </c>
      <c r="U163">
        <v>7.66</v>
      </c>
      <c r="V163">
        <v>0</v>
      </c>
      <c r="W163">
        <v>8.85</v>
      </c>
      <c r="X163">
        <v>12.18</v>
      </c>
      <c r="Y163">
        <v>1.43</v>
      </c>
      <c r="Z163">
        <v>0</v>
      </c>
      <c r="AA163">
        <v>0.18</v>
      </c>
      <c r="AB163">
        <v>0</v>
      </c>
      <c r="AC163">
        <v>0</v>
      </c>
      <c r="AD163">
        <v>0</v>
      </c>
      <c r="AE163">
        <v>101</v>
      </c>
      <c r="AG163" s="134">
        <v>1107</v>
      </c>
      <c r="AH163">
        <v>51.2</v>
      </c>
      <c r="AI163">
        <v>0.17</v>
      </c>
      <c r="AJ163">
        <v>7.3</v>
      </c>
      <c r="AK163">
        <v>5.8</v>
      </c>
      <c r="AL163">
        <v>0</v>
      </c>
      <c r="AM163">
        <v>19.600000000000001</v>
      </c>
      <c r="AN163">
        <v>14.4</v>
      </c>
      <c r="AO163">
        <v>0.32</v>
      </c>
      <c r="AP163">
        <v>0</v>
      </c>
      <c r="AQ163">
        <v>1.1000000000000001</v>
      </c>
    </row>
    <row r="164" spans="1:43" ht="15.6">
      <c r="A164" s="134">
        <v>1111</v>
      </c>
      <c r="B164" t="s">
        <v>1653</v>
      </c>
      <c r="C164" t="s">
        <v>1651</v>
      </c>
      <c r="D164">
        <v>0</v>
      </c>
      <c r="E164">
        <f t="shared" si="8"/>
        <v>-7.000000000000739E-2</v>
      </c>
      <c r="F164">
        <f t="shared" si="9"/>
        <v>0.20000000000000284</v>
      </c>
      <c r="G164">
        <f t="shared" si="10"/>
        <v>10</v>
      </c>
      <c r="H164" s="136">
        <f t="shared" si="11"/>
        <v>1587.15</v>
      </c>
      <c r="I164" t="s">
        <v>1648</v>
      </c>
      <c r="J164" t="s">
        <v>1490</v>
      </c>
      <c r="K164" t="s">
        <v>1566</v>
      </c>
      <c r="L164" t="s">
        <v>1652</v>
      </c>
      <c r="M164">
        <v>1</v>
      </c>
      <c r="N164">
        <v>1314</v>
      </c>
      <c r="O164">
        <v>1</v>
      </c>
      <c r="P164">
        <v>1</v>
      </c>
      <c r="Q164" s="134">
        <v>1111</v>
      </c>
      <c r="R164">
        <v>50</v>
      </c>
      <c r="S164">
        <v>0.54</v>
      </c>
      <c r="T164">
        <v>15.8</v>
      </c>
      <c r="U164">
        <v>7.3</v>
      </c>
      <c r="V164">
        <v>0.15</v>
      </c>
      <c r="W164">
        <v>11.62</v>
      </c>
      <c r="X164">
        <v>13.1</v>
      </c>
      <c r="Y164">
        <v>1.18</v>
      </c>
      <c r="Z164">
        <v>0</v>
      </c>
      <c r="AA164">
        <v>0.38</v>
      </c>
      <c r="AB164">
        <v>0</v>
      </c>
      <c r="AC164">
        <v>0</v>
      </c>
      <c r="AD164">
        <v>0</v>
      </c>
      <c r="AE164">
        <v>99.8</v>
      </c>
      <c r="AG164" s="134">
        <v>1111</v>
      </c>
      <c r="AH164">
        <v>53</v>
      </c>
      <c r="AI164">
        <v>0.11</v>
      </c>
      <c r="AJ164">
        <v>4.5</v>
      </c>
      <c r="AK164">
        <v>5.0999999999999996</v>
      </c>
      <c r="AL164">
        <v>0.2</v>
      </c>
      <c r="AM164">
        <v>24.7</v>
      </c>
      <c r="AN164">
        <v>10.9</v>
      </c>
      <c r="AO164">
        <v>0.16</v>
      </c>
      <c r="AP164">
        <v>0</v>
      </c>
      <c r="AQ164">
        <v>1.5</v>
      </c>
    </row>
    <row r="165" spans="1:43" ht="15.6">
      <c r="A165" s="134">
        <v>1112</v>
      </c>
      <c r="B165" t="s">
        <v>1654</v>
      </c>
      <c r="C165" t="s">
        <v>1651</v>
      </c>
      <c r="D165">
        <v>0</v>
      </c>
      <c r="E165">
        <f t="shared" si="8"/>
        <v>-6.0000000000002274E-2</v>
      </c>
      <c r="F165">
        <f t="shared" si="9"/>
        <v>0</v>
      </c>
      <c r="G165">
        <f t="shared" si="10"/>
        <v>10</v>
      </c>
      <c r="H165" s="136">
        <f t="shared" si="11"/>
        <v>1583.15</v>
      </c>
      <c r="I165" t="s">
        <v>1648</v>
      </c>
      <c r="J165" t="s">
        <v>1490</v>
      </c>
      <c r="K165" t="s">
        <v>1566</v>
      </c>
      <c r="L165" t="s">
        <v>1652</v>
      </c>
      <c r="M165">
        <v>24</v>
      </c>
      <c r="N165">
        <v>1310</v>
      </c>
      <c r="O165">
        <v>1</v>
      </c>
      <c r="P165">
        <v>1</v>
      </c>
      <c r="Q165" s="134">
        <v>1112</v>
      </c>
      <c r="R165">
        <v>49.52</v>
      </c>
      <c r="S165">
        <v>0.48</v>
      </c>
      <c r="T165">
        <v>16.8</v>
      </c>
      <c r="U165">
        <v>7.42</v>
      </c>
      <c r="V165">
        <v>0.16</v>
      </c>
      <c r="W165">
        <v>11.3</v>
      </c>
      <c r="X165">
        <v>12.79</v>
      </c>
      <c r="Y165">
        <v>1.36</v>
      </c>
      <c r="Z165">
        <v>0</v>
      </c>
      <c r="AA165">
        <v>0.23</v>
      </c>
      <c r="AB165">
        <v>0</v>
      </c>
      <c r="AC165">
        <v>0</v>
      </c>
      <c r="AD165">
        <v>0</v>
      </c>
      <c r="AE165">
        <v>100</v>
      </c>
      <c r="AG165" s="134">
        <v>1112</v>
      </c>
      <c r="AH165">
        <v>51.67</v>
      </c>
      <c r="AI165">
        <v>0.16</v>
      </c>
      <c r="AJ165">
        <v>5.62</v>
      </c>
      <c r="AK165">
        <v>4.45</v>
      </c>
      <c r="AL165">
        <v>0.16</v>
      </c>
      <c r="AM165">
        <v>21.82</v>
      </c>
      <c r="AN165">
        <v>14.34</v>
      </c>
      <c r="AO165">
        <v>0.22</v>
      </c>
      <c r="AP165">
        <v>0</v>
      </c>
      <c r="AQ165">
        <v>1.56</v>
      </c>
    </row>
    <row r="166" spans="1:43" ht="15.6">
      <c r="A166" s="134">
        <v>1113</v>
      </c>
      <c r="B166" t="s">
        <v>1655</v>
      </c>
      <c r="C166" t="s">
        <v>1651</v>
      </c>
      <c r="D166">
        <v>0</v>
      </c>
      <c r="E166">
        <f t="shared" si="8"/>
        <v>-7.000000000000739E-2</v>
      </c>
      <c r="F166">
        <f t="shared" si="9"/>
        <v>0</v>
      </c>
      <c r="G166">
        <f t="shared" si="10"/>
        <v>10</v>
      </c>
      <c r="H166" s="136">
        <f t="shared" si="11"/>
        <v>1594.15</v>
      </c>
      <c r="I166" t="s">
        <v>1648</v>
      </c>
      <c r="J166" t="s">
        <v>1490</v>
      </c>
      <c r="K166" t="s">
        <v>1566</v>
      </c>
      <c r="L166" t="s">
        <v>1652</v>
      </c>
      <c r="M166">
        <v>24</v>
      </c>
      <c r="N166">
        <v>1321</v>
      </c>
      <c r="O166">
        <v>1</v>
      </c>
      <c r="P166">
        <v>1</v>
      </c>
      <c r="Q166" s="134">
        <v>1113</v>
      </c>
      <c r="R166">
        <v>49.8</v>
      </c>
      <c r="S166">
        <v>0.55000000000000004</v>
      </c>
      <c r="T166">
        <v>15.53</v>
      </c>
      <c r="U166">
        <v>8</v>
      </c>
      <c r="V166">
        <v>0.14000000000000001</v>
      </c>
      <c r="W166">
        <v>11.7</v>
      </c>
      <c r="X166">
        <v>12.78</v>
      </c>
      <c r="Y166">
        <v>1.28</v>
      </c>
      <c r="Z166">
        <v>0</v>
      </c>
      <c r="AA166">
        <v>0.28999999999999998</v>
      </c>
      <c r="AB166">
        <v>0</v>
      </c>
      <c r="AC166">
        <v>0</v>
      </c>
      <c r="AD166">
        <v>0</v>
      </c>
      <c r="AE166">
        <v>100</v>
      </c>
      <c r="AG166" s="134">
        <v>1113</v>
      </c>
      <c r="AH166">
        <v>51.8</v>
      </c>
      <c r="AI166">
        <v>0.17</v>
      </c>
      <c r="AJ166">
        <v>5.0999999999999996</v>
      </c>
      <c r="AK166">
        <v>4.5999999999999996</v>
      </c>
      <c r="AL166">
        <v>0.19</v>
      </c>
      <c r="AM166">
        <v>21.5</v>
      </c>
      <c r="AN166">
        <v>14.9</v>
      </c>
      <c r="AO166">
        <v>0.21</v>
      </c>
      <c r="AP166">
        <v>0</v>
      </c>
      <c r="AQ166">
        <v>1.58</v>
      </c>
    </row>
    <row r="167" spans="1:43" ht="15.6">
      <c r="A167" s="134">
        <v>1120</v>
      </c>
      <c r="B167" t="s">
        <v>1656</v>
      </c>
      <c r="C167" t="s">
        <v>1651</v>
      </c>
      <c r="D167">
        <v>0</v>
      </c>
      <c r="E167">
        <f t="shared" si="8"/>
        <v>4.0000000000006253E-2</v>
      </c>
      <c r="F167">
        <f t="shared" si="9"/>
        <v>-0.20000000000000284</v>
      </c>
      <c r="G167">
        <f t="shared" si="10"/>
        <v>10</v>
      </c>
      <c r="H167" s="136">
        <f t="shared" si="11"/>
        <v>1622.15</v>
      </c>
      <c r="I167" t="s">
        <v>1648</v>
      </c>
      <c r="J167" t="s">
        <v>1490</v>
      </c>
      <c r="K167" t="s">
        <v>1566</v>
      </c>
      <c r="L167" t="s">
        <v>1652</v>
      </c>
      <c r="M167">
        <v>29.17</v>
      </c>
      <c r="N167">
        <v>1349</v>
      </c>
      <c r="O167">
        <v>1</v>
      </c>
      <c r="P167">
        <v>1</v>
      </c>
      <c r="Q167" s="134">
        <v>1120</v>
      </c>
      <c r="R167">
        <v>50.4</v>
      </c>
      <c r="S167">
        <v>0.48</v>
      </c>
      <c r="T167">
        <v>13.8</v>
      </c>
      <c r="U167">
        <v>7.4</v>
      </c>
      <c r="V167">
        <v>0.19</v>
      </c>
      <c r="W167">
        <v>13.1</v>
      </c>
      <c r="X167">
        <v>13</v>
      </c>
      <c r="Y167">
        <v>1.04</v>
      </c>
      <c r="Z167">
        <v>0</v>
      </c>
      <c r="AA167">
        <v>0.55000000000000004</v>
      </c>
      <c r="AB167">
        <v>0</v>
      </c>
      <c r="AC167">
        <v>0</v>
      </c>
      <c r="AD167">
        <v>0</v>
      </c>
      <c r="AE167">
        <v>100.2</v>
      </c>
      <c r="AG167" s="134">
        <v>1120</v>
      </c>
      <c r="AH167">
        <v>53.1</v>
      </c>
      <c r="AI167">
        <v>0.11</v>
      </c>
      <c r="AJ167">
        <v>4.3</v>
      </c>
      <c r="AK167">
        <v>5.2</v>
      </c>
      <c r="AL167">
        <v>0.2</v>
      </c>
      <c r="AM167">
        <v>24.7</v>
      </c>
      <c r="AN167">
        <v>10.6</v>
      </c>
      <c r="AO167">
        <v>0.15</v>
      </c>
      <c r="AP167">
        <v>0</v>
      </c>
      <c r="AQ167">
        <v>1.68</v>
      </c>
    </row>
    <row r="168" spans="1:43" ht="15.6">
      <c r="A168" s="134">
        <v>1128</v>
      </c>
      <c r="B168" t="s">
        <v>1657</v>
      </c>
      <c r="C168" t="s">
        <v>1651</v>
      </c>
      <c r="D168">
        <v>0</v>
      </c>
      <c r="E168">
        <f t="shared" si="8"/>
        <v>6.9999999999993179E-2</v>
      </c>
      <c r="F168">
        <f t="shared" si="9"/>
        <v>-1.5</v>
      </c>
      <c r="G168">
        <f t="shared" si="10"/>
        <v>10</v>
      </c>
      <c r="H168" s="136">
        <f t="shared" si="11"/>
        <v>1611.15</v>
      </c>
      <c r="I168" t="s">
        <v>1648</v>
      </c>
      <c r="J168" t="s">
        <v>1490</v>
      </c>
      <c r="K168" t="s">
        <v>1566</v>
      </c>
      <c r="L168" t="s">
        <v>1652</v>
      </c>
      <c r="M168">
        <v>24.25</v>
      </c>
      <c r="N168">
        <v>1338</v>
      </c>
      <c r="O168">
        <v>1</v>
      </c>
      <c r="P168">
        <v>1</v>
      </c>
      <c r="Q168" s="134">
        <v>1128</v>
      </c>
      <c r="R168">
        <v>50.7</v>
      </c>
      <c r="S168">
        <v>0.68</v>
      </c>
      <c r="T168">
        <v>15.8</v>
      </c>
      <c r="U168">
        <v>8</v>
      </c>
      <c r="V168">
        <v>0</v>
      </c>
      <c r="W168">
        <v>10.3</v>
      </c>
      <c r="X168">
        <v>12.34</v>
      </c>
      <c r="Y168">
        <v>1.86</v>
      </c>
      <c r="Z168">
        <v>0</v>
      </c>
      <c r="AA168">
        <v>0.25</v>
      </c>
      <c r="AB168">
        <v>0</v>
      </c>
      <c r="AC168">
        <v>0</v>
      </c>
      <c r="AD168">
        <v>0</v>
      </c>
      <c r="AE168">
        <v>101.5</v>
      </c>
      <c r="AG168" s="134">
        <v>1128</v>
      </c>
      <c r="AH168">
        <v>52.9</v>
      </c>
      <c r="AI168">
        <v>0.16</v>
      </c>
      <c r="AJ168">
        <v>4.5999999999999996</v>
      </c>
      <c r="AK168">
        <v>5</v>
      </c>
      <c r="AL168">
        <v>0</v>
      </c>
      <c r="AM168">
        <v>20.9</v>
      </c>
      <c r="AN168">
        <v>15.1</v>
      </c>
      <c r="AO168">
        <v>0.32</v>
      </c>
      <c r="AP168">
        <v>0</v>
      </c>
      <c r="AQ168">
        <v>1.1000000000000001</v>
      </c>
    </row>
    <row r="169" spans="1:43" ht="15.6">
      <c r="A169" s="134">
        <v>1129</v>
      </c>
      <c r="B169" t="s">
        <v>1658</v>
      </c>
      <c r="C169" t="s">
        <v>1651</v>
      </c>
      <c r="D169">
        <v>0</v>
      </c>
      <c r="E169">
        <f t="shared" si="8"/>
        <v>0</v>
      </c>
      <c r="F169">
        <f t="shared" si="9"/>
        <v>-1.2000000000000028</v>
      </c>
      <c r="G169">
        <f t="shared" si="10"/>
        <v>10</v>
      </c>
      <c r="H169" s="136">
        <f t="shared" si="11"/>
        <v>1593.15</v>
      </c>
      <c r="I169" t="s">
        <v>1648</v>
      </c>
      <c r="J169" t="s">
        <v>1490</v>
      </c>
      <c r="K169" t="s">
        <v>1566</v>
      </c>
      <c r="L169" t="s">
        <v>1652</v>
      </c>
      <c r="M169">
        <v>21</v>
      </c>
      <c r="N169">
        <v>1320</v>
      </c>
      <c r="O169">
        <v>1</v>
      </c>
      <c r="P169">
        <v>1</v>
      </c>
      <c r="Q169" s="134">
        <v>1129</v>
      </c>
      <c r="R169">
        <v>50.6</v>
      </c>
      <c r="S169">
        <v>0.73</v>
      </c>
      <c r="T169">
        <v>17.100000000000001</v>
      </c>
      <c r="U169">
        <v>8.3699999999999992</v>
      </c>
      <c r="V169">
        <v>0</v>
      </c>
      <c r="W169">
        <v>9.1999999999999993</v>
      </c>
      <c r="X169">
        <v>11.8</v>
      </c>
      <c r="Y169">
        <v>2.0499999999999998</v>
      </c>
      <c r="Z169">
        <v>0</v>
      </c>
      <c r="AA169">
        <v>0.15</v>
      </c>
      <c r="AB169">
        <v>0</v>
      </c>
      <c r="AC169">
        <v>0</v>
      </c>
      <c r="AD169">
        <v>0</v>
      </c>
      <c r="AE169">
        <v>101.2</v>
      </c>
      <c r="AG169" s="134">
        <v>1129</v>
      </c>
      <c r="AH169">
        <v>52.3</v>
      </c>
      <c r="AI169">
        <v>0.21</v>
      </c>
      <c r="AJ169">
        <v>5.5</v>
      </c>
      <c r="AK169">
        <v>5.3</v>
      </c>
      <c r="AL169">
        <v>0</v>
      </c>
      <c r="AM169">
        <v>19.899999999999999</v>
      </c>
      <c r="AN169">
        <v>16</v>
      </c>
      <c r="AO169">
        <v>0.26</v>
      </c>
      <c r="AP169">
        <v>0</v>
      </c>
      <c r="AQ169">
        <v>1</v>
      </c>
    </row>
    <row r="170" spans="1:43" ht="15.6">
      <c r="A170" s="134">
        <v>1131</v>
      </c>
      <c r="B170" t="s">
        <v>1659</v>
      </c>
      <c r="C170" t="s">
        <v>1651</v>
      </c>
      <c r="D170">
        <v>0</v>
      </c>
      <c r="E170">
        <f t="shared" si="8"/>
        <v>0.28000000000001535</v>
      </c>
      <c r="F170">
        <f t="shared" si="9"/>
        <v>-1.4000000000000057</v>
      </c>
      <c r="G170">
        <f t="shared" si="10"/>
        <v>10</v>
      </c>
      <c r="H170" s="136">
        <f t="shared" si="11"/>
        <v>1598.15</v>
      </c>
      <c r="I170" t="s">
        <v>1648</v>
      </c>
      <c r="J170" t="s">
        <v>1490</v>
      </c>
      <c r="K170" t="s">
        <v>1566</v>
      </c>
      <c r="L170" t="s">
        <v>1652</v>
      </c>
      <c r="M170">
        <v>72.417000000000002</v>
      </c>
      <c r="N170">
        <v>1325</v>
      </c>
      <c r="O170">
        <v>1</v>
      </c>
      <c r="P170">
        <v>1</v>
      </c>
      <c r="Q170" s="134">
        <v>1131</v>
      </c>
      <c r="R170">
        <v>49.2</v>
      </c>
      <c r="S170">
        <v>0.46</v>
      </c>
      <c r="T170">
        <v>15.9</v>
      </c>
      <c r="U170">
        <v>8.41</v>
      </c>
      <c r="V170">
        <v>0.1</v>
      </c>
      <c r="W170">
        <v>11.6</v>
      </c>
      <c r="X170">
        <v>12.1</v>
      </c>
      <c r="Y170">
        <v>1.65</v>
      </c>
      <c r="Z170">
        <v>0</v>
      </c>
      <c r="AA170">
        <v>0.3</v>
      </c>
      <c r="AB170">
        <v>0</v>
      </c>
      <c r="AC170">
        <v>0</v>
      </c>
      <c r="AD170">
        <v>0</v>
      </c>
      <c r="AE170">
        <v>101.4</v>
      </c>
      <c r="AG170" s="134">
        <v>1131</v>
      </c>
      <c r="AH170">
        <v>51.5</v>
      </c>
      <c r="AI170">
        <v>0.24</v>
      </c>
      <c r="AJ170">
        <v>6.1</v>
      </c>
      <c r="AK170">
        <v>5.0999999999999996</v>
      </c>
      <c r="AL170">
        <v>0.1</v>
      </c>
      <c r="AM170">
        <v>20.5</v>
      </c>
      <c r="AN170">
        <v>14.9</v>
      </c>
      <c r="AO170">
        <v>0.35</v>
      </c>
      <c r="AP170">
        <v>0</v>
      </c>
      <c r="AQ170">
        <v>1.6</v>
      </c>
    </row>
    <row r="171" spans="1:43" ht="15.6">
      <c r="A171" s="134">
        <v>1015</v>
      </c>
      <c r="B171" t="s">
        <v>1660</v>
      </c>
      <c r="C171" t="s">
        <v>1661</v>
      </c>
      <c r="D171">
        <v>0</v>
      </c>
      <c r="E171">
        <f t="shared" si="8"/>
        <v>0.10000000000000853</v>
      </c>
      <c r="F171">
        <f t="shared" si="9"/>
        <v>100</v>
      </c>
      <c r="G171">
        <f t="shared" si="10"/>
        <v>10</v>
      </c>
      <c r="H171" s="136">
        <f t="shared" si="11"/>
        <v>1593.15</v>
      </c>
      <c r="I171" t="s">
        <v>1648</v>
      </c>
      <c r="J171" t="s">
        <v>1490</v>
      </c>
      <c r="K171" t="s">
        <v>1566</v>
      </c>
      <c r="L171" t="s">
        <v>1486</v>
      </c>
      <c r="M171">
        <v>23</v>
      </c>
      <c r="N171">
        <v>1320</v>
      </c>
      <c r="O171">
        <v>1</v>
      </c>
      <c r="P171">
        <v>1</v>
      </c>
      <c r="Q171" s="134">
        <v>1015</v>
      </c>
      <c r="R171">
        <v>50.6</v>
      </c>
      <c r="S171">
        <v>0.8</v>
      </c>
      <c r="T171">
        <v>18.3</v>
      </c>
      <c r="U171">
        <v>6.3</v>
      </c>
      <c r="V171">
        <v>0</v>
      </c>
      <c r="W171">
        <v>9.6</v>
      </c>
      <c r="X171">
        <v>11.5</v>
      </c>
      <c r="Y171">
        <v>2.8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G171" s="134">
        <v>1015</v>
      </c>
      <c r="AH171">
        <v>51.5</v>
      </c>
      <c r="AI171">
        <v>0.27</v>
      </c>
      <c r="AJ171">
        <v>7.6</v>
      </c>
      <c r="AK171">
        <v>3.7</v>
      </c>
      <c r="AL171">
        <v>0</v>
      </c>
      <c r="AM171">
        <v>18.5</v>
      </c>
      <c r="AN171">
        <v>17.100000000000001</v>
      </c>
      <c r="AO171">
        <v>0.44</v>
      </c>
      <c r="AP171">
        <v>0</v>
      </c>
      <c r="AQ171">
        <v>0.8</v>
      </c>
    </row>
    <row r="172" spans="1:43" ht="15.6">
      <c r="A172" s="134">
        <v>1018</v>
      </c>
      <c r="B172" t="s">
        <v>1662</v>
      </c>
      <c r="C172" t="s">
        <v>1661</v>
      </c>
      <c r="D172">
        <v>0</v>
      </c>
      <c r="E172">
        <f t="shared" si="8"/>
        <v>1.0000000000005116E-2</v>
      </c>
      <c r="F172">
        <f t="shared" si="9"/>
        <v>100</v>
      </c>
      <c r="G172">
        <f t="shared" si="10"/>
        <v>10</v>
      </c>
      <c r="H172" s="136">
        <f t="shared" si="11"/>
        <v>1623.15</v>
      </c>
      <c r="I172" t="s">
        <v>1648</v>
      </c>
      <c r="J172" t="s">
        <v>1490</v>
      </c>
      <c r="K172" t="s">
        <v>1566</v>
      </c>
      <c r="L172" t="s">
        <v>1486</v>
      </c>
      <c r="M172">
        <v>17</v>
      </c>
      <c r="N172">
        <v>1350</v>
      </c>
      <c r="O172">
        <v>1</v>
      </c>
      <c r="P172">
        <v>1</v>
      </c>
      <c r="Q172" s="134">
        <v>1018</v>
      </c>
      <c r="R172">
        <v>50.5</v>
      </c>
      <c r="S172">
        <v>0.55000000000000004</v>
      </c>
      <c r="T172">
        <v>14.73</v>
      </c>
      <c r="U172">
        <v>6.85</v>
      </c>
      <c r="V172">
        <v>0</v>
      </c>
      <c r="W172">
        <v>12.55</v>
      </c>
      <c r="X172">
        <v>13.08</v>
      </c>
      <c r="Y172">
        <v>1.4</v>
      </c>
      <c r="Z172">
        <v>0</v>
      </c>
      <c r="AA172">
        <v>0.33</v>
      </c>
      <c r="AB172">
        <v>0</v>
      </c>
      <c r="AC172">
        <v>0</v>
      </c>
      <c r="AD172">
        <v>0</v>
      </c>
      <c r="AE172">
        <v>0</v>
      </c>
      <c r="AG172" s="134">
        <v>1018</v>
      </c>
      <c r="AH172">
        <v>52.9</v>
      </c>
      <c r="AI172">
        <v>0.13</v>
      </c>
      <c r="AJ172">
        <v>4.9000000000000004</v>
      </c>
      <c r="AK172">
        <v>3.76</v>
      </c>
      <c r="AL172">
        <v>0</v>
      </c>
      <c r="AM172">
        <v>21.3</v>
      </c>
      <c r="AN172">
        <v>15.5</v>
      </c>
      <c r="AO172">
        <v>0.25</v>
      </c>
      <c r="AP172">
        <v>0</v>
      </c>
      <c r="AQ172">
        <v>1.18</v>
      </c>
    </row>
    <row r="173" spans="1:43" ht="15.6">
      <c r="A173" s="134">
        <v>1022</v>
      </c>
      <c r="B173" t="s">
        <v>1663</v>
      </c>
      <c r="C173" t="s">
        <v>1661</v>
      </c>
      <c r="D173">
        <v>0</v>
      </c>
      <c r="E173">
        <f t="shared" si="8"/>
        <v>4.9999999999997158E-2</v>
      </c>
      <c r="F173">
        <f t="shared" si="9"/>
        <v>100</v>
      </c>
      <c r="G173">
        <f t="shared" si="10"/>
        <v>10</v>
      </c>
      <c r="H173" s="136">
        <f t="shared" si="11"/>
        <v>1598.15</v>
      </c>
      <c r="I173" t="s">
        <v>1648</v>
      </c>
      <c r="J173" t="s">
        <v>1490</v>
      </c>
      <c r="K173" t="s">
        <v>1566</v>
      </c>
      <c r="L173" t="s">
        <v>1486</v>
      </c>
      <c r="M173">
        <v>94</v>
      </c>
      <c r="N173">
        <v>1325</v>
      </c>
      <c r="O173">
        <v>1</v>
      </c>
      <c r="P173">
        <v>1</v>
      </c>
      <c r="Q173" s="134">
        <v>1022</v>
      </c>
      <c r="R173">
        <v>50.1</v>
      </c>
      <c r="S173">
        <v>0.76</v>
      </c>
      <c r="T173">
        <v>16.93</v>
      </c>
      <c r="U173">
        <v>6.44</v>
      </c>
      <c r="V173">
        <v>0</v>
      </c>
      <c r="W173">
        <v>11.19</v>
      </c>
      <c r="X173">
        <v>12.18</v>
      </c>
      <c r="Y173">
        <v>2.15</v>
      </c>
      <c r="Z173">
        <v>0</v>
      </c>
      <c r="AA173">
        <v>0.2</v>
      </c>
      <c r="AB173">
        <v>0</v>
      </c>
      <c r="AC173">
        <v>0</v>
      </c>
      <c r="AD173">
        <v>0</v>
      </c>
      <c r="AE173">
        <v>0</v>
      </c>
      <c r="AG173" s="134">
        <v>1022</v>
      </c>
      <c r="AH173">
        <v>51.7</v>
      </c>
      <c r="AI173">
        <v>0.23</v>
      </c>
      <c r="AJ173">
        <v>6.1</v>
      </c>
      <c r="AK173">
        <v>3.6</v>
      </c>
      <c r="AL173">
        <v>0</v>
      </c>
      <c r="AM173">
        <v>19.7</v>
      </c>
      <c r="AN173">
        <v>16.7</v>
      </c>
      <c r="AO173">
        <v>0.3</v>
      </c>
      <c r="AP173">
        <v>0</v>
      </c>
      <c r="AQ173">
        <v>1.74</v>
      </c>
    </row>
    <row r="174" spans="1:43" ht="15.6">
      <c r="A174" s="134">
        <v>1023</v>
      </c>
      <c r="B174" t="s">
        <v>1664</v>
      </c>
      <c r="C174" t="s">
        <v>1661</v>
      </c>
      <c r="D174">
        <v>0</v>
      </c>
      <c r="E174">
        <f t="shared" si="8"/>
        <v>0</v>
      </c>
      <c r="F174">
        <f t="shared" si="9"/>
        <v>100</v>
      </c>
      <c r="G174">
        <f t="shared" si="10"/>
        <v>10</v>
      </c>
      <c r="H174" s="136">
        <f t="shared" si="11"/>
        <v>1603.15</v>
      </c>
      <c r="I174" t="s">
        <v>1648</v>
      </c>
      <c r="J174" t="s">
        <v>1490</v>
      </c>
      <c r="K174" t="s">
        <v>1566</v>
      </c>
      <c r="L174" t="s">
        <v>1486</v>
      </c>
      <c r="M174">
        <v>52</v>
      </c>
      <c r="N174">
        <v>1330</v>
      </c>
      <c r="O174">
        <v>1</v>
      </c>
      <c r="P174">
        <v>1</v>
      </c>
      <c r="Q174" s="134">
        <v>1023</v>
      </c>
      <c r="R174">
        <v>49.6</v>
      </c>
      <c r="S174">
        <v>0.69</v>
      </c>
      <c r="T174">
        <v>16.45</v>
      </c>
      <c r="U174">
        <v>6.73</v>
      </c>
      <c r="V174">
        <v>0.16</v>
      </c>
      <c r="W174">
        <v>11.73</v>
      </c>
      <c r="X174">
        <v>12.68</v>
      </c>
      <c r="Y174">
        <v>1.73</v>
      </c>
      <c r="Z174">
        <v>0</v>
      </c>
      <c r="AA174">
        <v>0.23</v>
      </c>
      <c r="AB174">
        <v>0</v>
      </c>
      <c r="AC174">
        <v>0</v>
      </c>
      <c r="AD174">
        <v>0</v>
      </c>
      <c r="AE174">
        <v>0</v>
      </c>
      <c r="AG174" s="134">
        <v>1023</v>
      </c>
      <c r="AH174">
        <v>51.9</v>
      </c>
      <c r="AI174">
        <v>0.18</v>
      </c>
      <c r="AJ174">
        <v>5.7</v>
      </c>
      <c r="AK174">
        <v>3.9</v>
      </c>
      <c r="AL174">
        <v>0.11</v>
      </c>
      <c r="AM174">
        <v>20.7</v>
      </c>
      <c r="AN174">
        <v>15.8</v>
      </c>
      <c r="AO174">
        <v>0.33</v>
      </c>
      <c r="AP174">
        <v>0</v>
      </c>
      <c r="AQ174">
        <v>1.4</v>
      </c>
    </row>
    <row r="175" spans="1:43" ht="15.6">
      <c r="A175" s="134">
        <v>1024</v>
      </c>
      <c r="B175" t="s">
        <v>1665</v>
      </c>
      <c r="C175" t="s">
        <v>1661</v>
      </c>
      <c r="D175">
        <v>0</v>
      </c>
      <c r="E175">
        <f t="shared" si="8"/>
        <v>-4.0000000000006253E-2</v>
      </c>
      <c r="F175">
        <f t="shared" si="9"/>
        <v>100</v>
      </c>
      <c r="G175">
        <f t="shared" si="10"/>
        <v>10</v>
      </c>
      <c r="H175" s="136">
        <f t="shared" si="11"/>
        <v>1623.15</v>
      </c>
      <c r="I175" t="s">
        <v>1648</v>
      </c>
      <c r="J175" t="s">
        <v>1490</v>
      </c>
      <c r="K175" t="s">
        <v>1566</v>
      </c>
      <c r="L175" t="s">
        <v>1486</v>
      </c>
      <c r="M175">
        <v>71</v>
      </c>
      <c r="N175">
        <v>1350</v>
      </c>
      <c r="O175">
        <v>1</v>
      </c>
      <c r="P175">
        <v>1</v>
      </c>
      <c r="Q175" s="134">
        <v>1024</v>
      </c>
      <c r="R175">
        <v>50.2</v>
      </c>
      <c r="S175">
        <v>0.59</v>
      </c>
      <c r="T175">
        <v>14.6</v>
      </c>
      <c r="U175">
        <v>6.9</v>
      </c>
      <c r="V175">
        <v>0.13</v>
      </c>
      <c r="W175">
        <v>13.2</v>
      </c>
      <c r="X175">
        <v>12.8</v>
      </c>
      <c r="Y175">
        <v>1.1200000000000001</v>
      </c>
      <c r="Z175">
        <v>0</v>
      </c>
      <c r="AA175">
        <v>0.5</v>
      </c>
      <c r="AB175">
        <v>0</v>
      </c>
      <c r="AC175">
        <v>0</v>
      </c>
      <c r="AD175">
        <v>0</v>
      </c>
      <c r="AE175">
        <v>0</v>
      </c>
      <c r="AG175" s="134">
        <v>1024</v>
      </c>
      <c r="AH175">
        <v>52.1</v>
      </c>
      <c r="AI175">
        <v>0.19</v>
      </c>
      <c r="AJ175">
        <v>4.93</v>
      </c>
      <c r="AK175">
        <v>3.32</v>
      </c>
      <c r="AL175">
        <v>0.13</v>
      </c>
      <c r="AM175">
        <v>20.49</v>
      </c>
      <c r="AN175">
        <v>16.59</v>
      </c>
      <c r="AO175">
        <v>0.27</v>
      </c>
      <c r="AP175">
        <v>0</v>
      </c>
      <c r="AQ175">
        <v>1.97</v>
      </c>
    </row>
    <row r="176" spans="1:43" ht="15.6">
      <c r="A176" s="134">
        <v>1027</v>
      </c>
      <c r="B176" t="s">
        <v>1666</v>
      </c>
      <c r="C176" t="s">
        <v>1661</v>
      </c>
      <c r="D176">
        <v>0</v>
      </c>
      <c r="E176">
        <f t="shared" si="8"/>
        <v>-4.0000000000006253E-2</v>
      </c>
      <c r="F176">
        <f t="shared" si="9"/>
        <v>100</v>
      </c>
      <c r="G176">
        <f t="shared" si="10"/>
        <v>15</v>
      </c>
      <c r="H176" s="136">
        <f t="shared" si="11"/>
        <v>1648.15</v>
      </c>
      <c r="I176" t="s">
        <v>1648</v>
      </c>
      <c r="J176" t="s">
        <v>1490</v>
      </c>
      <c r="K176" t="s">
        <v>1566</v>
      </c>
      <c r="L176" t="s">
        <v>1486</v>
      </c>
      <c r="M176">
        <v>98</v>
      </c>
      <c r="N176">
        <v>1375</v>
      </c>
      <c r="O176">
        <v>1</v>
      </c>
      <c r="P176">
        <v>1.5</v>
      </c>
      <c r="Q176" s="134">
        <v>1027</v>
      </c>
      <c r="R176">
        <v>48.1</v>
      </c>
      <c r="S176">
        <v>0.92</v>
      </c>
      <c r="T176">
        <v>16.239999999999998</v>
      </c>
      <c r="U176">
        <v>7.62</v>
      </c>
      <c r="V176">
        <v>0.16</v>
      </c>
      <c r="W176">
        <v>12.9</v>
      </c>
      <c r="X176">
        <v>12.17</v>
      </c>
      <c r="Y176">
        <v>1.71</v>
      </c>
      <c r="Z176">
        <v>0</v>
      </c>
      <c r="AA176">
        <v>0.22</v>
      </c>
      <c r="AB176">
        <v>0</v>
      </c>
      <c r="AC176">
        <v>0</v>
      </c>
      <c r="AD176">
        <v>0</v>
      </c>
      <c r="AE176">
        <v>0</v>
      </c>
      <c r="AG176" s="134">
        <v>1027</v>
      </c>
      <c r="AH176">
        <v>51.1</v>
      </c>
      <c r="AI176">
        <v>0.2</v>
      </c>
      <c r="AJ176">
        <v>7.09</v>
      </c>
      <c r="AK176">
        <v>4.1100000000000003</v>
      </c>
      <c r="AL176">
        <v>0.04</v>
      </c>
      <c r="AM176">
        <v>20.420000000000002</v>
      </c>
      <c r="AN176">
        <v>15.19</v>
      </c>
      <c r="AO176">
        <v>0.46</v>
      </c>
      <c r="AP176">
        <v>0</v>
      </c>
      <c r="AQ176">
        <v>1.4</v>
      </c>
    </row>
    <row r="177" spans="1:43" ht="15.6">
      <c r="A177" s="134">
        <v>1028</v>
      </c>
      <c r="B177" t="s">
        <v>1667</v>
      </c>
      <c r="C177" t="s">
        <v>1661</v>
      </c>
      <c r="D177">
        <v>0</v>
      </c>
      <c r="E177">
        <f t="shared" si="8"/>
        <v>2.0000000000010232E-2</v>
      </c>
      <c r="F177">
        <f t="shared" si="9"/>
        <v>100</v>
      </c>
      <c r="G177">
        <f t="shared" si="10"/>
        <v>15</v>
      </c>
      <c r="H177" s="136">
        <f t="shared" si="11"/>
        <v>1673.15</v>
      </c>
      <c r="I177" t="s">
        <v>1648</v>
      </c>
      <c r="J177" t="s">
        <v>1490</v>
      </c>
      <c r="K177" t="s">
        <v>1566</v>
      </c>
      <c r="L177" t="s">
        <v>1486</v>
      </c>
      <c r="M177">
        <v>72</v>
      </c>
      <c r="N177">
        <v>1400</v>
      </c>
      <c r="O177">
        <v>1</v>
      </c>
      <c r="P177">
        <v>1.5</v>
      </c>
      <c r="Q177" s="134">
        <v>1028</v>
      </c>
      <c r="R177">
        <v>48.4</v>
      </c>
      <c r="S177">
        <v>0.65</v>
      </c>
      <c r="T177">
        <v>14.4</v>
      </c>
      <c r="U177">
        <v>7.7</v>
      </c>
      <c r="V177">
        <v>0.15</v>
      </c>
      <c r="W177">
        <v>14.45</v>
      </c>
      <c r="X177">
        <v>12.6</v>
      </c>
      <c r="Y177">
        <v>1.25</v>
      </c>
      <c r="Z177">
        <v>0</v>
      </c>
      <c r="AA177">
        <v>0.38</v>
      </c>
      <c r="AB177">
        <v>0</v>
      </c>
      <c r="AC177">
        <v>0</v>
      </c>
      <c r="AD177">
        <v>0</v>
      </c>
      <c r="AE177">
        <v>0</v>
      </c>
      <c r="AG177" s="134">
        <v>1028</v>
      </c>
      <c r="AH177">
        <v>51.57</v>
      </c>
      <c r="AI177">
        <v>0.12</v>
      </c>
      <c r="AJ177">
        <v>6.42</v>
      </c>
      <c r="AK177">
        <v>3.76</v>
      </c>
      <c r="AL177">
        <v>0</v>
      </c>
      <c r="AM177">
        <v>20.56</v>
      </c>
      <c r="AN177">
        <v>15.43</v>
      </c>
      <c r="AO177">
        <v>0.44</v>
      </c>
      <c r="AP177">
        <v>0</v>
      </c>
      <c r="AQ177">
        <v>1.71</v>
      </c>
    </row>
    <row r="178" spans="1:43" ht="15.6">
      <c r="A178" s="134">
        <v>1029</v>
      </c>
      <c r="B178" t="s">
        <v>1668</v>
      </c>
      <c r="C178" t="s">
        <v>1661</v>
      </c>
      <c r="D178">
        <v>0</v>
      </c>
      <c r="E178">
        <f t="shared" si="8"/>
        <v>-1.0000000000019327E-2</v>
      </c>
      <c r="F178">
        <f t="shared" si="9"/>
        <v>100</v>
      </c>
      <c r="G178">
        <f t="shared" si="10"/>
        <v>10</v>
      </c>
      <c r="H178" s="136">
        <f t="shared" si="11"/>
        <v>1543.15</v>
      </c>
      <c r="I178" t="s">
        <v>1648</v>
      </c>
      <c r="J178" t="s">
        <v>1490</v>
      </c>
      <c r="K178" t="s">
        <v>1566</v>
      </c>
      <c r="L178" t="s">
        <v>1486</v>
      </c>
      <c r="M178">
        <v>53</v>
      </c>
      <c r="N178">
        <v>1270</v>
      </c>
      <c r="O178">
        <v>1</v>
      </c>
      <c r="P178">
        <v>1</v>
      </c>
      <c r="Q178" s="134">
        <v>1029</v>
      </c>
      <c r="R178">
        <v>50.86</v>
      </c>
      <c r="S178">
        <v>1.37</v>
      </c>
      <c r="T178">
        <v>18.57</v>
      </c>
      <c r="U178">
        <v>7.39</v>
      </c>
      <c r="V178">
        <v>0.23</v>
      </c>
      <c r="W178">
        <v>7.87</v>
      </c>
      <c r="X178">
        <v>9.6199999999999992</v>
      </c>
      <c r="Y178">
        <v>4.04</v>
      </c>
      <c r="Z178">
        <v>0</v>
      </c>
      <c r="AA178">
        <v>0.06</v>
      </c>
      <c r="AB178">
        <v>0</v>
      </c>
      <c r="AC178">
        <v>0</v>
      </c>
      <c r="AD178">
        <v>0</v>
      </c>
      <c r="AE178">
        <v>0</v>
      </c>
      <c r="AG178" s="134">
        <v>1029</v>
      </c>
      <c r="AH178">
        <v>51.51</v>
      </c>
      <c r="AI178">
        <v>0.56999999999999995</v>
      </c>
      <c r="AJ178">
        <v>6.41</v>
      </c>
      <c r="AK178">
        <v>4.3099999999999996</v>
      </c>
      <c r="AL178">
        <v>0.3</v>
      </c>
      <c r="AM178">
        <v>18.47</v>
      </c>
      <c r="AN178">
        <v>17.079999999999998</v>
      </c>
      <c r="AO178">
        <v>0.56000000000000005</v>
      </c>
      <c r="AP178">
        <v>0</v>
      </c>
      <c r="AQ178">
        <v>0.98</v>
      </c>
    </row>
    <row r="179" spans="1:43" ht="15.6">
      <c r="A179" s="134">
        <v>1030</v>
      </c>
      <c r="B179" t="s">
        <v>1669</v>
      </c>
      <c r="C179" t="s">
        <v>1661</v>
      </c>
      <c r="D179">
        <v>0</v>
      </c>
      <c r="E179">
        <f t="shared" si="8"/>
        <v>0.10000000000000853</v>
      </c>
      <c r="F179">
        <f t="shared" si="9"/>
        <v>100</v>
      </c>
      <c r="G179">
        <f t="shared" si="10"/>
        <v>10</v>
      </c>
      <c r="H179" s="136">
        <f t="shared" si="11"/>
        <v>1548.15</v>
      </c>
      <c r="I179" t="s">
        <v>1648</v>
      </c>
      <c r="J179" t="s">
        <v>1490</v>
      </c>
      <c r="K179" t="s">
        <v>1566</v>
      </c>
      <c r="L179" t="s">
        <v>1486</v>
      </c>
      <c r="M179">
        <v>73</v>
      </c>
      <c r="N179">
        <v>1275</v>
      </c>
      <c r="O179">
        <v>1</v>
      </c>
      <c r="P179">
        <v>1</v>
      </c>
      <c r="Q179" s="134">
        <v>1030</v>
      </c>
      <c r="R179">
        <v>51.3</v>
      </c>
      <c r="S179">
        <v>1.7</v>
      </c>
      <c r="T179">
        <v>18.7</v>
      </c>
      <c r="U179">
        <v>6.3</v>
      </c>
      <c r="V179">
        <v>0</v>
      </c>
      <c r="W179">
        <v>7.8</v>
      </c>
      <c r="X179">
        <v>9.5</v>
      </c>
      <c r="Y179">
        <v>4.5</v>
      </c>
      <c r="Z179">
        <v>0</v>
      </c>
      <c r="AA179">
        <v>0.1</v>
      </c>
      <c r="AB179">
        <v>0</v>
      </c>
      <c r="AC179">
        <v>0</v>
      </c>
      <c r="AD179">
        <v>0</v>
      </c>
      <c r="AE179">
        <v>0</v>
      </c>
      <c r="AG179" s="134">
        <v>1030</v>
      </c>
      <c r="AH179">
        <v>51.6</v>
      </c>
      <c r="AI179">
        <v>0.42</v>
      </c>
      <c r="AJ179">
        <v>7.3</v>
      </c>
      <c r="AK179">
        <v>3.7</v>
      </c>
      <c r="AL179">
        <v>0</v>
      </c>
      <c r="AM179">
        <v>18.399999999999999</v>
      </c>
      <c r="AN179">
        <v>17</v>
      </c>
      <c r="AO179">
        <v>0.46</v>
      </c>
      <c r="AP179">
        <v>0</v>
      </c>
      <c r="AQ179">
        <v>1.2</v>
      </c>
    </row>
    <row r="180" spans="1:43" ht="15.6">
      <c r="A180" s="134">
        <v>1031</v>
      </c>
      <c r="B180" t="s">
        <v>1670</v>
      </c>
      <c r="C180" t="s">
        <v>1661</v>
      </c>
      <c r="D180">
        <v>0</v>
      </c>
      <c r="E180">
        <f t="shared" si="8"/>
        <v>0.12000000000000455</v>
      </c>
      <c r="F180">
        <f t="shared" si="9"/>
        <v>100</v>
      </c>
      <c r="G180">
        <f t="shared" si="10"/>
        <v>15</v>
      </c>
      <c r="H180" s="136">
        <f t="shared" si="11"/>
        <v>1598.15</v>
      </c>
      <c r="I180" t="s">
        <v>1648</v>
      </c>
      <c r="J180" t="s">
        <v>1490</v>
      </c>
      <c r="K180" t="s">
        <v>1566</v>
      </c>
      <c r="L180" t="s">
        <v>1486</v>
      </c>
      <c r="M180">
        <v>92</v>
      </c>
      <c r="N180">
        <v>1325</v>
      </c>
      <c r="O180">
        <v>1</v>
      </c>
      <c r="P180">
        <v>1.5</v>
      </c>
      <c r="Q180" s="134">
        <v>1031</v>
      </c>
      <c r="R180">
        <v>49.1</v>
      </c>
      <c r="S180">
        <v>1.08</v>
      </c>
      <c r="T180">
        <v>18.100000000000001</v>
      </c>
      <c r="U180">
        <v>6.9</v>
      </c>
      <c r="V180">
        <v>0</v>
      </c>
      <c r="W180">
        <v>10.6</v>
      </c>
      <c r="X180">
        <v>10.3</v>
      </c>
      <c r="Y180">
        <v>3.8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G180" s="134">
        <v>1031</v>
      </c>
      <c r="AH180">
        <v>51.84</v>
      </c>
      <c r="AI180">
        <v>0.25</v>
      </c>
      <c r="AJ180">
        <v>7.19</v>
      </c>
      <c r="AK180">
        <v>3.7</v>
      </c>
      <c r="AL180">
        <v>0</v>
      </c>
      <c r="AM180">
        <v>19</v>
      </c>
      <c r="AN180">
        <v>16.41</v>
      </c>
      <c r="AO180">
        <v>0.8</v>
      </c>
      <c r="AP180">
        <v>0</v>
      </c>
      <c r="AQ180">
        <v>0.82</v>
      </c>
    </row>
    <row r="181" spans="1:43" ht="15.6">
      <c r="A181" s="134">
        <v>1032</v>
      </c>
      <c r="B181" t="s">
        <v>1671</v>
      </c>
      <c r="C181" t="s">
        <v>1661</v>
      </c>
      <c r="D181">
        <v>0</v>
      </c>
      <c r="E181">
        <f t="shared" si="8"/>
        <v>4.0000000000006253E-2</v>
      </c>
      <c r="F181">
        <f t="shared" si="9"/>
        <v>100</v>
      </c>
      <c r="G181">
        <f t="shared" si="10"/>
        <v>15</v>
      </c>
      <c r="H181" s="136">
        <f t="shared" si="11"/>
        <v>1623.15</v>
      </c>
      <c r="I181" t="s">
        <v>1648</v>
      </c>
      <c r="J181" t="s">
        <v>1490</v>
      </c>
      <c r="K181" t="s">
        <v>1566</v>
      </c>
      <c r="L181" t="s">
        <v>1486</v>
      </c>
      <c r="M181">
        <v>98</v>
      </c>
      <c r="N181">
        <v>1350</v>
      </c>
      <c r="O181">
        <v>1</v>
      </c>
      <c r="P181">
        <v>1.5</v>
      </c>
      <c r="Q181" s="134">
        <v>1032</v>
      </c>
      <c r="R181">
        <v>48.9</v>
      </c>
      <c r="S181">
        <v>0.98</v>
      </c>
      <c r="T181">
        <v>17.5</v>
      </c>
      <c r="U181">
        <v>7</v>
      </c>
      <c r="V181">
        <v>0</v>
      </c>
      <c r="W181">
        <v>11.5</v>
      </c>
      <c r="X181">
        <v>10.57</v>
      </c>
      <c r="Y181">
        <v>3.4</v>
      </c>
      <c r="Z181">
        <v>0</v>
      </c>
      <c r="AA181">
        <v>0.11</v>
      </c>
      <c r="AB181">
        <v>0</v>
      </c>
      <c r="AC181">
        <v>0</v>
      </c>
      <c r="AD181">
        <v>0</v>
      </c>
      <c r="AE181">
        <v>0</v>
      </c>
      <c r="AG181" s="134">
        <v>1032</v>
      </c>
      <c r="AH181">
        <v>51.64</v>
      </c>
      <c r="AI181">
        <v>0.38</v>
      </c>
      <c r="AJ181">
        <v>8.16</v>
      </c>
      <c r="AK181">
        <v>3.97</v>
      </c>
      <c r="AL181">
        <v>0</v>
      </c>
      <c r="AM181">
        <v>19.66</v>
      </c>
      <c r="AN181">
        <v>14.85</v>
      </c>
      <c r="AO181">
        <v>0.66</v>
      </c>
      <c r="AP181">
        <v>0</v>
      </c>
      <c r="AQ181">
        <v>0.75</v>
      </c>
    </row>
    <row r="182" spans="1:43" ht="15.6">
      <c r="A182" s="134">
        <v>2090</v>
      </c>
      <c r="B182" t="s">
        <v>1672</v>
      </c>
      <c r="C182" t="s">
        <v>1673</v>
      </c>
      <c r="D182">
        <v>0</v>
      </c>
      <c r="E182">
        <f t="shared" si="8"/>
        <v>0</v>
      </c>
      <c r="F182">
        <f t="shared" si="9"/>
        <v>100</v>
      </c>
      <c r="G182">
        <f t="shared" si="10"/>
        <v>10</v>
      </c>
      <c r="H182" s="136">
        <f t="shared" si="11"/>
        <v>1573.15</v>
      </c>
      <c r="I182" t="s">
        <v>1648</v>
      </c>
      <c r="J182" t="s">
        <v>1490</v>
      </c>
      <c r="K182" t="s">
        <v>1566</v>
      </c>
      <c r="L182" t="s">
        <v>1486</v>
      </c>
      <c r="M182">
        <v>24</v>
      </c>
      <c r="N182">
        <v>1300</v>
      </c>
      <c r="O182">
        <v>0</v>
      </c>
      <c r="P182">
        <v>1</v>
      </c>
      <c r="Q182" s="134">
        <v>2090</v>
      </c>
      <c r="R182">
        <v>53.4</v>
      </c>
      <c r="S182">
        <v>0.72</v>
      </c>
      <c r="T182">
        <v>18.399999999999999</v>
      </c>
      <c r="U182">
        <v>5.6</v>
      </c>
      <c r="V182">
        <v>0.1</v>
      </c>
      <c r="W182">
        <v>7.79</v>
      </c>
      <c r="X182">
        <v>9.7100000000000009</v>
      </c>
      <c r="Y182">
        <v>4.2300000000000004</v>
      </c>
      <c r="Z182">
        <v>0</v>
      </c>
      <c r="AA182">
        <v>0.05</v>
      </c>
      <c r="AB182">
        <v>0</v>
      </c>
      <c r="AC182">
        <v>0</v>
      </c>
      <c r="AD182">
        <v>0</v>
      </c>
      <c r="AE182">
        <v>0</v>
      </c>
      <c r="AG182" s="134">
        <v>2090</v>
      </c>
      <c r="AH182">
        <v>52.8</v>
      </c>
      <c r="AI182">
        <v>0.33</v>
      </c>
      <c r="AJ182">
        <v>5.4</v>
      </c>
      <c r="AK182">
        <v>4.67</v>
      </c>
      <c r="AL182">
        <v>0.13</v>
      </c>
      <c r="AM182">
        <v>22.3</v>
      </c>
      <c r="AN182">
        <v>13.3</v>
      </c>
      <c r="AO182">
        <v>0.5</v>
      </c>
      <c r="AP182">
        <v>0</v>
      </c>
      <c r="AQ182">
        <v>0.56000000000000005</v>
      </c>
    </row>
    <row r="183" spans="1:43" ht="15.6">
      <c r="A183" s="134">
        <v>2092</v>
      </c>
      <c r="B183" t="s">
        <v>1674</v>
      </c>
      <c r="C183" t="s">
        <v>1673</v>
      </c>
      <c r="D183">
        <v>0</v>
      </c>
      <c r="E183">
        <f t="shared" si="8"/>
        <v>-0.10999999999999943</v>
      </c>
      <c r="F183">
        <f t="shared" si="9"/>
        <v>100</v>
      </c>
      <c r="G183">
        <f t="shared" si="10"/>
        <v>10</v>
      </c>
      <c r="H183" s="136">
        <f t="shared" si="11"/>
        <v>1523.15</v>
      </c>
      <c r="I183" t="s">
        <v>1648</v>
      </c>
      <c r="J183" t="s">
        <v>1490</v>
      </c>
      <c r="K183" t="s">
        <v>1566</v>
      </c>
      <c r="L183" t="s">
        <v>1486</v>
      </c>
      <c r="M183">
        <v>45</v>
      </c>
      <c r="N183">
        <v>1250</v>
      </c>
      <c r="O183">
        <v>0</v>
      </c>
      <c r="P183">
        <v>1</v>
      </c>
      <c r="Q183" s="134">
        <v>2092</v>
      </c>
      <c r="R183">
        <v>54.8</v>
      </c>
      <c r="S183">
        <v>1.1399999999999999</v>
      </c>
      <c r="T183">
        <v>18.5</v>
      </c>
      <c r="U183">
        <v>5.8</v>
      </c>
      <c r="V183">
        <v>0.04</v>
      </c>
      <c r="W183">
        <v>6</v>
      </c>
      <c r="X183">
        <v>6.6</v>
      </c>
      <c r="Y183">
        <v>7.2</v>
      </c>
      <c r="Z183">
        <v>0</v>
      </c>
      <c r="AA183">
        <v>0.03</v>
      </c>
      <c r="AB183">
        <v>0</v>
      </c>
      <c r="AC183">
        <v>0</v>
      </c>
      <c r="AD183">
        <v>0</v>
      </c>
      <c r="AE183">
        <v>0</v>
      </c>
      <c r="AG183" s="134">
        <v>2092</v>
      </c>
      <c r="AH183">
        <v>52.38</v>
      </c>
      <c r="AI183">
        <v>0.57999999999999996</v>
      </c>
      <c r="AJ183">
        <v>5.4</v>
      </c>
      <c r="AK183">
        <v>4.3</v>
      </c>
      <c r="AL183">
        <v>0.05</v>
      </c>
      <c r="AM183">
        <v>18.5</v>
      </c>
      <c r="AN183">
        <v>17</v>
      </c>
      <c r="AO183">
        <v>0.93</v>
      </c>
      <c r="AP183">
        <v>0</v>
      </c>
      <c r="AQ183">
        <v>0.84</v>
      </c>
    </row>
    <row r="184" spans="1:43" ht="15.6">
      <c r="A184" s="134">
        <v>2093</v>
      </c>
      <c r="B184" t="s">
        <v>1675</v>
      </c>
      <c r="C184" t="s">
        <v>1673</v>
      </c>
      <c r="D184">
        <v>0</v>
      </c>
      <c r="E184">
        <f t="shared" si="8"/>
        <v>1.0000000000005116E-2</v>
      </c>
      <c r="F184">
        <f t="shared" si="9"/>
        <v>100</v>
      </c>
      <c r="G184">
        <f t="shared" si="10"/>
        <v>10</v>
      </c>
      <c r="H184" s="136">
        <f t="shared" si="11"/>
        <v>1533.15</v>
      </c>
      <c r="I184" t="s">
        <v>1648</v>
      </c>
      <c r="J184" t="s">
        <v>1490</v>
      </c>
      <c r="K184" t="s">
        <v>1566</v>
      </c>
      <c r="L184" t="s">
        <v>1486</v>
      </c>
      <c r="M184">
        <v>54</v>
      </c>
      <c r="N184">
        <v>1260</v>
      </c>
      <c r="O184">
        <v>0</v>
      </c>
      <c r="P184">
        <v>1</v>
      </c>
      <c r="Q184" s="134">
        <v>2093</v>
      </c>
      <c r="R184">
        <v>52.76</v>
      </c>
      <c r="S184">
        <v>1.4</v>
      </c>
      <c r="T184">
        <v>18.7</v>
      </c>
      <c r="U184">
        <v>6.29</v>
      </c>
      <c r="V184">
        <v>7.0000000000000007E-2</v>
      </c>
      <c r="W184">
        <v>6.82</v>
      </c>
      <c r="X184">
        <v>8.1999999999999993</v>
      </c>
      <c r="Y184">
        <v>5.7</v>
      </c>
      <c r="Z184">
        <v>0</v>
      </c>
      <c r="AA184">
        <v>0.05</v>
      </c>
      <c r="AB184">
        <v>0</v>
      </c>
      <c r="AC184">
        <v>0</v>
      </c>
      <c r="AD184">
        <v>0</v>
      </c>
      <c r="AE184">
        <v>0</v>
      </c>
      <c r="AG184" s="134">
        <v>2093</v>
      </c>
      <c r="AH184">
        <v>51.34</v>
      </c>
      <c r="AI184">
        <v>0.43</v>
      </c>
      <c r="AJ184">
        <v>6.3</v>
      </c>
      <c r="AK184">
        <v>4.0599999999999996</v>
      </c>
      <c r="AL184">
        <v>0.12</v>
      </c>
      <c r="AM184">
        <v>18.7</v>
      </c>
      <c r="AN184">
        <v>17.2</v>
      </c>
      <c r="AO184">
        <v>0.69</v>
      </c>
      <c r="AP184">
        <v>0</v>
      </c>
      <c r="AQ184">
        <v>1.1100000000000001</v>
      </c>
    </row>
    <row r="185" spans="1:43" ht="15.6">
      <c r="A185" s="134">
        <v>2094</v>
      </c>
      <c r="B185" t="s">
        <v>1676</v>
      </c>
      <c r="C185" t="s">
        <v>1673</v>
      </c>
      <c r="D185">
        <v>0</v>
      </c>
      <c r="E185">
        <f t="shared" si="8"/>
        <v>1.0000000000005116E-2</v>
      </c>
      <c r="F185">
        <f t="shared" si="9"/>
        <v>100</v>
      </c>
      <c r="G185">
        <f t="shared" si="10"/>
        <v>10</v>
      </c>
      <c r="H185" s="136">
        <f t="shared" si="11"/>
        <v>1583.15</v>
      </c>
      <c r="I185" t="s">
        <v>1648</v>
      </c>
      <c r="J185" t="s">
        <v>1490</v>
      </c>
      <c r="K185" t="s">
        <v>1566</v>
      </c>
      <c r="L185" t="s">
        <v>1486</v>
      </c>
      <c r="M185">
        <v>19</v>
      </c>
      <c r="N185">
        <v>1310</v>
      </c>
      <c r="O185">
        <v>0</v>
      </c>
      <c r="P185">
        <v>1</v>
      </c>
      <c r="Q185" s="134">
        <v>2094</v>
      </c>
      <c r="R185">
        <v>51.4</v>
      </c>
      <c r="S185">
        <v>0.66</v>
      </c>
      <c r="T185">
        <v>16.43</v>
      </c>
      <c r="U185">
        <v>6.1</v>
      </c>
      <c r="V185">
        <v>0.12</v>
      </c>
      <c r="W185">
        <v>10.72</v>
      </c>
      <c r="X185">
        <v>11.6</v>
      </c>
      <c r="Y185">
        <v>2.67</v>
      </c>
      <c r="Z185">
        <v>0</v>
      </c>
      <c r="AA185">
        <v>0.28999999999999998</v>
      </c>
      <c r="AB185">
        <v>0</v>
      </c>
      <c r="AC185">
        <v>0</v>
      </c>
      <c r="AD185">
        <v>0</v>
      </c>
      <c r="AE185">
        <v>0</v>
      </c>
      <c r="AG185" s="134">
        <v>2094</v>
      </c>
      <c r="AH185">
        <v>51.62</v>
      </c>
      <c r="AI185">
        <v>0.26</v>
      </c>
      <c r="AJ185">
        <v>5.66</v>
      </c>
      <c r="AK185">
        <v>3.48</v>
      </c>
      <c r="AL185">
        <v>0.1</v>
      </c>
      <c r="AM185">
        <v>20.57</v>
      </c>
      <c r="AN185">
        <v>16.399999999999999</v>
      </c>
      <c r="AO185">
        <v>0.37</v>
      </c>
      <c r="AP185">
        <v>0</v>
      </c>
      <c r="AQ185">
        <v>1.55</v>
      </c>
    </row>
    <row r="186" spans="1:43" ht="15.6">
      <c r="A186" s="134">
        <v>2095</v>
      </c>
      <c r="B186" t="s">
        <v>1677</v>
      </c>
      <c r="C186" t="s">
        <v>1673</v>
      </c>
      <c r="D186">
        <v>0</v>
      </c>
      <c r="E186">
        <f t="shared" si="8"/>
        <v>3.9999999999992042E-2</v>
      </c>
      <c r="F186">
        <f t="shared" si="9"/>
        <v>100</v>
      </c>
      <c r="G186">
        <f t="shared" si="10"/>
        <v>10</v>
      </c>
      <c r="H186" s="136">
        <f t="shared" si="11"/>
        <v>1583.15</v>
      </c>
      <c r="I186" t="s">
        <v>1648</v>
      </c>
      <c r="J186" t="s">
        <v>1490</v>
      </c>
      <c r="K186" t="s">
        <v>1566</v>
      </c>
      <c r="L186" t="s">
        <v>1486</v>
      </c>
      <c r="M186">
        <v>28</v>
      </c>
      <c r="N186">
        <v>1310</v>
      </c>
      <c r="O186">
        <v>0</v>
      </c>
      <c r="P186">
        <v>1</v>
      </c>
      <c r="Q186" s="134">
        <v>2095</v>
      </c>
      <c r="R186">
        <v>51.34</v>
      </c>
      <c r="S186">
        <v>0.67</v>
      </c>
      <c r="T186">
        <v>17.05</v>
      </c>
      <c r="U186">
        <v>5.8</v>
      </c>
      <c r="V186">
        <v>0.12</v>
      </c>
      <c r="W186">
        <v>10.39</v>
      </c>
      <c r="X186">
        <v>11.3</v>
      </c>
      <c r="Y186">
        <v>3.06</v>
      </c>
      <c r="Z186">
        <v>0</v>
      </c>
      <c r="AA186">
        <v>0.23</v>
      </c>
      <c r="AB186">
        <v>0</v>
      </c>
      <c r="AC186">
        <v>0</v>
      </c>
      <c r="AD186">
        <v>0</v>
      </c>
      <c r="AE186">
        <v>0</v>
      </c>
      <c r="AG186" s="134">
        <v>2095</v>
      </c>
      <c r="AH186">
        <v>51.61</v>
      </c>
      <c r="AI186">
        <v>0.31</v>
      </c>
      <c r="AJ186">
        <v>5.79</v>
      </c>
      <c r="AK186">
        <v>3.6</v>
      </c>
      <c r="AL186">
        <v>0.11</v>
      </c>
      <c r="AM186">
        <v>20.78</v>
      </c>
      <c r="AN186">
        <v>15.7</v>
      </c>
      <c r="AO186">
        <v>0.47</v>
      </c>
      <c r="AP186">
        <v>0</v>
      </c>
      <c r="AQ186">
        <v>1.62</v>
      </c>
    </row>
    <row r="187" spans="1:43" ht="15.6">
      <c r="A187" s="134">
        <v>2098</v>
      </c>
      <c r="B187" t="s">
        <v>1678</v>
      </c>
      <c r="C187" t="s">
        <v>1673</v>
      </c>
      <c r="D187">
        <v>0</v>
      </c>
      <c r="E187">
        <f t="shared" si="8"/>
        <v>4.9999999999982947E-2</v>
      </c>
      <c r="F187">
        <f t="shared" si="9"/>
        <v>100</v>
      </c>
      <c r="G187">
        <f t="shared" si="10"/>
        <v>10</v>
      </c>
      <c r="H187" s="136">
        <f t="shared" si="11"/>
        <v>1523.15</v>
      </c>
      <c r="I187" t="s">
        <v>1679</v>
      </c>
      <c r="J187" t="s">
        <v>1490</v>
      </c>
      <c r="K187" t="s">
        <v>1680</v>
      </c>
      <c r="L187" t="s">
        <v>1567</v>
      </c>
      <c r="M187">
        <v>48</v>
      </c>
      <c r="N187">
        <v>1250</v>
      </c>
      <c r="O187">
        <v>0</v>
      </c>
      <c r="P187">
        <v>1</v>
      </c>
      <c r="Q187" s="134">
        <v>2098</v>
      </c>
      <c r="R187">
        <v>58.34</v>
      </c>
      <c r="S187">
        <v>0</v>
      </c>
      <c r="T187">
        <v>17.399999999999999</v>
      </c>
      <c r="U187">
        <v>3.3</v>
      </c>
      <c r="V187">
        <v>0</v>
      </c>
      <c r="W187">
        <v>5.9</v>
      </c>
      <c r="X187">
        <v>4.62</v>
      </c>
      <c r="Y187">
        <v>10.1</v>
      </c>
      <c r="Z187">
        <v>0.28999999999999998</v>
      </c>
      <c r="AA187">
        <v>0</v>
      </c>
      <c r="AB187">
        <v>0</v>
      </c>
      <c r="AC187">
        <v>0</v>
      </c>
      <c r="AD187">
        <v>0</v>
      </c>
      <c r="AE187">
        <v>0</v>
      </c>
      <c r="AG187" s="134">
        <v>2098</v>
      </c>
      <c r="AH187">
        <v>56.4</v>
      </c>
      <c r="AI187">
        <v>0</v>
      </c>
      <c r="AJ187">
        <v>1.6</v>
      </c>
      <c r="AK187">
        <v>2.1</v>
      </c>
      <c r="AL187">
        <v>0</v>
      </c>
      <c r="AM187">
        <v>23.6</v>
      </c>
      <c r="AN187">
        <v>16.100000000000001</v>
      </c>
      <c r="AO187">
        <v>0.3</v>
      </c>
      <c r="AP187">
        <v>0</v>
      </c>
      <c r="AQ187">
        <v>0</v>
      </c>
    </row>
    <row r="188" spans="1:43" ht="15.6">
      <c r="A188" s="134">
        <v>4495</v>
      </c>
      <c r="B188" t="s">
        <v>1681</v>
      </c>
      <c r="C188" t="s">
        <v>1682</v>
      </c>
      <c r="D188">
        <v>0</v>
      </c>
      <c r="E188">
        <f t="shared" si="8"/>
        <v>1.0899999999999892</v>
      </c>
      <c r="F188">
        <f t="shared" si="9"/>
        <v>1.0900000000000034</v>
      </c>
      <c r="G188">
        <f t="shared" si="10"/>
        <v>10</v>
      </c>
      <c r="H188" s="136">
        <f t="shared" si="11"/>
        <v>1493.15</v>
      </c>
      <c r="I188" t="s">
        <v>1483</v>
      </c>
      <c r="J188" t="s">
        <v>1490</v>
      </c>
      <c r="K188" t="s">
        <v>1491</v>
      </c>
      <c r="L188" t="s">
        <v>1486</v>
      </c>
      <c r="M188">
        <v>48</v>
      </c>
      <c r="N188">
        <v>1220</v>
      </c>
      <c r="O188">
        <v>20</v>
      </c>
      <c r="P188">
        <v>1</v>
      </c>
      <c r="Q188" s="134">
        <v>4495</v>
      </c>
      <c r="R188">
        <v>55.01</v>
      </c>
      <c r="S188">
        <v>1.38</v>
      </c>
      <c r="T188">
        <v>14.74</v>
      </c>
      <c r="U188">
        <v>9.56</v>
      </c>
      <c r="V188">
        <v>0.17</v>
      </c>
      <c r="W188">
        <v>3.52</v>
      </c>
      <c r="X188">
        <v>8.48</v>
      </c>
      <c r="Y188">
        <v>3.76</v>
      </c>
      <c r="Z188">
        <v>1.66</v>
      </c>
      <c r="AA188">
        <v>0.01</v>
      </c>
      <c r="AB188">
        <v>0.62</v>
      </c>
      <c r="AC188">
        <v>0</v>
      </c>
      <c r="AD188">
        <v>0</v>
      </c>
      <c r="AE188">
        <v>98.91</v>
      </c>
      <c r="AG188" s="134">
        <v>4495</v>
      </c>
      <c r="AH188">
        <v>52.3</v>
      </c>
      <c r="AI188">
        <v>0.77</v>
      </c>
      <c r="AJ188">
        <v>3.26</v>
      </c>
      <c r="AK188">
        <v>8.6999999999999993</v>
      </c>
      <c r="AL188">
        <v>0.21</v>
      </c>
      <c r="AM188">
        <v>14.97</v>
      </c>
      <c r="AN188">
        <v>20.239999999999998</v>
      </c>
      <c r="AO188">
        <v>0.53</v>
      </c>
      <c r="AP188">
        <v>0</v>
      </c>
      <c r="AQ188">
        <v>0.06</v>
      </c>
    </row>
    <row r="189" spans="1:43" ht="15.6">
      <c r="A189" s="134">
        <v>4504</v>
      </c>
      <c r="B189" t="s">
        <v>1683</v>
      </c>
      <c r="C189" t="s">
        <v>1682</v>
      </c>
      <c r="D189">
        <v>0</v>
      </c>
      <c r="E189">
        <f t="shared" si="8"/>
        <v>0.65000000000000568</v>
      </c>
      <c r="F189">
        <f t="shared" si="9"/>
        <v>0.65000000000000568</v>
      </c>
      <c r="G189">
        <f t="shared" si="10"/>
        <v>20</v>
      </c>
      <c r="H189" s="136">
        <f t="shared" si="11"/>
        <v>1598.15</v>
      </c>
      <c r="I189" t="s">
        <v>1483</v>
      </c>
      <c r="J189" t="s">
        <v>1490</v>
      </c>
      <c r="K189" t="s">
        <v>1491</v>
      </c>
      <c r="L189" t="s">
        <v>1486</v>
      </c>
      <c r="M189">
        <v>24</v>
      </c>
      <c r="N189">
        <v>1325</v>
      </c>
      <c r="O189">
        <v>20</v>
      </c>
      <c r="P189">
        <v>2</v>
      </c>
      <c r="Q189" s="134">
        <v>4504</v>
      </c>
      <c r="R189">
        <v>55.67</v>
      </c>
      <c r="S189">
        <v>1.05</v>
      </c>
      <c r="T189">
        <v>18.93</v>
      </c>
      <c r="U189">
        <v>6.39</v>
      </c>
      <c r="V189">
        <v>0.1</v>
      </c>
      <c r="W189">
        <v>2.4</v>
      </c>
      <c r="X189">
        <v>9.0500000000000007</v>
      </c>
      <c r="Y189">
        <v>4.07</v>
      </c>
      <c r="Z189">
        <v>1.41</v>
      </c>
      <c r="AA189">
        <v>0.01</v>
      </c>
      <c r="AB189">
        <v>0.27</v>
      </c>
      <c r="AC189">
        <v>0</v>
      </c>
      <c r="AD189">
        <v>0</v>
      </c>
      <c r="AE189">
        <v>99.35</v>
      </c>
      <c r="AG189" s="134">
        <v>4504</v>
      </c>
      <c r="AH189">
        <v>48.57</v>
      </c>
      <c r="AI189">
        <v>0.52</v>
      </c>
      <c r="AJ189">
        <v>15.75</v>
      </c>
      <c r="AK189">
        <v>6.08</v>
      </c>
      <c r="AL189">
        <v>0.13</v>
      </c>
      <c r="AM189">
        <v>9.44</v>
      </c>
      <c r="AN189">
        <v>19.309999999999999</v>
      </c>
      <c r="AO189">
        <v>1.94</v>
      </c>
      <c r="AP189">
        <v>0</v>
      </c>
      <c r="AQ189">
        <v>0.08</v>
      </c>
    </row>
    <row r="190" spans="1:43" ht="15.6">
      <c r="A190" s="134">
        <v>4508</v>
      </c>
      <c r="B190" t="s">
        <v>1684</v>
      </c>
      <c r="C190" t="s">
        <v>1682</v>
      </c>
      <c r="D190">
        <v>0</v>
      </c>
      <c r="E190">
        <f t="shared" si="8"/>
        <v>-1.0299999999999869</v>
      </c>
      <c r="F190">
        <f t="shared" si="9"/>
        <v>-1.0400000000000063</v>
      </c>
      <c r="G190">
        <f t="shared" si="10"/>
        <v>27</v>
      </c>
      <c r="H190" s="136">
        <f t="shared" si="11"/>
        <v>1703.15</v>
      </c>
      <c r="I190" t="s">
        <v>1483</v>
      </c>
      <c r="J190" t="s">
        <v>1490</v>
      </c>
      <c r="K190" t="s">
        <v>1491</v>
      </c>
      <c r="L190" t="s">
        <v>1486</v>
      </c>
      <c r="M190">
        <v>86</v>
      </c>
      <c r="N190">
        <v>1430</v>
      </c>
      <c r="O190">
        <v>20</v>
      </c>
      <c r="P190">
        <v>2.7</v>
      </c>
      <c r="Q190" s="134">
        <v>4508</v>
      </c>
      <c r="R190">
        <v>57.94</v>
      </c>
      <c r="S190">
        <v>0.6</v>
      </c>
      <c r="T190">
        <v>22.24</v>
      </c>
      <c r="U190">
        <v>3.72</v>
      </c>
      <c r="V190">
        <v>7.0000000000000007E-2</v>
      </c>
      <c r="W190">
        <v>1.25</v>
      </c>
      <c r="X190">
        <v>9.08</v>
      </c>
      <c r="Y190">
        <v>4.59</v>
      </c>
      <c r="Z190">
        <v>1.1000000000000001</v>
      </c>
      <c r="AA190">
        <v>0</v>
      </c>
      <c r="AB190">
        <v>0.44</v>
      </c>
      <c r="AC190">
        <v>0</v>
      </c>
      <c r="AD190">
        <v>0</v>
      </c>
      <c r="AE190">
        <v>101.04</v>
      </c>
      <c r="AG190" s="134">
        <v>4508</v>
      </c>
      <c r="AH190">
        <v>44.51</v>
      </c>
      <c r="AI190">
        <v>0.46</v>
      </c>
      <c r="AJ190">
        <v>25.76</v>
      </c>
      <c r="AK190">
        <v>3.48</v>
      </c>
      <c r="AL190">
        <v>0.08</v>
      </c>
      <c r="AM190">
        <v>5.05</v>
      </c>
      <c r="AN190">
        <v>17.53</v>
      </c>
      <c r="AO190">
        <v>3.12</v>
      </c>
      <c r="AP190">
        <v>0</v>
      </c>
      <c r="AQ190">
        <v>0.01</v>
      </c>
    </row>
    <row r="191" spans="1:43" ht="15.6">
      <c r="A191" s="134">
        <v>4521</v>
      </c>
      <c r="B191" t="s">
        <v>1685</v>
      </c>
      <c r="C191" t="s">
        <v>1682</v>
      </c>
      <c r="D191">
        <v>0</v>
      </c>
      <c r="E191">
        <f t="shared" si="8"/>
        <v>0.3399999999999892</v>
      </c>
      <c r="F191">
        <f t="shared" si="9"/>
        <v>0.34999999999999432</v>
      </c>
      <c r="G191">
        <f t="shared" si="10"/>
        <v>15</v>
      </c>
      <c r="H191" s="136">
        <f t="shared" si="11"/>
        <v>1573.15</v>
      </c>
      <c r="I191" t="s">
        <v>1483</v>
      </c>
      <c r="J191" t="s">
        <v>1490</v>
      </c>
      <c r="K191" t="s">
        <v>1491</v>
      </c>
      <c r="L191" t="s">
        <v>1486</v>
      </c>
      <c r="M191">
        <v>34</v>
      </c>
      <c r="N191">
        <v>1300</v>
      </c>
      <c r="O191">
        <v>20</v>
      </c>
      <c r="P191">
        <v>1.5</v>
      </c>
      <c r="Q191" s="134">
        <v>4521</v>
      </c>
      <c r="R191">
        <v>49.99</v>
      </c>
      <c r="S191">
        <v>2.08</v>
      </c>
      <c r="T191">
        <v>18.47</v>
      </c>
      <c r="U191">
        <v>11.26</v>
      </c>
      <c r="V191">
        <v>0.14000000000000001</v>
      </c>
      <c r="W191">
        <v>5.58</v>
      </c>
      <c r="X191">
        <v>8.0299999999999994</v>
      </c>
      <c r="Y191">
        <v>3.4</v>
      </c>
      <c r="Z191">
        <v>0.52</v>
      </c>
      <c r="AA191">
        <v>0.01</v>
      </c>
      <c r="AB191">
        <v>0.18</v>
      </c>
      <c r="AC191">
        <v>0</v>
      </c>
      <c r="AD191">
        <v>0</v>
      </c>
      <c r="AE191">
        <v>99.65</v>
      </c>
      <c r="AG191" s="134">
        <v>4521</v>
      </c>
      <c r="AH191">
        <v>49.71</v>
      </c>
      <c r="AI191">
        <v>0.65</v>
      </c>
      <c r="AJ191">
        <v>11.4</v>
      </c>
      <c r="AK191">
        <v>11.24</v>
      </c>
      <c r="AL191">
        <v>0.21</v>
      </c>
      <c r="AM191">
        <v>15.77</v>
      </c>
      <c r="AN191">
        <v>11.29</v>
      </c>
      <c r="AO191">
        <v>1.07</v>
      </c>
      <c r="AP191">
        <v>0</v>
      </c>
      <c r="AQ191">
        <v>0.17</v>
      </c>
    </row>
    <row r="192" spans="1:43" ht="15.6">
      <c r="A192" s="134">
        <v>4525</v>
      </c>
      <c r="B192" t="s">
        <v>1686</v>
      </c>
      <c r="C192" t="s">
        <v>1682</v>
      </c>
      <c r="D192">
        <v>0</v>
      </c>
      <c r="E192">
        <f t="shared" si="8"/>
        <v>0.45999999999999375</v>
      </c>
      <c r="F192">
        <f t="shared" si="9"/>
        <v>0.46999999999999886</v>
      </c>
      <c r="G192">
        <f t="shared" si="10"/>
        <v>15</v>
      </c>
      <c r="H192" s="136">
        <f t="shared" si="11"/>
        <v>1593.15</v>
      </c>
      <c r="I192" t="s">
        <v>1483</v>
      </c>
      <c r="J192" t="s">
        <v>1490</v>
      </c>
      <c r="K192" t="s">
        <v>1491</v>
      </c>
      <c r="L192" t="s">
        <v>1486</v>
      </c>
      <c r="M192">
        <v>30.3</v>
      </c>
      <c r="N192">
        <v>1320</v>
      </c>
      <c r="O192">
        <v>20</v>
      </c>
      <c r="P192">
        <v>1.5</v>
      </c>
      <c r="Q192" s="134">
        <v>4525</v>
      </c>
      <c r="R192">
        <v>50.44</v>
      </c>
      <c r="S192">
        <v>1.95</v>
      </c>
      <c r="T192">
        <v>17.82</v>
      </c>
      <c r="U192">
        <v>10.74</v>
      </c>
      <c r="V192">
        <v>0.16</v>
      </c>
      <c r="W192">
        <v>5.82</v>
      </c>
      <c r="X192">
        <v>8.5500000000000007</v>
      </c>
      <c r="Y192">
        <v>3.37</v>
      </c>
      <c r="Z192">
        <v>0.49</v>
      </c>
      <c r="AA192">
        <v>0.02</v>
      </c>
      <c r="AB192">
        <v>0.18</v>
      </c>
      <c r="AC192">
        <v>0</v>
      </c>
      <c r="AD192">
        <v>0</v>
      </c>
      <c r="AE192">
        <v>99.53</v>
      </c>
      <c r="AG192" s="134">
        <v>4525</v>
      </c>
      <c r="AH192">
        <v>48.72</v>
      </c>
      <c r="AI192">
        <v>0.77</v>
      </c>
      <c r="AJ192">
        <v>11.66</v>
      </c>
      <c r="AK192">
        <v>9.81</v>
      </c>
      <c r="AL192">
        <v>0.19</v>
      </c>
      <c r="AM192">
        <v>15.19</v>
      </c>
      <c r="AN192">
        <v>12.92</v>
      </c>
      <c r="AO192">
        <v>1.1499999999999999</v>
      </c>
      <c r="AP192">
        <v>0</v>
      </c>
      <c r="AQ192">
        <v>0.22</v>
      </c>
    </row>
    <row r="193" spans="1:43" ht="15.6">
      <c r="A193" s="134">
        <v>4526</v>
      </c>
      <c r="B193" t="s">
        <v>1687</v>
      </c>
      <c r="C193" t="s">
        <v>1682</v>
      </c>
      <c r="D193">
        <v>0</v>
      </c>
      <c r="E193">
        <f t="shared" si="8"/>
        <v>-0.5</v>
      </c>
      <c r="F193">
        <f t="shared" si="9"/>
        <v>-0.51000000000000512</v>
      </c>
      <c r="G193">
        <f t="shared" si="10"/>
        <v>13</v>
      </c>
      <c r="H193" s="136">
        <f t="shared" si="11"/>
        <v>1533.15</v>
      </c>
      <c r="I193" t="s">
        <v>1483</v>
      </c>
      <c r="J193" t="s">
        <v>1490</v>
      </c>
      <c r="K193" t="s">
        <v>1491</v>
      </c>
      <c r="L193" t="s">
        <v>1486</v>
      </c>
      <c r="M193">
        <v>43.5</v>
      </c>
      <c r="N193">
        <v>1260</v>
      </c>
      <c r="O193">
        <v>20</v>
      </c>
      <c r="P193">
        <v>1.3</v>
      </c>
      <c r="Q193" s="134">
        <v>4526</v>
      </c>
      <c r="R193">
        <v>50.59</v>
      </c>
      <c r="S193">
        <v>2.1800000000000002</v>
      </c>
      <c r="T193">
        <v>17.98</v>
      </c>
      <c r="U193">
        <v>11.63</v>
      </c>
      <c r="V193">
        <v>0.13</v>
      </c>
      <c r="W193">
        <v>5.81</v>
      </c>
      <c r="X193">
        <v>8.23</v>
      </c>
      <c r="Y193">
        <v>3.14</v>
      </c>
      <c r="Z193">
        <v>0.56000000000000005</v>
      </c>
      <c r="AA193">
        <v>0.03</v>
      </c>
      <c r="AB193">
        <v>0.22</v>
      </c>
      <c r="AC193">
        <v>0</v>
      </c>
      <c r="AD193">
        <v>0</v>
      </c>
      <c r="AE193">
        <v>100.51</v>
      </c>
      <c r="AG193" s="134">
        <v>4526</v>
      </c>
      <c r="AH193">
        <v>49.04</v>
      </c>
      <c r="AI193">
        <v>1.1399999999999999</v>
      </c>
      <c r="AJ193">
        <v>9.57</v>
      </c>
      <c r="AK193">
        <v>13.02</v>
      </c>
      <c r="AL193">
        <v>0.24</v>
      </c>
      <c r="AM193">
        <v>17.690000000000001</v>
      </c>
      <c r="AN193">
        <v>9.4700000000000006</v>
      </c>
      <c r="AO193">
        <v>0.75</v>
      </c>
      <c r="AP193">
        <v>0</v>
      </c>
      <c r="AQ193">
        <v>0.15</v>
      </c>
    </row>
    <row r="194" spans="1:43" ht="15.6">
      <c r="A194" s="134">
        <v>4528</v>
      </c>
      <c r="B194" t="s">
        <v>1688</v>
      </c>
      <c r="C194" t="s">
        <v>1682</v>
      </c>
      <c r="D194">
        <v>0</v>
      </c>
      <c r="E194">
        <f t="shared" si="8"/>
        <v>0.70000000000000284</v>
      </c>
      <c r="F194">
        <f t="shared" si="9"/>
        <v>0.70999999999999375</v>
      </c>
      <c r="G194">
        <f t="shared" si="10"/>
        <v>13</v>
      </c>
      <c r="H194" s="136">
        <f t="shared" si="11"/>
        <v>1563.15</v>
      </c>
      <c r="I194" t="s">
        <v>1483</v>
      </c>
      <c r="J194" t="s">
        <v>1490</v>
      </c>
      <c r="K194" t="s">
        <v>1491</v>
      </c>
      <c r="L194" t="s">
        <v>1486</v>
      </c>
      <c r="M194">
        <v>91.7</v>
      </c>
      <c r="N194">
        <v>1290</v>
      </c>
      <c r="O194">
        <v>20</v>
      </c>
      <c r="P194">
        <v>1.3</v>
      </c>
      <c r="Q194" s="134">
        <v>4528</v>
      </c>
      <c r="R194">
        <v>49.69</v>
      </c>
      <c r="S194">
        <v>1.98</v>
      </c>
      <c r="T194">
        <v>18.05</v>
      </c>
      <c r="U194">
        <v>11.13</v>
      </c>
      <c r="V194">
        <v>0.14000000000000001</v>
      </c>
      <c r="W194">
        <v>5.92</v>
      </c>
      <c r="X194">
        <v>8.3800000000000008</v>
      </c>
      <c r="Y194">
        <v>3.34</v>
      </c>
      <c r="Z194">
        <v>0.47</v>
      </c>
      <c r="AA194">
        <v>0.02</v>
      </c>
      <c r="AB194">
        <v>0.18</v>
      </c>
      <c r="AC194">
        <v>0</v>
      </c>
      <c r="AD194">
        <v>0</v>
      </c>
      <c r="AE194">
        <v>99.29</v>
      </c>
      <c r="AG194" s="134">
        <v>4528</v>
      </c>
      <c r="AH194">
        <v>49.42</v>
      </c>
      <c r="AI194">
        <v>0.72</v>
      </c>
      <c r="AJ194">
        <v>11.21</v>
      </c>
      <c r="AK194">
        <v>10.36</v>
      </c>
      <c r="AL194">
        <v>0.22</v>
      </c>
      <c r="AM194">
        <v>16.23</v>
      </c>
      <c r="AN194">
        <v>11.81</v>
      </c>
      <c r="AO194">
        <v>0.98</v>
      </c>
      <c r="AP194">
        <v>0</v>
      </c>
      <c r="AQ194">
        <v>0.27</v>
      </c>
    </row>
    <row r="195" spans="1:43" ht="15.6">
      <c r="A195" s="134">
        <v>4529</v>
      </c>
      <c r="B195" t="s">
        <v>1689</v>
      </c>
      <c r="C195" t="s">
        <v>1682</v>
      </c>
      <c r="D195">
        <v>0</v>
      </c>
      <c r="E195">
        <f t="shared" ref="E195:E258" si="12">100-SUM(R195:AB195)</f>
        <v>3.0000000000001137E-2</v>
      </c>
      <c r="F195">
        <f t="shared" ref="F195:F258" si="13">100-AE195</f>
        <v>1.9999999999996021E-2</v>
      </c>
      <c r="G195">
        <f t="shared" ref="G195:G258" si="14">10*P195</f>
        <v>11.5</v>
      </c>
      <c r="H195" s="136">
        <f t="shared" ref="H195:H258" si="15">N195+273.15</f>
        <v>1548.15</v>
      </c>
      <c r="I195" t="s">
        <v>1483</v>
      </c>
      <c r="J195" t="s">
        <v>1490</v>
      </c>
      <c r="K195" t="s">
        <v>1491</v>
      </c>
      <c r="L195" t="s">
        <v>1486</v>
      </c>
      <c r="M195">
        <v>48</v>
      </c>
      <c r="N195">
        <v>1275</v>
      </c>
      <c r="O195">
        <v>20</v>
      </c>
      <c r="P195">
        <v>1.1499999999999999</v>
      </c>
      <c r="Q195" s="134">
        <v>4529</v>
      </c>
      <c r="R195">
        <v>50.21</v>
      </c>
      <c r="S195">
        <v>1.97</v>
      </c>
      <c r="T195">
        <v>17.48</v>
      </c>
      <c r="U195">
        <v>11.42</v>
      </c>
      <c r="V195">
        <v>0.15</v>
      </c>
      <c r="W195">
        <v>6.28</v>
      </c>
      <c r="X195">
        <v>8.65</v>
      </c>
      <c r="Y195">
        <v>3.14</v>
      </c>
      <c r="Z195">
        <v>0.49</v>
      </c>
      <c r="AA195">
        <v>0.02</v>
      </c>
      <c r="AB195">
        <v>0.16</v>
      </c>
      <c r="AC195">
        <v>0</v>
      </c>
      <c r="AD195">
        <v>0</v>
      </c>
      <c r="AE195">
        <v>99.98</v>
      </c>
      <c r="AG195" s="134">
        <v>4529</v>
      </c>
      <c r="AH195">
        <v>50.01</v>
      </c>
      <c r="AI195">
        <v>0.59</v>
      </c>
      <c r="AJ195">
        <v>7.84</v>
      </c>
      <c r="AK195">
        <v>12</v>
      </c>
      <c r="AL195">
        <v>0.23</v>
      </c>
      <c r="AM195">
        <v>19.71</v>
      </c>
      <c r="AN195">
        <v>8.8000000000000007</v>
      </c>
      <c r="AO195">
        <v>0.6</v>
      </c>
      <c r="AP195">
        <v>0</v>
      </c>
      <c r="AQ195">
        <v>0.28999999999999998</v>
      </c>
    </row>
    <row r="196" spans="1:43" ht="15.6">
      <c r="A196" s="134">
        <v>4562</v>
      </c>
      <c r="B196" t="s">
        <v>1690</v>
      </c>
      <c r="C196" t="s">
        <v>1691</v>
      </c>
      <c r="D196">
        <v>0</v>
      </c>
      <c r="E196">
        <f t="shared" si="12"/>
        <v>0.9000000000000199</v>
      </c>
      <c r="F196">
        <f t="shared" si="13"/>
        <v>0.90000000000000568</v>
      </c>
      <c r="G196">
        <f t="shared" si="14"/>
        <v>10.5</v>
      </c>
      <c r="H196" s="136">
        <f t="shared" si="15"/>
        <v>1563.15</v>
      </c>
      <c r="I196" t="s">
        <v>1692</v>
      </c>
      <c r="J196" t="s">
        <v>1490</v>
      </c>
      <c r="K196" t="s">
        <v>1491</v>
      </c>
      <c r="L196" t="s">
        <v>1486</v>
      </c>
      <c r="M196">
        <v>2880</v>
      </c>
      <c r="N196">
        <v>1290</v>
      </c>
      <c r="O196">
        <v>0</v>
      </c>
      <c r="P196">
        <v>1.05</v>
      </c>
      <c r="Q196" s="134">
        <v>4562</v>
      </c>
      <c r="R196">
        <v>49.8</v>
      </c>
      <c r="S196">
        <v>0.85</v>
      </c>
      <c r="T196">
        <v>15.7</v>
      </c>
      <c r="U196">
        <v>8.23</v>
      </c>
      <c r="V196">
        <v>0.1</v>
      </c>
      <c r="W196">
        <v>10.1</v>
      </c>
      <c r="X196">
        <v>11.7</v>
      </c>
      <c r="Y196">
        <v>2.3199999999999998</v>
      </c>
      <c r="Z196">
        <v>0.13</v>
      </c>
      <c r="AA196">
        <v>0.04</v>
      </c>
      <c r="AB196">
        <v>0.13</v>
      </c>
      <c r="AC196">
        <v>0</v>
      </c>
      <c r="AD196">
        <v>0</v>
      </c>
      <c r="AE196">
        <v>99.1</v>
      </c>
      <c r="AG196" s="134">
        <v>4562</v>
      </c>
      <c r="AH196">
        <v>52.5</v>
      </c>
      <c r="AI196">
        <v>0.22</v>
      </c>
      <c r="AJ196">
        <v>5.52</v>
      </c>
      <c r="AK196">
        <v>4.93</v>
      </c>
      <c r="AL196">
        <v>0.34</v>
      </c>
      <c r="AM196">
        <v>20.7</v>
      </c>
      <c r="AN196">
        <v>15.6</v>
      </c>
      <c r="AO196">
        <v>0.35</v>
      </c>
      <c r="AP196">
        <v>0</v>
      </c>
      <c r="AQ196">
        <v>0.56999999999999995</v>
      </c>
    </row>
    <row r="197" spans="1:43" ht="15.6">
      <c r="A197" s="134">
        <v>4580</v>
      </c>
      <c r="B197" t="s">
        <v>1693</v>
      </c>
      <c r="C197" t="s">
        <v>1694</v>
      </c>
      <c r="D197">
        <v>0</v>
      </c>
      <c r="E197">
        <f t="shared" si="12"/>
        <v>0.50000000000001421</v>
      </c>
      <c r="F197">
        <f t="shared" si="13"/>
        <v>0.5</v>
      </c>
      <c r="G197">
        <f t="shared" si="14"/>
        <v>12</v>
      </c>
      <c r="H197" s="136">
        <f t="shared" si="15"/>
        <v>1618.15</v>
      </c>
      <c r="I197" t="s">
        <v>1504</v>
      </c>
      <c r="J197" t="s">
        <v>1490</v>
      </c>
      <c r="K197" t="s">
        <v>1580</v>
      </c>
      <c r="L197" t="s">
        <v>1486</v>
      </c>
      <c r="M197">
        <v>24</v>
      </c>
      <c r="N197">
        <v>1345</v>
      </c>
      <c r="O197">
        <v>10</v>
      </c>
      <c r="P197">
        <v>1.2</v>
      </c>
      <c r="Q197" s="134">
        <v>4580</v>
      </c>
      <c r="R197">
        <v>47.5</v>
      </c>
      <c r="S197">
        <v>0.66</v>
      </c>
      <c r="T197">
        <v>17.82</v>
      </c>
      <c r="U197">
        <v>8.1</v>
      </c>
      <c r="V197">
        <v>0.1</v>
      </c>
      <c r="W197">
        <v>11.8</v>
      </c>
      <c r="X197">
        <v>10.98</v>
      </c>
      <c r="Y197">
        <v>2.17</v>
      </c>
      <c r="Z197">
        <v>0.08</v>
      </c>
      <c r="AA197">
        <v>0.17</v>
      </c>
      <c r="AB197">
        <v>0.12</v>
      </c>
      <c r="AC197">
        <v>0</v>
      </c>
      <c r="AD197">
        <v>0</v>
      </c>
      <c r="AE197">
        <v>99.5</v>
      </c>
      <c r="AG197" s="134">
        <v>4580</v>
      </c>
      <c r="AH197">
        <v>51.5</v>
      </c>
      <c r="AI197">
        <v>0.18</v>
      </c>
      <c r="AJ197">
        <v>8</v>
      </c>
      <c r="AK197">
        <v>4.9000000000000004</v>
      </c>
      <c r="AL197">
        <v>0.1</v>
      </c>
      <c r="AM197">
        <v>20.9</v>
      </c>
      <c r="AN197">
        <v>13.8</v>
      </c>
      <c r="AO197">
        <v>0.49</v>
      </c>
      <c r="AP197">
        <v>0</v>
      </c>
      <c r="AQ197">
        <v>0.49</v>
      </c>
    </row>
    <row r="198" spans="1:43" ht="15.6">
      <c r="A198" s="134">
        <v>4581</v>
      </c>
      <c r="B198" t="s">
        <v>1695</v>
      </c>
      <c r="C198" t="s">
        <v>1694</v>
      </c>
      <c r="D198">
        <v>0</v>
      </c>
      <c r="E198">
        <f t="shared" si="12"/>
        <v>-6.9999999999978968E-2</v>
      </c>
      <c r="F198">
        <f t="shared" si="13"/>
        <v>-6.9999999999993179E-2</v>
      </c>
      <c r="G198">
        <f t="shared" si="14"/>
        <v>12</v>
      </c>
      <c r="H198" s="136">
        <f t="shared" si="15"/>
        <v>1603.15</v>
      </c>
      <c r="I198" t="s">
        <v>1504</v>
      </c>
      <c r="J198" t="s">
        <v>1490</v>
      </c>
      <c r="K198" t="s">
        <v>1580</v>
      </c>
      <c r="L198" t="s">
        <v>1486</v>
      </c>
      <c r="M198">
        <v>24</v>
      </c>
      <c r="N198">
        <v>1330</v>
      </c>
      <c r="O198">
        <v>10</v>
      </c>
      <c r="P198">
        <v>1.2</v>
      </c>
      <c r="Q198" s="134">
        <v>4581</v>
      </c>
      <c r="R198">
        <v>48.04</v>
      </c>
      <c r="S198">
        <v>0.68</v>
      </c>
      <c r="T198">
        <v>18.3</v>
      </c>
      <c r="U198">
        <v>8.3000000000000007</v>
      </c>
      <c r="V198">
        <v>0.16</v>
      </c>
      <c r="W198">
        <v>11.16</v>
      </c>
      <c r="X198">
        <v>10.57</v>
      </c>
      <c r="Y198">
        <v>2.5</v>
      </c>
      <c r="Z198">
        <v>0.12</v>
      </c>
      <c r="AA198">
        <v>0.13</v>
      </c>
      <c r="AB198">
        <v>0.11</v>
      </c>
      <c r="AC198">
        <v>0</v>
      </c>
      <c r="AD198">
        <v>0</v>
      </c>
      <c r="AE198">
        <v>100.07</v>
      </c>
      <c r="AG198" s="134">
        <v>4581</v>
      </c>
      <c r="AH198">
        <v>51.7</v>
      </c>
      <c r="AI198">
        <v>0.26</v>
      </c>
      <c r="AJ198">
        <v>8.9</v>
      </c>
      <c r="AK198">
        <v>4.8</v>
      </c>
      <c r="AL198">
        <v>0.1</v>
      </c>
      <c r="AM198">
        <v>20.100000000000001</v>
      </c>
      <c r="AN198">
        <v>14.3</v>
      </c>
      <c r="AO198">
        <v>0.52</v>
      </c>
      <c r="AP198">
        <v>0</v>
      </c>
      <c r="AQ198">
        <v>0.35</v>
      </c>
    </row>
    <row r="199" spans="1:43" ht="15.6">
      <c r="A199" s="134">
        <v>4582</v>
      </c>
      <c r="B199" t="s">
        <v>1696</v>
      </c>
      <c r="C199" t="s">
        <v>1694</v>
      </c>
      <c r="D199">
        <v>0</v>
      </c>
      <c r="E199">
        <f t="shared" si="12"/>
        <v>1.0700000000000216</v>
      </c>
      <c r="F199">
        <f t="shared" si="13"/>
        <v>1.0699999999999932</v>
      </c>
      <c r="G199">
        <f t="shared" si="14"/>
        <v>12</v>
      </c>
      <c r="H199" s="136">
        <f t="shared" si="15"/>
        <v>1588.15</v>
      </c>
      <c r="I199" t="s">
        <v>1504</v>
      </c>
      <c r="J199" t="s">
        <v>1490</v>
      </c>
      <c r="K199" t="s">
        <v>1580</v>
      </c>
      <c r="L199" t="s">
        <v>1486</v>
      </c>
      <c r="M199">
        <v>24</v>
      </c>
      <c r="N199">
        <v>1315</v>
      </c>
      <c r="O199">
        <v>10</v>
      </c>
      <c r="P199">
        <v>1.2</v>
      </c>
      <c r="Q199" s="134">
        <v>4582</v>
      </c>
      <c r="R199">
        <v>46.9</v>
      </c>
      <c r="S199">
        <v>0.66</v>
      </c>
      <c r="T199">
        <v>17.899999999999999</v>
      </c>
      <c r="U199">
        <v>8.41</v>
      </c>
      <c r="V199">
        <v>0.12</v>
      </c>
      <c r="W199">
        <v>11.41</v>
      </c>
      <c r="X199">
        <v>10.71</v>
      </c>
      <c r="Y199">
        <v>2.5</v>
      </c>
      <c r="Z199">
        <v>0.12</v>
      </c>
      <c r="AA199">
        <v>7.0000000000000007E-2</v>
      </c>
      <c r="AB199">
        <v>0.13</v>
      </c>
      <c r="AC199">
        <v>0</v>
      </c>
      <c r="AD199">
        <v>0</v>
      </c>
      <c r="AE199">
        <v>98.93</v>
      </c>
      <c r="AG199" s="134">
        <v>4582</v>
      </c>
      <c r="AH199">
        <v>51.7</v>
      </c>
      <c r="AI199">
        <v>0.25</v>
      </c>
      <c r="AJ199">
        <v>8.4</v>
      </c>
      <c r="AK199">
        <v>4.8</v>
      </c>
      <c r="AL199">
        <v>0.14000000000000001</v>
      </c>
      <c r="AM199">
        <v>19.899999999999999</v>
      </c>
      <c r="AN199">
        <v>15</v>
      </c>
      <c r="AO199">
        <v>0.56000000000000005</v>
      </c>
      <c r="AP199">
        <v>0</v>
      </c>
      <c r="AQ199">
        <v>0.44</v>
      </c>
    </row>
    <row r="200" spans="1:43" ht="15.6">
      <c r="A200" s="134">
        <v>4587</v>
      </c>
      <c r="B200" t="s">
        <v>1697</v>
      </c>
      <c r="C200" t="s">
        <v>1694</v>
      </c>
      <c r="D200">
        <v>0</v>
      </c>
      <c r="E200">
        <f t="shared" si="12"/>
        <v>0.93000000000000682</v>
      </c>
      <c r="F200">
        <f t="shared" si="13"/>
        <v>0.93000000000000682</v>
      </c>
      <c r="G200">
        <f t="shared" si="14"/>
        <v>16</v>
      </c>
      <c r="H200" s="136">
        <f t="shared" si="15"/>
        <v>1643.15</v>
      </c>
      <c r="I200" t="s">
        <v>1504</v>
      </c>
      <c r="J200" t="s">
        <v>1490</v>
      </c>
      <c r="K200" t="s">
        <v>1580</v>
      </c>
      <c r="L200" t="s">
        <v>1486</v>
      </c>
      <c r="M200">
        <v>24</v>
      </c>
      <c r="N200">
        <v>1370</v>
      </c>
      <c r="O200">
        <v>10</v>
      </c>
      <c r="P200">
        <v>1.6</v>
      </c>
      <c r="Q200" s="134">
        <v>4587</v>
      </c>
      <c r="R200">
        <v>46.3</v>
      </c>
      <c r="S200">
        <v>0.6</v>
      </c>
      <c r="T200">
        <v>17.079999999999998</v>
      </c>
      <c r="U200">
        <v>8.6199999999999992</v>
      </c>
      <c r="V200">
        <v>0.16</v>
      </c>
      <c r="W200">
        <v>12.99</v>
      </c>
      <c r="X200">
        <v>10.66</v>
      </c>
      <c r="Y200">
        <v>2.2200000000000002</v>
      </c>
      <c r="Z200">
        <v>0.12</v>
      </c>
      <c r="AA200">
        <v>0.18</v>
      </c>
      <c r="AB200">
        <v>0.14000000000000001</v>
      </c>
      <c r="AC200">
        <v>0</v>
      </c>
      <c r="AD200">
        <v>0</v>
      </c>
      <c r="AE200">
        <v>99.07</v>
      </c>
      <c r="AG200" s="134">
        <v>4587</v>
      </c>
      <c r="AH200">
        <v>51.5</v>
      </c>
      <c r="AI200">
        <v>0.2</v>
      </c>
      <c r="AJ200">
        <v>8.6999999999999993</v>
      </c>
      <c r="AK200">
        <v>4.5999999999999996</v>
      </c>
      <c r="AL200">
        <v>0.11</v>
      </c>
      <c r="AM200">
        <v>20.6</v>
      </c>
      <c r="AN200">
        <v>13.9</v>
      </c>
      <c r="AO200">
        <v>0.63</v>
      </c>
      <c r="AP200">
        <v>0</v>
      </c>
      <c r="AQ200">
        <v>0.31</v>
      </c>
    </row>
    <row r="201" spans="1:43" ht="15.6">
      <c r="A201" s="134">
        <v>4588</v>
      </c>
      <c r="B201" t="s">
        <v>1698</v>
      </c>
      <c r="C201" t="s">
        <v>1694</v>
      </c>
      <c r="D201">
        <v>0</v>
      </c>
      <c r="E201">
        <f t="shared" si="12"/>
        <v>0.81999999999999318</v>
      </c>
      <c r="F201">
        <f t="shared" si="13"/>
        <v>0.81999999999999318</v>
      </c>
      <c r="G201">
        <f t="shared" si="14"/>
        <v>16</v>
      </c>
      <c r="H201" s="136">
        <f t="shared" si="15"/>
        <v>1628.15</v>
      </c>
      <c r="I201" t="s">
        <v>1504</v>
      </c>
      <c r="J201" t="s">
        <v>1490</v>
      </c>
      <c r="K201" t="s">
        <v>1580</v>
      </c>
      <c r="L201" t="s">
        <v>1486</v>
      </c>
      <c r="M201">
        <v>24</v>
      </c>
      <c r="N201">
        <v>1355</v>
      </c>
      <c r="O201">
        <v>10</v>
      </c>
      <c r="P201">
        <v>1.6</v>
      </c>
      <c r="Q201" s="134">
        <v>4588</v>
      </c>
      <c r="R201">
        <v>46.4</v>
      </c>
      <c r="S201">
        <v>0.68</v>
      </c>
      <c r="T201">
        <v>17.2</v>
      </c>
      <c r="U201">
        <v>8.9</v>
      </c>
      <c r="V201">
        <v>0.11</v>
      </c>
      <c r="W201">
        <v>12.5</v>
      </c>
      <c r="X201">
        <v>10.75</v>
      </c>
      <c r="Y201">
        <v>2.29</v>
      </c>
      <c r="Z201">
        <v>7.0000000000000007E-2</v>
      </c>
      <c r="AA201">
        <v>0.13</v>
      </c>
      <c r="AB201">
        <v>0.15</v>
      </c>
      <c r="AC201">
        <v>0</v>
      </c>
      <c r="AD201">
        <v>0</v>
      </c>
      <c r="AE201">
        <v>99.18</v>
      </c>
      <c r="AG201" s="134">
        <v>4588</v>
      </c>
      <c r="AH201">
        <v>51.9</v>
      </c>
      <c r="AI201">
        <v>0.2</v>
      </c>
      <c r="AJ201">
        <v>8.8000000000000007</v>
      </c>
      <c r="AK201">
        <v>5.0999999999999996</v>
      </c>
      <c r="AL201">
        <v>0.11</v>
      </c>
      <c r="AM201">
        <v>20.9</v>
      </c>
      <c r="AN201">
        <v>12.8</v>
      </c>
      <c r="AO201">
        <v>0.62</v>
      </c>
      <c r="AP201">
        <v>0</v>
      </c>
      <c r="AQ201">
        <v>0.28999999999999998</v>
      </c>
    </row>
    <row r="202" spans="1:43" ht="15.6">
      <c r="A202" s="134">
        <v>4601</v>
      </c>
      <c r="B202" t="s">
        <v>1699</v>
      </c>
      <c r="C202" t="s">
        <v>1700</v>
      </c>
      <c r="D202">
        <v>0</v>
      </c>
      <c r="E202">
        <f t="shared" si="12"/>
        <v>0.82999999999999829</v>
      </c>
      <c r="F202">
        <f t="shared" si="13"/>
        <v>-1.1599999999999966</v>
      </c>
      <c r="G202">
        <f t="shared" si="14"/>
        <v>1E-3</v>
      </c>
      <c r="H202" s="136">
        <f t="shared" si="15"/>
        <v>1353.35</v>
      </c>
      <c r="I202" t="s">
        <v>1701</v>
      </c>
      <c r="J202" t="s">
        <v>1484</v>
      </c>
      <c r="K202" t="s">
        <v>1505</v>
      </c>
      <c r="L202" t="s">
        <v>1486</v>
      </c>
      <c r="M202">
        <v>214.5</v>
      </c>
      <c r="N202">
        <v>1080.2</v>
      </c>
      <c r="O202">
        <v>2</v>
      </c>
      <c r="P202">
        <v>1E-4</v>
      </c>
      <c r="Q202" s="134">
        <v>4601</v>
      </c>
      <c r="R202">
        <v>42.87</v>
      </c>
      <c r="S202">
        <v>2.52</v>
      </c>
      <c r="T202">
        <v>17.52</v>
      </c>
      <c r="U202">
        <v>8.58</v>
      </c>
      <c r="V202">
        <v>0.27</v>
      </c>
      <c r="W202">
        <v>4.22</v>
      </c>
      <c r="X202">
        <v>11.23</v>
      </c>
      <c r="Y202">
        <v>5.45</v>
      </c>
      <c r="Z202">
        <v>5.22</v>
      </c>
      <c r="AA202">
        <v>0.04</v>
      </c>
      <c r="AB202">
        <v>1.25</v>
      </c>
      <c r="AC202">
        <v>0</v>
      </c>
      <c r="AD202">
        <v>1.99</v>
      </c>
      <c r="AE202">
        <v>101.16</v>
      </c>
      <c r="AG202" s="134">
        <v>4601</v>
      </c>
      <c r="AH202">
        <v>41.06</v>
      </c>
      <c r="AI202">
        <v>2.94</v>
      </c>
      <c r="AJ202">
        <v>9.9499999999999993</v>
      </c>
      <c r="AK202">
        <v>12.33</v>
      </c>
      <c r="AL202">
        <v>0.15</v>
      </c>
      <c r="AM202">
        <v>10</v>
      </c>
      <c r="AN202">
        <v>23.46</v>
      </c>
      <c r="AO202">
        <v>0.42</v>
      </c>
      <c r="AP202">
        <v>0.11</v>
      </c>
      <c r="AQ202">
        <v>0.04</v>
      </c>
    </row>
    <row r="203" spans="1:43" ht="15.6">
      <c r="A203" s="134">
        <v>4602</v>
      </c>
      <c r="B203" t="s">
        <v>1702</v>
      </c>
      <c r="C203" t="s">
        <v>1700</v>
      </c>
      <c r="D203">
        <v>0</v>
      </c>
      <c r="E203">
        <f t="shared" si="12"/>
        <v>1.4100000000000108</v>
      </c>
      <c r="F203">
        <f t="shared" si="13"/>
        <v>0.15000000000000568</v>
      </c>
      <c r="G203">
        <f t="shared" si="14"/>
        <v>1E-3</v>
      </c>
      <c r="H203" s="136">
        <f t="shared" si="15"/>
        <v>1353.35</v>
      </c>
      <c r="I203" t="s">
        <v>1701</v>
      </c>
      <c r="J203" t="s">
        <v>1484</v>
      </c>
      <c r="K203" t="s">
        <v>1505</v>
      </c>
      <c r="L203" t="s">
        <v>1486</v>
      </c>
      <c r="M203">
        <v>214.5</v>
      </c>
      <c r="N203">
        <v>1080.2</v>
      </c>
      <c r="O203">
        <v>2</v>
      </c>
      <c r="P203">
        <v>1E-4</v>
      </c>
      <c r="Q203" s="134">
        <v>4602</v>
      </c>
      <c r="R203">
        <v>44.65</v>
      </c>
      <c r="S203">
        <v>1.7</v>
      </c>
      <c r="T203">
        <v>19.45</v>
      </c>
      <c r="U203">
        <v>4.9400000000000004</v>
      </c>
      <c r="V203">
        <v>0.19</v>
      </c>
      <c r="W203">
        <v>4</v>
      </c>
      <c r="X203">
        <v>8.31</v>
      </c>
      <c r="Y203">
        <v>6.83</v>
      </c>
      <c r="Z203">
        <v>6.92</v>
      </c>
      <c r="AA203">
        <v>0</v>
      </c>
      <c r="AB203">
        <v>1.6</v>
      </c>
      <c r="AC203">
        <v>0</v>
      </c>
      <c r="AD203">
        <v>1.26</v>
      </c>
      <c r="AE203">
        <v>99.85</v>
      </c>
      <c r="AG203" s="134">
        <v>4602</v>
      </c>
      <c r="AH203">
        <v>44.66</v>
      </c>
      <c r="AI203">
        <v>2.74</v>
      </c>
      <c r="AJ203">
        <v>7.78</v>
      </c>
      <c r="AK203">
        <v>8.31</v>
      </c>
      <c r="AL203">
        <v>0.13</v>
      </c>
      <c r="AM203">
        <v>12.39</v>
      </c>
      <c r="AN203">
        <v>23.21</v>
      </c>
      <c r="AO203">
        <v>0.87</v>
      </c>
      <c r="AP203">
        <v>0.45</v>
      </c>
      <c r="AQ203">
        <v>0</v>
      </c>
    </row>
    <row r="204" spans="1:43" ht="15.6">
      <c r="A204" s="134">
        <v>4604</v>
      </c>
      <c r="B204" t="s">
        <v>1703</v>
      </c>
      <c r="C204" t="s">
        <v>1700</v>
      </c>
      <c r="D204">
        <v>0</v>
      </c>
      <c r="E204">
        <f t="shared" si="12"/>
        <v>1.9599999999999937</v>
      </c>
      <c r="F204">
        <f t="shared" si="13"/>
        <v>0.65000000000000568</v>
      </c>
      <c r="G204">
        <f t="shared" si="14"/>
        <v>1E-3</v>
      </c>
      <c r="H204" s="136">
        <f t="shared" si="15"/>
        <v>1345.25</v>
      </c>
      <c r="I204" t="s">
        <v>1701</v>
      </c>
      <c r="J204" t="s">
        <v>1484</v>
      </c>
      <c r="K204" t="s">
        <v>1505</v>
      </c>
      <c r="L204" t="s">
        <v>1486</v>
      </c>
      <c r="M204">
        <v>374</v>
      </c>
      <c r="N204">
        <v>1072.0999999999999</v>
      </c>
      <c r="O204">
        <v>2</v>
      </c>
      <c r="P204">
        <v>1E-4</v>
      </c>
      <c r="Q204" s="134">
        <v>4604</v>
      </c>
      <c r="R204">
        <v>45.27</v>
      </c>
      <c r="S204">
        <v>1.71</v>
      </c>
      <c r="T204">
        <v>19.14</v>
      </c>
      <c r="U204">
        <v>4.46</v>
      </c>
      <c r="V204">
        <v>0.25</v>
      </c>
      <c r="W204">
        <v>3.39</v>
      </c>
      <c r="X204">
        <v>7.19</v>
      </c>
      <c r="Y204">
        <v>8.1199999999999992</v>
      </c>
      <c r="Z204">
        <v>7.01</v>
      </c>
      <c r="AA204">
        <v>0</v>
      </c>
      <c r="AB204">
        <v>1.5</v>
      </c>
      <c r="AC204">
        <v>0</v>
      </c>
      <c r="AD204">
        <v>1.31</v>
      </c>
      <c r="AE204">
        <v>99.35</v>
      </c>
      <c r="AG204" s="134">
        <v>4604</v>
      </c>
      <c r="AH204">
        <v>43.22</v>
      </c>
      <c r="AI204">
        <v>2.54</v>
      </c>
      <c r="AJ204">
        <v>9.16</v>
      </c>
      <c r="AK204">
        <v>8.6</v>
      </c>
      <c r="AL204">
        <v>0.25</v>
      </c>
      <c r="AM204">
        <v>11.48</v>
      </c>
      <c r="AN204">
        <v>23.92</v>
      </c>
      <c r="AO204">
        <v>0.75</v>
      </c>
      <c r="AP204">
        <v>0.31</v>
      </c>
      <c r="AQ204">
        <v>0.06</v>
      </c>
    </row>
    <row r="205" spans="1:43" ht="15.6">
      <c r="A205" s="134">
        <v>4615</v>
      </c>
      <c r="B205" t="s">
        <v>1704</v>
      </c>
      <c r="C205" t="s">
        <v>1700</v>
      </c>
      <c r="D205">
        <v>0</v>
      </c>
      <c r="E205">
        <f t="shared" si="12"/>
        <v>4.2599999999999909</v>
      </c>
      <c r="F205">
        <f t="shared" si="13"/>
        <v>1.9899999999999949</v>
      </c>
      <c r="G205">
        <f t="shared" si="14"/>
        <v>1E-3</v>
      </c>
      <c r="H205" s="136">
        <f t="shared" si="15"/>
        <v>1338.15</v>
      </c>
      <c r="I205" t="s">
        <v>1701</v>
      </c>
      <c r="J205" t="s">
        <v>1484</v>
      </c>
      <c r="K205" t="s">
        <v>1505</v>
      </c>
      <c r="L205" t="s">
        <v>1486</v>
      </c>
      <c r="M205">
        <v>768</v>
      </c>
      <c r="N205">
        <v>1065</v>
      </c>
      <c r="O205">
        <v>2</v>
      </c>
      <c r="P205">
        <v>1E-4</v>
      </c>
      <c r="Q205" s="134">
        <v>4615</v>
      </c>
      <c r="R205">
        <v>39.99</v>
      </c>
      <c r="S205">
        <v>2.0099999999999998</v>
      </c>
      <c r="T205">
        <v>16.53</v>
      </c>
      <c r="U205">
        <v>8.76</v>
      </c>
      <c r="V205">
        <v>0.72</v>
      </c>
      <c r="W205">
        <v>2.44</v>
      </c>
      <c r="X205">
        <v>14.15</v>
      </c>
      <c r="Y205">
        <v>4.88</v>
      </c>
      <c r="Z205">
        <v>4.08</v>
      </c>
      <c r="AA205">
        <v>0.04</v>
      </c>
      <c r="AB205">
        <v>2.14</v>
      </c>
      <c r="AC205">
        <v>0</v>
      </c>
      <c r="AD205">
        <v>2.27</v>
      </c>
      <c r="AE205">
        <v>98.01</v>
      </c>
      <c r="AG205" s="134">
        <v>4615</v>
      </c>
      <c r="AH205">
        <v>39.979999999999997</v>
      </c>
      <c r="AI205">
        <v>3.88</v>
      </c>
      <c r="AJ205">
        <v>11.88</v>
      </c>
      <c r="AK205">
        <v>10.98</v>
      </c>
      <c r="AL205">
        <v>0.22</v>
      </c>
      <c r="AM205">
        <v>8.25</v>
      </c>
      <c r="AN205">
        <v>23.14</v>
      </c>
      <c r="AO205">
        <v>0.59</v>
      </c>
      <c r="AP205">
        <v>0.23</v>
      </c>
      <c r="AQ205">
        <v>0.03</v>
      </c>
    </row>
    <row r="206" spans="1:43" ht="15.6">
      <c r="A206" s="134">
        <v>4616</v>
      </c>
      <c r="B206" t="s">
        <v>1705</v>
      </c>
      <c r="C206" t="s">
        <v>1700</v>
      </c>
      <c r="D206">
        <v>0</v>
      </c>
      <c r="E206">
        <f t="shared" si="12"/>
        <v>3.9399999999999977</v>
      </c>
      <c r="F206">
        <f t="shared" si="13"/>
        <v>2.3299999999999983</v>
      </c>
      <c r="G206">
        <f t="shared" si="14"/>
        <v>1E-3</v>
      </c>
      <c r="H206" s="136">
        <f t="shared" si="15"/>
        <v>1338.15</v>
      </c>
      <c r="I206" t="s">
        <v>1701</v>
      </c>
      <c r="J206" t="s">
        <v>1484</v>
      </c>
      <c r="K206" t="s">
        <v>1505</v>
      </c>
      <c r="L206" t="s">
        <v>1486</v>
      </c>
      <c r="M206">
        <v>768</v>
      </c>
      <c r="N206">
        <v>1065</v>
      </c>
      <c r="O206">
        <v>2</v>
      </c>
      <c r="P206">
        <v>1E-4</v>
      </c>
      <c r="Q206" s="134">
        <v>4616</v>
      </c>
      <c r="R206">
        <v>40.61</v>
      </c>
      <c r="S206">
        <v>0.75</v>
      </c>
      <c r="T206">
        <v>18.399999999999999</v>
      </c>
      <c r="U206">
        <v>6.27</v>
      </c>
      <c r="V206">
        <v>0.2</v>
      </c>
      <c r="W206">
        <v>2.4500000000000002</v>
      </c>
      <c r="X206">
        <v>17.78</v>
      </c>
      <c r="Y206">
        <v>4.41</v>
      </c>
      <c r="Z206">
        <v>3.38</v>
      </c>
      <c r="AA206">
        <v>0</v>
      </c>
      <c r="AB206">
        <v>1.81</v>
      </c>
      <c r="AC206">
        <v>0</v>
      </c>
      <c r="AD206">
        <v>1.61</v>
      </c>
      <c r="AE206">
        <v>97.67</v>
      </c>
      <c r="AG206" s="134">
        <v>4616</v>
      </c>
      <c r="AH206">
        <v>38.18</v>
      </c>
      <c r="AI206">
        <v>2.6</v>
      </c>
      <c r="AJ206">
        <v>14.83</v>
      </c>
      <c r="AK206">
        <v>10.07</v>
      </c>
      <c r="AL206">
        <v>0.22</v>
      </c>
      <c r="AM206">
        <v>7.46</v>
      </c>
      <c r="AN206">
        <v>23.5</v>
      </c>
      <c r="AO206">
        <v>0.3</v>
      </c>
      <c r="AP206">
        <v>0.08</v>
      </c>
      <c r="AQ206">
        <v>0.03</v>
      </c>
    </row>
    <row r="207" spans="1:43" ht="15.6">
      <c r="A207" s="134">
        <v>4617</v>
      </c>
      <c r="B207" t="s">
        <v>1706</v>
      </c>
      <c r="C207" t="s">
        <v>1700</v>
      </c>
      <c r="D207">
        <v>0</v>
      </c>
      <c r="E207">
        <f t="shared" si="12"/>
        <v>3.4300000000000068</v>
      </c>
      <c r="F207">
        <f t="shared" si="13"/>
        <v>1.2800000000000011</v>
      </c>
      <c r="G207">
        <f t="shared" si="14"/>
        <v>1E-3</v>
      </c>
      <c r="H207" s="136">
        <f t="shared" si="15"/>
        <v>1338.15</v>
      </c>
      <c r="I207" t="s">
        <v>1701</v>
      </c>
      <c r="J207" t="s">
        <v>1484</v>
      </c>
      <c r="K207" t="s">
        <v>1505</v>
      </c>
      <c r="L207" t="s">
        <v>1486</v>
      </c>
      <c r="M207">
        <v>768</v>
      </c>
      <c r="N207">
        <v>1065</v>
      </c>
      <c r="O207">
        <v>2</v>
      </c>
      <c r="P207">
        <v>1E-4</v>
      </c>
      <c r="Q207" s="134">
        <v>4617</v>
      </c>
      <c r="R207">
        <v>41.01</v>
      </c>
      <c r="S207">
        <v>2</v>
      </c>
      <c r="T207">
        <v>17.579999999999998</v>
      </c>
      <c r="U207">
        <v>8.4600000000000009</v>
      </c>
      <c r="V207">
        <v>0.5</v>
      </c>
      <c r="W207">
        <v>2.31</v>
      </c>
      <c r="X207">
        <v>13.1</v>
      </c>
      <c r="Y207">
        <v>5.4</v>
      </c>
      <c r="Z207">
        <v>4.3899999999999997</v>
      </c>
      <c r="AA207">
        <v>0</v>
      </c>
      <c r="AB207">
        <v>1.82</v>
      </c>
      <c r="AC207">
        <v>0</v>
      </c>
      <c r="AD207">
        <v>2.15</v>
      </c>
      <c r="AE207">
        <v>98.72</v>
      </c>
      <c r="AG207" s="134">
        <v>4617</v>
      </c>
      <c r="AH207">
        <v>38.880000000000003</v>
      </c>
      <c r="AI207">
        <v>3.71</v>
      </c>
      <c r="AJ207">
        <v>12.2</v>
      </c>
      <c r="AK207">
        <v>12.18</v>
      </c>
      <c r="AL207">
        <v>0</v>
      </c>
      <c r="AM207">
        <v>7.4</v>
      </c>
      <c r="AN207">
        <v>23.26</v>
      </c>
      <c r="AO207">
        <v>0.47</v>
      </c>
      <c r="AP207">
        <v>0.1</v>
      </c>
      <c r="AQ207">
        <v>0</v>
      </c>
    </row>
    <row r="208" spans="1:43" ht="15.6">
      <c r="A208" s="134">
        <v>4618</v>
      </c>
      <c r="B208" t="s">
        <v>1707</v>
      </c>
      <c r="C208" t="s">
        <v>1700</v>
      </c>
      <c r="D208">
        <v>0</v>
      </c>
      <c r="E208">
        <f t="shared" si="12"/>
        <v>3.4899999999999949</v>
      </c>
      <c r="F208">
        <f t="shared" si="13"/>
        <v>1.7900000000000063</v>
      </c>
      <c r="G208">
        <f t="shared" si="14"/>
        <v>1E-3</v>
      </c>
      <c r="H208" s="136">
        <f t="shared" si="15"/>
        <v>1338.15</v>
      </c>
      <c r="I208" t="s">
        <v>1701</v>
      </c>
      <c r="J208" t="s">
        <v>1484</v>
      </c>
      <c r="K208" t="s">
        <v>1505</v>
      </c>
      <c r="L208" t="s">
        <v>1486</v>
      </c>
      <c r="M208">
        <v>768</v>
      </c>
      <c r="N208">
        <v>1065</v>
      </c>
      <c r="O208">
        <v>2</v>
      </c>
      <c r="P208">
        <v>1E-4</v>
      </c>
      <c r="Q208" s="134">
        <v>4618</v>
      </c>
      <c r="R208">
        <v>40.92</v>
      </c>
      <c r="S208">
        <v>0.82</v>
      </c>
      <c r="T208">
        <v>17.72</v>
      </c>
      <c r="U208">
        <v>6.26</v>
      </c>
      <c r="V208">
        <v>0.2</v>
      </c>
      <c r="W208">
        <v>2.37</v>
      </c>
      <c r="X208">
        <v>18.170000000000002</v>
      </c>
      <c r="Y208">
        <v>4.32</v>
      </c>
      <c r="Z208">
        <v>3.8</v>
      </c>
      <c r="AA208">
        <v>0</v>
      </c>
      <c r="AB208">
        <v>1.93</v>
      </c>
      <c r="AC208">
        <v>0</v>
      </c>
      <c r="AD208">
        <v>1.7</v>
      </c>
      <c r="AE208">
        <v>98.21</v>
      </c>
      <c r="AG208" s="134">
        <v>4618</v>
      </c>
      <c r="AH208">
        <v>37.83</v>
      </c>
      <c r="AI208">
        <v>3.56</v>
      </c>
      <c r="AJ208">
        <v>15.13</v>
      </c>
      <c r="AK208">
        <v>9.58</v>
      </c>
      <c r="AL208">
        <v>0</v>
      </c>
      <c r="AM208">
        <v>7.79</v>
      </c>
      <c r="AN208">
        <v>23.46</v>
      </c>
      <c r="AO208">
        <v>0.39</v>
      </c>
      <c r="AP208">
        <v>0.24</v>
      </c>
      <c r="AQ208">
        <v>0</v>
      </c>
    </row>
    <row r="209" spans="1:43" ht="15.6">
      <c r="A209" s="134">
        <v>4620</v>
      </c>
      <c r="B209" t="s">
        <v>1708</v>
      </c>
      <c r="C209" t="s">
        <v>1700</v>
      </c>
      <c r="D209">
        <v>0</v>
      </c>
      <c r="E209">
        <f t="shared" si="12"/>
        <v>1.7099999999999937</v>
      </c>
      <c r="F209">
        <f t="shared" si="13"/>
        <v>0.51999999999999602</v>
      </c>
      <c r="G209">
        <f t="shared" si="14"/>
        <v>1E-3</v>
      </c>
      <c r="H209" s="136">
        <f t="shared" si="15"/>
        <v>1363.15</v>
      </c>
      <c r="I209" t="s">
        <v>1701</v>
      </c>
      <c r="J209" t="s">
        <v>1484</v>
      </c>
      <c r="K209" t="s">
        <v>1505</v>
      </c>
      <c r="L209" t="s">
        <v>1486</v>
      </c>
      <c r="M209">
        <v>169</v>
      </c>
      <c r="N209">
        <v>1090</v>
      </c>
      <c r="O209">
        <v>2</v>
      </c>
      <c r="P209">
        <v>1E-4</v>
      </c>
      <c r="Q209" s="134">
        <v>4620</v>
      </c>
      <c r="R209">
        <v>44.37</v>
      </c>
      <c r="S209">
        <v>0.9</v>
      </c>
      <c r="T209">
        <v>20.9</v>
      </c>
      <c r="U209">
        <v>4.97</v>
      </c>
      <c r="V209">
        <v>0.34</v>
      </c>
      <c r="W209">
        <v>3.89</v>
      </c>
      <c r="X209">
        <v>10.029999999999999</v>
      </c>
      <c r="Y209">
        <v>6.32</v>
      </c>
      <c r="Z209">
        <v>5.68</v>
      </c>
      <c r="AA209">
        <v>0</v>
      </c>
      <c r="AB209">
        <v>0.89</v>
      </c>
      <c r="AC209">
        <v>0</v>
      </c>
      <c r="AD209">
        <v>1.19</v>
      </c>
      <c r="AE209">
        <v>99.48</v>
      </c>
      <c r="AG209" s="134">
        <v>4620</v>
      </c>
      <c r="AH209">
        <v>48.16</v>
      </c>
      <c r="AI209">
        <v>1.92</v>
      </c>
      <c r="AJ209">
        <v>6.84</v>
      </c>
      <c r="AK209">
        <v>5.23</v>
      </c>
      <c r="AL209">
        <v>0.22</v>
      </c>
      <c r="AM209">
        <v>13.03</v>
      </c>
      <c r="AN209">
        <v>24.05</v>
      </c>
      <c r="AO209">
        <v>0.32</v>
      </c>
      <c r="AP209">
        <v>0.1</v>
      </c>
      <c r="AQ209">
        <v>0.06</v>
      </c>
    </row>
    <row r="210" spans="1:43" ht="15.6">
      <c r="A210" s="134">
        <v>4623</v>
      </c>
      <c r="B210" t="s">
        <v>1709</v>
      </c>
      <c r="C210" t="s">
        <v>1700</v>
      </c>
      <c r="D210">
        <v>0</v>
      </c>
      <c r="E210">
        <f t="shared" si="12"/>
        <v>0.76999999999998181</v>
      </c>
      <c r="F210">
        <f t="shared" si="13"/>
        <v>-0.5</v>
      </c>
      <c r="G210">
        <f t="shared" si="14"/>
        <v>1E-3</v>
      </c>
      <c r="H210" s="136">
        <f t="shared" si="15"/>
        <v>1363.15</v>
      </c>
      <c r="I210" t="s">
        <v>1701</v>
      </c>
      <c r="J210" t="s">
        <v>1484</v>
      </c>
      <c r="K210" t="s">
        <v>1505</v>
      </c>
      <c r="L210" t="s">
        <v>1486</v>
      </c>
      <c r="M210">
        <v>169</v>
      </c>
      <c r="N210">
        <v>1090</v>
      </c>
      <c r="O210">
        <v>2</v>
      </c>
      <c r="P210">
        <v>1E-4</v>
      </c>
      <c r="Q210" s="134">
        <v>4623</v>
      </c>
      <c r="R210">
        <v>44.35</v>
      </c>
      <c r="S210">
        <v>0.32</v>
      </c>
      <c r="T210">
        <v>20.76</v>
      </c>
      <c r="U210">
        <v>5.51</v>
      </c>
      <c r="V210">
        <v>0.2</v>
      </c>
      <c r="W210">
        <v>3.9</v>
      </c>
      <c r="X210">
        <v>11.15</v>
      </c>
      <c r="Y210">
        <v>6.38</v>
      </c>
      <c r="Z210">
        <v>5.31</v>
      </c>
      <c r="AA210">
        <v>0</v>
      </c>
      <c r="AB210">
        <v>1.35</v>
      </c>
      <c r="AC210">
        <v>0</v>
      </c>
      <c r="AD210">
        <v>1.27</v>
      </c>
      <c r="AE210">
        <v>100.5</v>
      </c>
      <c r="AG210" s="134">
        <v>4623</v>
      </c>
      <c r="AH210">
        <v>48.97</v>
      </c>
      <c r="AI210">
        <v>1.41</v>
      </c>
      <c r="AJ210">
        <v>5.26</v>
      </c>
      <c r="AK210">
        <v>4.32</v>
      </c>
      <c r="AL210">
        <v>0.1</v>
      </c>
      <c r="AM210">
        <v>15.18</v>
      </c>
      <c r="AN210">
        <v>23.3</v>
      </c>
      <c r="AO210">
        <v>0.32</v>
      </c>
      <c r="AP210">
        <v>0.06</v>
      </c>
      <c r="AQ210">
        <v>0.1</v>
      </c>
    </row>
    <row r="211" spans="1:43" ht="15.6">
      <c r="A211" s="134">
        <v>4624</v>
      </c>
      <c r="B211" t="s">
        <v>1710</v>
      </c>
      <c r="C211" t="s">
        <v>1700</v>
      </c>
      <c r="D211">
        <v>0</v>
      </c>
      <c r="E211">
        <f t="shared" si="12"/>
        <v>1.6000000000000085</v>
      </c>
      <c r="F211">
        <f t="shared" si="13"/>
        <v>0.15999999999999659</v>
      </c>
      <c r="G211">
        <f t="shared" si="14"/>
        <v>1E-3</v>
      </c>
      <c r="H211" s="136">
        <f t="shared" si="15"/>
        <v>1363.15</v>
      </c>
      <c r="I211" t="s">
        <v>1701</v>
      </c>
      <c r="J211" t="s">
        <v>1484</v>
      </c>
      <c r="K211" t="s">
        <v>1505</v>
      </c>
      <c r="L211" t="s">
        <v>1486</v>
      </c>
      <c r="M211">
        <v>169</v>
      </c>
      <c r="N211">
        <v>1090</v>
      </c>
      <c r="O211">
        <v>2</v>
      </c>
      <c r="P211">
        <v>1E-4</v>
      </c>
      <c r="Q211" s="134">
        <v>4624</v>
      </c>
      <c r="R211">
        <v>42.35</v>
      </c>
      <c r="S211">
        <v>1.25</v>
      </c>
      <c r="T211">
        <v>19.62</v>
      </c>
      <c r="U211">
        <v>6.05</v>
      </c>
      <c r="V211">
        <v>0.39</v>
      </c>
      <c r="W211">
        <v>4.16</v>
      </c>
      <c r="X211">
        <v>11.79</v>
      </c>
      <c r="Y211">
        <v>5.86</v>
      </c>
      <c r="Z211">
        <v>5.63</v>
      </c>
      <c r="AA211">
        <v>0.01</v>
      </c>
      <c r="AB211">
        <v>1.29</v>
      </c>
      <c r="AC211">
        <v>0</v>
      </c>
      <c r="AD211">
        <v>1.44</v>
      </c>
      <c r="AE211">
        <v>99.84</v>
      </c>
      <c r="AG211" s="134">
        <v>4624</v>
      </c>
      <c r="AH211">
        <v>43.13</v>
      </c>
      <c r="AI211">
        <v>2.94</v>
      </c>
      <c r="AJ211">
        <v>11.5</v>
      </c>
      <c r="AK211">
        <v>6.58</v>
      </c>
      <c r="AL211">
        <v>0.18</v>
      </c>
      <c r="AM211">
        <v>10.82</v>
      </c>
      <c r="AN211">
        <v>24.05</v>
      </c>
      <c r="AO211">
        <v>0.32</v>
      </c>
      <c r="AP211">
        <v>0.1</v>
      </c>
      <c r="AQ211">
        <v>0.08</v>
      </c>
    </row>
    <row r="212" spans="1:43" ht="15.6">
      <c r="A212" s="134">
        <v>4625</v>
      </c>
      <c r="B212" t="s">
        <v>1711</v>
      </c>
      <c r="C212" t="s">
        <v>1700</v>
      </c>
      <c r="D212">
        <v>0</v>
      </c>
      <c r="E212">
        <f t="shared" si="12"/>
        <v>1.9799999999999898</v>
      </c>
      <c r="F212">
        <f t="shared" si="13"/>
        <v>0.43999999999999773</v>
      </c>
      <c r="G212">
        <f t="shared" si="14"/>
        <v>1E-3</v>
      </c>
      <c r="H212" s="136">
        <f t="shared" si="15"/>
        <v>1363.15</v>
      </c>
      <c r="I212" t="s">
        <v>1701</v>
      </c>
      <c r="J212" t="s">
        <v>1484</v>
      </c>
      <c r="K212" t="s">
        <v>1505</v>
      </c>
      <c r="L212" t="s">
        <v>1486</v>
      </c>
      <c r="M212">
        <v>169</v>
      </c>
      <c r="N212">
        <v>1090</v>
      </c>
      <c r="O212">
        <v>2</v>
      </c>
      <c r="P212">
        <v>1E-4</v>
      </c>
      <c r="Q212" s="134">
        <v>4625</v>
      </c>
      <c r="R212">
        <v>43.42</v>
      </c>
      <c r="S212">
        <v>1.71</v>
      </c>
      <c r="T212">
        <v>18.68</v>
      </c>
      <c r="U212">
        <v>6.24</v>
      </c>
      <c r="V212">
        <v>0.27</v>
      </c>
      <c r="W212">
        <v>4.17</v>
      </c>
      <c r="X212">
        <v>9.65</v>
      </c>
      <c r="Y212">
        <v>6.57</v>
      </c>
      <c r="Z212">
        <v>5.83</v>
      </c>
      <c r="AA212">
        <v>0</v>
      </c>
      <c r="AB212">
        <v>1.48</v>
      </c>
      <c r="AC212">
        <v>0</v>
      </c>
      <c r="AD212">
        <v>1.54</v>
      </c>
      <c r="AE212">
        <v>99.56</v>
      </c>
      <c r="AG212" s="134">
        <v>4625</v>
      </c>
      <c r="AH212">
        <v>45.21</v>
      </c>
      <c r="AI212">
        <v>2.4500000000000002</v>
      </c>
      <c r="AJ212">
        <v>8.1999999999999993</v>
      </c>
      <c r="AK212">
        <v>7.21</v>
      </c>
      <c r="AL212">
        <v>0.13</v>
      </c>
      <c r="AM212">
        <v>12.1</v>
      </c>
      <c r="AN212">
        <v>22.87</v>
      </c>
      <c r="AO212">
        <v>0.43</v>
      </c>
      <c r="AP212">
        <v>0.06</v>
      </c>
      <c r="AQ212">
        <v>0</v>
      </c>
    </row>
    <row r="213" spans="1:43" ht="15.6">
      <c r="A213" s="134">
        <v>4627</v>
      </c>
      <c r="B213" t="s">
        <v>1712</v>
      </c>
      <c r="C213" t="s">
        <v>1700</v>
      </c>
      <c r="D213">
        <v>0</v>
      </c>
      <c r="E213">
        <f t="shared" si="12"/>
        <v>1.1100000000000136</v>
      </c>
      <c r="F213">
        <f t="shared" si="13"/>
        <v>-6.9999999999993179E-2</v>
      </c>
      <c r="G213">
        <f t="shared" si="14"/>
        <v>1E-3</v>
      </c>
      <c r="H213" s="136">
        <f t="shared" si="15"/>
        <v>1372.15</v>
      </c>
      <c r="I213" t="s">
        <v>1701</v>
      </c>
      <c r="J213" t="s">
        <v>1484</v>
      </c>
      <c r="K213" t="s">
        <v>1505</v>
      </c>
      <c r="L213" t="s">
        <v>1486</v>
      </c>
      <c r="M213">
        <v>216</v>
      </c>
      <c r="N213">
        <v>1099</v>
      </c>
      <c r="O213">
        <v>2</v>
      </c>
      <c r="P213">
        <v>1E-4</v>
      </c>
      <c r="Q213" s="134">
        <v>4627</v>
      </c>
      <c r="R213">
        <v>43.4</v>
      </c>
      <c r="S213">
        <v>0.91</v>
      </c>
      <c r="T213">
        <v>20.23</v>
      </c>
      <c r="U213">
        <v>5.17</v>
      </c>
      <c r="V213">
        <v>0.39</v>
      </c>
      <c r="W213">
        <v>4.57</v>
      </c>
      <c r="X213">
        <v>12.59</v>
      </c>
      <c r="Y213">
        <v>5.24</v>
      </c>
      <c r="Z213">
        <v>5.58</v>
      </c>
      <c r="AA213">
        <v>0</v>
      </c>
      <c r="AB213">
        <v>0.81</v>
      </c>
      <c r="AC213">
        <v>0</v>
      </c>
      <c r="AD213">
        <v>1.18</v>
      </c>
      <c r="AE213">
        <v>100.07</v>
      </c>
      <c r="AG213" s="134">
        <v>4627</v>
      </c>
      <c r="AH213">
        <v>47.98</v>
      </c>
      <c r="AI213">
        <v>1.45</v>
      </c>
      <c r="AJ213">
        <v>7.86</v>
      </c>
      <c r="AK213">
        <v>4.5999999999999996</v>
      </c>
      <c r="AL213">
        <v>0.19</v>
      </c>
      <c r="AM213">
        <v>13.39</v>
      </c>
      <c r="AN213">
        <v>24.46</v>
      </c>
      <c r="AO213">
        <v>0.24</v>
      </c>
      <c r="AP213">
        <v>0.09</v>
      </c>
      <c r="AQ213">
        <v>0.05</v>
      </c>
    </row>
    <row r="214" spans="1:43" ht="15.6">
      <c r="A214" s="134">
        <v>4628</v>
      </c>
      <c r="B214" t="s">
        <v>1713</v>
      </c>
      <c r="C214" t="s">
        <v>1700</v>
      </c>
      <c r="D214">
        <v>0</v>
      </c>
      <c r="E214">
        <f t="shared" si="12"/>
        <v>1.3100000000000165</v>
      </c>
      <c r="F214">
        <f t="shared" si="13"/>
        <v>9.9999999999994316E-2</v>
      </c>
      <c r="G214">
        <f t="shared" si="14"/>
        <v>1E-3</v>
      </c>
      <c r="H214" s="136">
        <f t="shared" si="15"/>
        <v>1372.15</v>
      </c>
      <c r="I214" t="s">
        <v>1701</v>
      </c>
      <c r="J214" t="s">
        <v>1484</v>
      </c>
      <c r="K214" t="s">
        <v>1505</v>
      </c>
      <c r="L214" t="s">
        <v>1486</v>
      </c>
      <c r="M214">
        <v>216</v>
      </c>
      <c r="N214">
        <v>1099</v>
      </c>
      <c r="O214">
        <v>2</v>
      </c>
      <c r="P214">
        <v>1E-4</v>
      </c>
      <c r="Q214" s="134">
        <v>4628</v>
      </c>
      <c r="R214">
        <v>43.68</v>
      </c>
      <c r="S214">
        <v>1.23</v>
      </c>
      <c r="T214">
        <v>20.02</v>
      </c>
      <c r="U214">
        <v>5.0599999999999996</v>
      </c>
      <c r="V214">
        <v>0.32</v>
      </c>
      <c r="W214">
        <v>4.34</v>
      </c>
      <c r="X214">
        <v>11.6</v>
      </c>
      <c r="Y214">
        <v>5.77</v>
      </c>
      <c r="Z214">
        <v>5.99</v>
      </c>
      <c r="AA214">
        <v>0</v>
      </c>
      <c r="AB214">
        <v>0.68</v>
      </c>
      <c r="AC214">
        <v>0</v>
      </c>
      <c r="AD214">
        <v>1.21</v>
      </c>
      <c r="AE214">
        <v>99.9</v>
      </c>
      <c r="AG214" s="134">
        <v>4628</v>
      </c>
      <c r="AH214">
        <v>41.85</v>
      </c>
      <c r="AI214">
        <v>3.04</v>
      </c>
      <c r="AJ214">
        <v>12.69</v>
      </c>
      <c r="AK214">
        <v>6.99</v>
      </c>
      <c r="AL214">
        <v>0.19</v>
      </c>
      <c r="AM214">
        <v>10.35</v>
      </c>
      <c r="AN214">
        <v>24.36</v>
      </c>
      <c r="AO214">
        <v>0.27</v>
      </c>
      <c r="AP214">
        <v>0.1</v>
      </c>
      <c r="AQ214">
        <v>0</v>
      </c>
    </row>
    <row r="215" spans="1:43" ht="15.6">
      <c r="A215" s="134">
        <v>4630</v>
      </c>
      <c r="B215" t="s">
        <v>1714</v>
      </c>
      <c r="C215" t="s">
        <v>1700</v>
      </c>
      <c r="D215">
        <v>0</v>
      </c>
      <c r="E215">
        <f t="shared" si="12"/>
        <v>1.5800000000000125</v>
      </c>
      <c r="F215">
        <f t="shared" si="13"/>
        <v>0.73000000000000398</v>
      </c>
      <c r="G215">
        <f t="shared" si="14"/>
        <v>1E-3</v>
      </c>
      <c r="H215" s="136">
        <f t="shared" si="15"/>
        <v>1372.15</v>
      </c>
      <c r="I215" t="s">
        <v>1701</v>
      </c>
      <c r="J215" t="s">
        <v>1484</v>
      </c>
      <c r="K215" t="s">
        <v>1505</v>
      </c>
      <c r="L215" t="s">
        <v>1486</v>
      </c>
      <c r="M215">
        <v>216</v>
      </c>
      <c r="N215">
        <v>1099</v>
      </c>
      <c r="O215">
        <v>2</v>
      </c>
      <c r="P215">
        <v>1E-4</v>
      </c>
      <c r="Q215" s="134">
        <v>4630</v>
      </c>
      <c r="R215">
        <v>45.51</v>
      </c>
      <c r="S215">
        <v>0.78</v>
      </c>
      <c r="T215">
        <v>21.58</v>
      </c>
      <c r="U215">
        <v>3.49</v>
      </c>
      <c r="V215">
        <v>0.11</v>
      </c>
      <c r="W215">
        <v>3.8</v>
      </c>
      <c r="X215">
        <v>9.5500000000000007</v>
      </c>
      <c r="Y215">
        <v>6.82</v>
      </c>
      <c r="Z215">
        <v>6.29</v>
      </c>
      <c r="AA215">
        <v>0</v>
      </c>
      <c r="AB215">
        <v>0.49</v>
      </c>
      <c r="AC215">
        <v>0</v>
      </c>
      <c r="AD215">
        <v>0.85</v>
      </c>
      <c r="AE215">
        <v>99.27</v>
      </c>
      <c r="AG215" s="134">
        <v>4630</v>
      </c>
      <c r="AH215">
        <v>48.23</v>
      </c>
      <c r="AI215">
        <v>1.29</v>
      </c>
      <c r="AJ215">
        <v>6.58</v>
      </c>
      <c r="AK215">
        <v>4.0999999999999996</v>
      </c>
      <c r="AL215">
        <v>0.09</v>
      </c>
      <c r="AM215">
        <v>13.83</v>
      </c>
      <c r="AN215">
        <v>24.33</v>
      </c>
      <c r="AO215">
        <v>0.3</v>
      </c>
      <c r="AP215">
        <v>0.11</v>
      </c>
      <c r="AQ215">
        <v>0.27</v>
      </c>
    </row>
    <row r="216" spans="1:43" ht="15.6">
      <c r="A216" s="134">
        <v>4672</v>
      </c>
      <c r="B216" t="s">
        <v>1715</v>
      </c>
      <c r="C216" t="s">
        <v>1716</v>
      </c>
      <c r="D216">
        <v>0</v>
      </c>
      <c r="E216">
        <f t="shared" si="12"/>
        <v>0.82000000000000739</v>
      </c>
      <c r="F216">
        <f t="shared" si="13"/>
        <v>0.81999999999999318</v>
      </c>
      <c r="G216">
        <f t="shared" si="14"/>
        <v>1E-3</v>
      </c>
      <c r="H216" s="136">
        <f t="shared" si="15"/>
        <v>1460.15</v>
      </c>
      <c r="I216" t="s">
        <v>1504</v>
      </c>
      <c r="J216" t="s">
        <v>1484</v>
      </c>
      <c r="K216" t="s">
        <v>1505</v>
      </c>
      <c r="L216" t="s">
        <v>1486</v>
      </c>
      <c r="M216">
        <v>163.1</v>
      </c>
      <c r="N216">
        <v>1187</v>
      </c>
      <c r="O216">
        <v>0</v>
      </c>
      <c r="P216">
        <v>1E-4</v>
      </c>
      <c r="Q216" s="134">
        <v>4672</v>
      </c>
      <c r="R216">
        <v>49.5</v>
      </c>
      <c r="S216">
        <v>1.08</v>
      </c>
      <c r="T216">
        <v>14.3</v>
      </c>
      <c r="U216">
        <v>11.8</v>
      </c>
      <c r="V216">
        <v>0.16</v>
      </c>
      <c r="W216">
        <v>7.47</v>
      </c>
      <c r="X216">
        <v>12.7</v>
      </c>
      <c r="Y216">
        <v>1.98</v>
      </c>
      <c r="Z216">
        <v>0.14000000000000001</v>
      </c>
      <c r="AA216">
        <v>0.05</v>
      </c>
      <c r="AB216">
        <v>0</v>
      </c>
      <c r="AC216">
        <v>0</v>
      </c>
      <c r="AD216">
        <v>0</v>
      </c>
      <c r="AE216">
        <v>99.18</v>
      </c>
      <c r="AG216" s="134">
        <v>4672</v>
      </c>
      <c r="AH216">
        <v>52.7</v>
      </c>
      <c r="AI216">
        <v>0.31</v>
      </c>
      <c r="AJ216">
        <v>2.61</v>
      </c>
      <c r="AK216">
        <v>6.1</v>
      </c>
      <c r="AL216">
        <v>0.14000000000000001</v>
      </c>
      <c r="AM216">
        <v>17.100000000000001</v>
      </c>
      <c r="AN216">
        <v>20.5</v>
      </c>
      <c r="AO216">
        <v>0.25</v>
      </c>
      <c r="AP216">
        <v>0</v>
      </c>
      <c r="AQ216">
        <v>0.69</v>
      </c>
    </row>
    <row r="217" spans="1:43" ht="15.6">
      <c r="A217" s="134">
        <v>4673</v>
      </c>
      <c r="B217" t="s">
        <v>1717</v>
      </c>
      <c r="C217" t="s">
        <v>1716</v>
      </c>
      <c r="D217">
        <v>0</v>
      </c>
      <c r="E217">
        <f t="shared" si="12"/>
        <v>1.710000000000008</v>
      </c>
      <c r="F217">
        <f t="shared" si="13"/>
        <v>1.7099999999999937</v>
      </c>
      <c r="G217">
        <f t="shared" si="14"/>
        <v>1E-3</v>
      </c>
      <c r="H217" s="136">
        <f t="shared" si="15"/>
        <v>1449.15</v>
      </c>
      <c r="I217" t="s">
        <v>1504</v>
      </c>
      <c r="J217" t="s">
        <v>1484</v>
      </c>
      <c r="K217" t="s">
        <v>1505</v>
      </c>
      <c r="L217" t="s">
        <v>1486</v>
      </c>
      <c r="M217">
        <v>234.2</v>
      </c>
      <c r="N217">
        <v>1176</v>
      </c>
      <c r="O217">
        <v>0</v>
      </c>
      <c r="P217">
        <v>1E-4</v>
      </c>
      <c r="Q217" s="134">
        <v>4673</v>
      </c>
      <c r="R217">
        <v>50.8</v>
      </c>
      <c r="S217">
        <v>1.1200000000000001</v>
      </c>
      <c r="T217">
        <v>13.8</v>
      </c>
      <c r="U217">
        <v>10.7</v>
      </c>
      <c r="V217">
        <v>0.19</v>
      </c>
      <c r="W217">
        <v>7.8</v>
      </c>
      <c r="X217">
        <v>12.2</v>
      </c>
      <c r="Y217">
        <v>1.46</v>
      </c>
      <c r="Z217">
        <v>0.14000000000000001</v>
      </c>
      <c r="AA217">
        <v>0.08</v>
      </c>
      <c r="AB217">
        <v>0</v>
      </c>
      <c r="AC217">
        <v>0</v>
      </c>
      <c r="AD217">
        <v>0</v>
      </c>
      <c r="AE217">
        <v>98.29</v>
      </c>
      <c r="AG217" s="134">
        <v>4673</v>
      </c>
      <c r="AH217">
        <v>52.1</v>
      </c>
      <c r="AI217">
        <v>0.31</v>
      </c>
      <c r="AJ217">
        <v>2.69</v>
      </c>
      <c r="AK217">
        <v>5.75</v>
      </c>
      <c r="AL217">
        <v>0.16</v>
      </c>
      <c r="AM217">
        <v>17.5</v>
      </c>
      <c r="AN217">
        <v>20.2</v>
      </c>
      <c r="AO217">
        <v>0.19</v>
      </c>
      <c r="AP217">
        <v>0</v>
      </c>
      <c r="AQ217">
        <v>0.66</v>
      </c>
    </row>
    <row r="218" spans="1:43" ht="15.6">
      <c r="A218" s="134">
        <v>4674</v>
      </c>
      <c r="B218" t="s">
        <v>1718</v>
      </c>
      <c r="C218" t="s">
        <v>1716</v>
      </c>
      <c r="D218">
        <v>0</v>
      </c>
      <c r="E218">
        <f t="shared" si="12"/>
        <v>1.1299999999999812</v>
      </c>
      <c r="F218">
        <f t="shared" si="13"/>
        <v>1.1299999999999955</v>
      </c>
      <c r="G218">
        <f t="shared" si="14"/>
        <v>1E-3</v>
      </c>
      <c r="H218" s="136">
        <f t="shared" si="15"/>
        <v>1440.15</v>
      </c>
      <c r="I218" t="s">
        <v>1504</v>
      </c>
      <c r="J218" t="s">
        <v>1484</v>
      </c>
      <c r="K218" t="s">
        <v>1505</v>
      </c>
      <c r="L218" t="s">
        <v>1486</v>
      </c>
      <c r="M218">
        <v>500.9</v>
      </c>
      <c r="N218">
        <v>1167</v>
      </c>
      <c r="O218">
        <v>0</v>
      </c>
      <c r="P218">
        <v>1E-4</v>
      </c>
      <c r="Q218" s="134">
        <v>4674</v>
      </c>
      <c r="R218">
        <v>51.1</v>
      </c>
      <c r="S218">
        <v>1.65</v>
      </c>
      <c r="T218">
        <v>13.2</v>
      </c>
      <c r="U218">
        <v>12.5</v>
      </c>
      <c r="V218">
        <v>0.1</v>
      </c>
      <c r="W218">
        <v>7.32</v>
      </c>
      <c r="X218">
        <v>11.4</v>
      </c>
      <c r="Y218">
        <v>1.39</v>
      </c>
      <c r="Z218">
        <v>0.18</v>
      </c>
      <c r="AA218">
        <v>0.03</v>
      </c>
      <c r="AB218">
        <v>0</v>
      </c>
      <c r="AC218">
        <v>0</v>
      </c>
      <c r="AD218">
        <v>0</v>
      </c>
      <c r="AE218">
        <v>98.87</v>
      </c>
      <c r="AG218" s="134">
        <v>4674</v>
      </c>
      <c r="AH218">
        <v>51.5</v>
      </c>
      <c r="AI218">
        <v>0.43</v>
      </c>
      <c r="AJ218">
        <v>2.75</v>
      </c>
      <c r="AK218">
        <v>7.49</v>
      </c>
      <c r="AL218">
        <v>0.21</v>
      </c>
      <c r="AM218">
        <v>16.8</v>
      </c>
      <c r="AN218">
        <v>19.100000000000001</v>
      </c>
      <c r="AO218">
        <v>0.18</v>
      </c>
      <c r="AP218">
        <v>0</v>
      </c>
      <c r="AQ218">
        <v>0.52</v>
      </c>
    </row>
    <row r="219" spans="1:43" ht="15.6">
      <c r="A219" s="134">
        <v>4675</v>
      </c>
      <c r="B219" t="s">
        <v>1719</v>
      </c>
      <c r="C219" t="s">
        <v>1716</v>
      </c>
      <c r="D219">
        <v>0</v>
      </c>
      <c r="E219">
        <f t="shared" si="12"/>
        <v>0.20999999999999375</v>
      </c>
      <c r="F219">
        <f t="shared" si="13"/>
        <v>0.20999999999999375</v>
      </c>
      <c r="G219">
        <f t="shared" si="14"/>
        <v>1E-3</v>
      </c>
      <c r="H219" s="136">
        <f t="shared" si="15"/>
        <v>1439.15</v>
      </c>
      <c r="I219" t="s">
        <v>1504</v>
      </c>
      <c r="J219" t="s">
        <v>1484</v>
      </c>
      <c r="K219" t="s">
        <v>1505</v>
      </c>
      <c r="L219" t="s">
        <v>1486</v>
      </c>
      <c r="M219">
        <v>242.3</v>
      </c>
      <c r="N219">
        <v>1166</v>
      </c>
      <c r="O219">
        <v>0</v>
      </c>
      <c r="P219">
        <v>1E-4</v>
      </c>
      <c r="Q219" s="134">
        <v>4675</v>
      </c>
      <c r="R219">
        <v>51.9</v>
      </c>
      <c r="S219">
        <v>1.28</v>
      </c>
      <c r="T219">
        <v>13.9</v>
      </c>
      <c r="U219">
        <v>11.6</v>
      </c>
      <c r="V219">
        <v>0.18</v>
      </c>
      <c r="W219">
        <v>7.62</v>
      </c>
      <c r="X219">
        <v>11.7</v>
      </c>
      <c r="Y219">
        <v>1.42</v>
      </c>
      <c r="Z219">
        <v>0.14000000000000001</v>
      </c>
      <c r="AA219">
        <v>0.05</v>
      </c>
      <c r="AB219">
        <v>0</v>
      </c>
      <c r="AC219">
        <v>0</v>
      </c>
      <c r="AD219">
        <v>0</v>
      </c>
      <c r="AE219">
        <v>99.79</v>
      </c>
      <c r="AG219" s="134">
        <v>4675</v>
      </c>
      <c r="AH219">
        <v>52.6</v>
      </c>
      <c r="AI219">
        <v>0.39</v>
      </c>
      <c r="AJ219">
        <v>2.66</v>
      </c>
      <c r="AK219">
        <v>6.98</v>
      </c>
      <c r="AL219">
        <v>0.18</v>
      </c>
      <c r="AM219">
        <v>17.399999999999999</v>
      </c>
      <c r="AN219">
        <v>18.899999999999999</v>
      </c>
      <c r="AO219">
        <v>0.21</v>
      </c>
      <c r="AP219">
        <v>0</v>
      </c>
      <c r="AQ219">
        <v>0.41</v>
      </c>
    </row>
    <row r="220" spans="1:43" ht="15.6">
      <c r="A220" s="134">
        <v>4676</v>
      </c>
      <c r="B220" t="s">
        <v>1720</v>
      </c>
      <c r="C220" t="s">
        <v>1716</v>
      </c>
      <c r="D220">
        <v>0</v>
      </c>
      <c r="E220">
        <f t="shared" si="12"/>
        <v>2.5000000000000142</v>
      </c>
      <c r="F220">
        <f t="shared" si="13"/>
        <v>2.5</v>
      </c>
      <c r="G220">
        <f t="shared" si="14"/>
        <v>1E-3</v>
      </c>
      <c r="H220" s="136">
        <f t="shared" si="15"/>
        <v>1429.15</v>
      </c>
      <c r="I220" t="s">
        <v>1504</v>
      </c>
      <c r="J220" t="s">
        <v>1484</v>
      </c>
      <c r="K220" t="s">
        <v>1505</v>
      </c>
      <c r="L220" t="s">
        <v>1486</v>
      </c>
      <c r="M220">
        <v>244.4</v>
      </c>
      <c r="N220">
        <v>1156</v>
      </c>
      <c r="O220">
        <v>0</v>
      </c>
      <c r="P220">
        <v>1E-4</v>
      </c>
      <c r="Q220" s="134">
        <v>4676</v>
      </c>
      <c r="R220">
        <v>50.4</v>
      </c>
      <c r="S220">
        <v>1.51</v>
      </c>
      <c r="T220">
        <v>12.6</v>
      </c>
      <c r="U220">
        <v>13.6</v>
      </c>
      <c r="V220">
        <v>0.14000000000000001</v>
      </c>
      <c r="W220">
        <v>6.61</v>
      </c>
      <c r="X220">
        <v>11.2</v>
      </c>
      <c r="Y220">
        <v>1.25</v>
      </c>
      <c r="Z220">
        <v>0.14000000000000001</v>
      </c>
      <c r="AA220">
        <v>0.05</v>
      </c>
      <c r="AB220">
        <v>0</v>
      </c>
      <c r="AC220">
        <v>0</v>
      </c>
      <c r="AD220">
        <v>0</v>
      </c>
      <c r="AE220">
        <v>97.5</v>
      </c>
      <c r="AG220" s="134">
        <v>4676</v>
      </c>
      <c r="AH220">
        <v>53</v>
      </c>
      <c r="AI220">
        <v>0.43</v>
      </c>
      <c r="AJ220">
        <v>2.29</v>
      </c>
      <c r="AK220">
        <v>8.16</v>
      </c>
      <c r="AL220">
        <v>0.21</v>
      </c>
      <c r="AM220">
        <v>17.5</v>
      </c>
      <c r="AN220">
        <v>18.5</v>
      </c>
      <c r="AO220">
        <v>0.13</v>
      </c>
      <c r="AP220">
        <v>0</v>
      </c>
      <c r="AQ220">
        <v>0.39</v>
      </c>
    </row>
    <row r="221" spans="1:43" ht="15.6">
      <c r="A221" s="134">
        <v>4678</v>
      </c>
      <c r="B221" t="s">
        <v>1721</v>
      </c>
      <c r="C221" t="s">
        <v>1716</v>
      </c>
      <c r="D221">
        <v>0</v>
      </c>
      <c r="E221">
        <f t="shared" si="12"/>
        <v>0.35999999999999943</v>
      </c>
      <c r="F221">
        <f t="shared" si="13"/>
        <v>0.35999999999999943</v>
      </c>
      <c r="G221">
        <f t="shared" si="14"/>
        <v>1E-3</v>
      </c>
      <c r="H221" s="136">
        <f t="shared" si="15"/>
        <v>1466.15</v>
      </c>
      <c r="I221" t="s">
        <v>1504</v>
      </c>
      <c r="J221" t="s">
        <v>1484</v>
      </c>
      <c r="K221" t="s">
        <v>1505</v>
      </c>
      <c r="L221" t="s">
        <v>1486</v>
      </c>
      <c r="M221">
        <v>168</v>
      </c>
      <c r="N221">
        <v>1193</v>
      </c>
      <c r="O221">
        <v>0</v>
      </c>
      <c r="P221">
        <v>1E-4</v>
      </c>
      <c r="Q221" s="134">
        <v>4678</v>
      </c>
      <c r="R221">
        <v>50</v>
      </c>
      <c r="S221">
        <v>0.76</v>
      </c>
      <c r="T221">
        <v>14.2</v>
      </c>
      <c r="U221">
        <v>10</v>
      </c>
      <c r="V221">
        <v>0.15</v>
      </c>
      <c r="W221">
        <v>9.01</v>
      </c>
      <c r="X221">
        <v>13.8</v>
      </c>
      <c r="Y221">
        <v>1.5</v>
      </c>
      <c r="Z221">
        <v>0.13</v>
      </c>
      <c r="AA221">
        <v>0.09</v>
      </c>
      <c r="AB221">
        <v>0</v>
      </c>
      <c r="AC221">
        <v>0</v>
      </c>
      <c r="AD221">
        <v>0</v>
      </c>
      <c r="AE221">
        <v>99.64</v>
      </c>
      <c r="AG221" s="134">
        <v>4678</v>
      </c>
      <c r="AH221">
        <v>52.2</v>
      </c>
      <c r="AI221">
        <v>0.16</v>
      </c>
      <c r="AJ221">
        <v>2.69</v>
      </c>
      <c r="AK221">
        <v>4.72</v>
      </c>
      <c r="AL221">
        <v>0.09</v>
      </c>
      <c r="AM221">
        <v>18</v>
      </c>
      <c r="AN221">
        <v>20.8</v>
      </c>
      <c r="AO221">
        <v>0.1</v>
      </c>
      <c r="AP221">
        <v>0</v>
      </c>
      <c r="AQ221">
        <v>1.08</v>
      </c>
    </row>
    <row r="222" spans="1:43" ht="15.6">
      <c r="A222" s="134">
        <v>4688</v>
      </c>
      <c r="B222" t="s">
        <v>1722</v>
      </c>
      <c r="C222" t="s">
        <v>1716</v>
      </c>
      <c r="D222">
        <v>0</v>
      </c>
      <c r="E222">
        <f t="shared" si="12"/>
        <v>1.2900000000000063</v>
      </c>
      <c r="F222">
        <f t="shared" si="13"/>
        <v>1.2900000000000063</v>
      </c>
      <c r="G222">
        <f t="shared" si="14"/>
        <v>1E-3</v>
      </c>
      <c r="H222" s="136">
        <f t="shared" si="15"/>
        <v>1460.15</v>
      </c>
      <c r="I222" t="s">
        <v>1504</v>
      </c>
      <c r="J222" t="s">
        <v>1484</v>
      </c>
      <c r="K222" t="s">
        <v>1505</v>
      </c>
      <c r="L222" t="s">
        <v>1486</v>
      </c>
      <c r="M222">
        <v>163.1</v>
      </c>
      <c r="N222">
        <v>1187</v>
      </c>
      <c r="O222">
        <v>0</v>
      </c>
      <c r="P222">
        <v>1E-4</v>
      </c>
      <c r="Q222" s="134">
        <v>4688</v>
      </c>
      <c r="R222">
        <v>50.6</v>
      </c>
      <c r="S222">
        <v>1.23</v>
      </c>
      <c r="T222">
        <v>14</v>
      </c>
      <c r="U222">
        <v>10.8</v>
      </c>
      <c r="V222">
        <v>0.19</v>
      </c>
      <c r="W222">
        <v>7.41</v>
      </c>
      <c r="X222">
        <v>12.3</v>
      </c>
      <c r="Y222">
        <v>1.89</v>
      </c>
      <c r="Z222">
        <v>0.17</v>
      </c>
      <c r="AA222">
        <v>0.12</v>
      </c>
      <c r="AB222">
        <v>0</v>
      </c>
      <c r="AC222">
        <v>0</v>
      </c>
      <c r="AD222">
        <v>0</v>
      </c>
      <c r="AE222">
        <v>98.71</v>
      </c>
      <c r="AG222" s="134">
        <v>4688</v>
      </c>
      <c r="AH222">
        <v>51.9</v>
      </c>
      <c r="AI222">
        <v>0.37</v>
      </c>
      <c r="AJ222">
        <v>3.21</v>
      </c>
      <c r="AK222">
        <v>5.86</v>
      </c>
      <c r="AL222">
        <v>0.16</v>
      </c>
      <c r="AM222">
        <v>16.7</v>
      </c>
      <c r="AN222">
        <v>20.2</v>
      </c>
      <c r="AO222">
        <v>0.19</v>
      </c>
      <c r="AP222">
        <v>0</v>
      </c>
      <c r="AQ222">
        <v>0.74</v>
      </c>
    </row>
    <row r="223" spans="1:43" ht="15.6">
      <c r="A223" s="134">
        <v>4690</v>
      </c>
      <c r="B223" t="s">
        <v>1723</v>
      </c>
      <c r="C223" t="s">
        <v>1716</v>
      </c>
      <c r="D223">
        <v>0</v>
      </c>
      <c r="E223">
        <f t="shared" si="12"/>
        <v>1.5299999999999869</v>
      </c>
      <c r="F223">
        <f t="shared" si="13"/>
        <v>1.5300000000000011</v>
      </c>
      <c r="G223">
        <f t="shared" si="14"/>
        <v>1E-3</v>
      </c>
      <c r="H223" s="136">
        <f t="shared" si="15"/>
        <v>1440.15</v>
      </c>
      <c r="I223" t="s">
        <v>1504</v>
      </c>
      <c r="J223" t="s">
        <v>1484</v>
      </c>
      <c r="K223" t="s">
        <v>1505</v>
      </c>
      <c r="L223" t="s">
        <v>1486</v>
      </c>
      <c r="M223">
        <v>500.9</v>
      </c>
      <c r="N223">
        <v>1167</v>
      </c>
      <c r="O223">
        <v>0</v>
      </c>
      <c r="P223">
        <v>1E-4</v>
      </c>
      <c r="Q223" s="134">
        <v>4690</v>
      </c>
      <c r="R223">
        <v>51.1</v>
      </c>
      <c r="S223">
        <v>2.4300000000000002</v>
      </c>
      <c r="T223">
        <v>12.9</v>
      </c>
      <c r="U223">
        <v>11.5</v>
      </c>
      <c r="V223">
        <v>0.13</v>
      </c>
      <c r="W223">
        <v>7.3</v>
      </c>
      <c r="X223">
        <v>11.4</v>
      </c>
      <c r="Y223">
        <v>1.47</v>
      </c>
      <c r="Z223">
        <v>0.23</v>
      </c>
      <c r="AA223">
        <v>0.01</v>
      </c>
      <c r="AB223">
        <v>0</v>
      </c>
      <c r="AC223">
        <v>0</v>
      </c>
      <c r="AD223">
        <v>0</v>
      </c>
      <c r="AE223">
        <v>98.47</v>
      </c>
      <c r="AG223" s="134">
        <v>4690</v>
      </c>
      <c r="AH223">
        <v>50.8</v>
      </c>
      <c r="AI223">
        <v>0.8</v>
      </c>
      <c r="AJ223">
        <v>4.04</v>
      </c>
      <c r="AK223">
        <v>7.62</v>
      </c>
      <c r="AL223">
        <v>0.22</v>
      </c>
      <c r="AM223">
        <v>16.5</v>
      </c>
      <c r="AN223">
        <v>18.8</v>
      </c>
      <c r="AO223">
        <v>0.2</v>
      </c>
      <c r="AP223">
        <v>0.05</v>
      </c>
      <c r="AQ223">
        <v>0.43</v>
      </c>
    </row>
    <row r="224" spans="1:43" ht="15.6">
      <c r="A224" s="134">
        <v>4691</v>
      </c>
      <c r="B224" t="s">
        <v>1724</v>
      </c>
      <c r="C224" t="s">
        <v>1716</v>
      </c>
      <c r="D224">
        <v>0</v>
      </c>
      <c r="E224">
        <f t="shared" si="12"/>
        <v>2.1299999999999955</v>
      </c>
      <c r="F224">
        <f t="shared" si="13"/>
        <v>2.1299999999999955</v>
      </c>
      <c r="G224">
        <f t="shared" si="14"/>
        <v>1E-3</v>
      </c>
      <c r="H224" s="136">
        <f t="shared" si="15"/>
        <v>1439.15</v>
      </c>
      <c r="I224" t="s">
        <v>1504</v>
      </c>
      <c r="J224" t="s">
        <v>1484</v>
      </c>
      <c r="K224" t="s">
        <v>1505</v>
      </c>
      <c r="L224" t="s">
        <v>1486</v>
      </c>
      <c r="M224">
        <v>242.3</v>
      </c>
      <c r="N224">
        <v>1166</v>
      </c>
      <c r="O224">
        <v>0</v>
      </c>
      <c r="P224">
        <v>1E-4</v>
      </c>
      <c r="Q224" s="134">
        <v>4691</v>
      </c>
      <c r="R224">
        <v>51</v>
      </c>
      <c r="S224">
        <v>1.43</v>
      </c>
      <c r="T224">
        <v>13.6</v>
      </c>
      <c r="U224">
        <v>11.2</v>
      </c>
      <c r="V224">
        <v>0.1</v>
      </c>
      <c r="W224">
        <v>7.34</v>
      </c>
      <c r="X224">
        <v>11.5</v>
      </c>
      <c r="Y224">
        <v>1.48</v>
      </c>
      <c r="Z224">
        <v>0.17</v>
      </c>
      <c r="AA224">
        <v>0.05</v>
      </c>
      <c r="AB224">
        <v>0</v>
      </c>
      <c r="AC224">
        <v>0</v>
      </c>
      <c r="AD224">
        <v>0</v>
      </c>
      <c r="AE224">
        <v>97.87</v>
      </c>
      <c r="AG224" s="134">
        <v>4691</v>
      </c>
      <c r="AH224">
        <v>52.6</v>
      </c>
      <c r="AI224">
        <v>0.42</v>
      </c>
      <c r="AJ224">
        <v>2.64</v>
      </c>
      <c r="AK224">
        <v>6.55</v>
      </c>
      <c r="AL224">
        <v>0.17</v>
      </c>
      <c r="AM224">
        <v>17.2</v>
      </c>
      <c r="AN224">
        <v>19.600000000000001</v>
      </c>
      <c r="AO224">
        <v>0.22</v>
      </c>
      <c r="AP224">
        <v>0</v>
      </c>
      <c r="AQ224">
        <v>0.64</v>
      </c>
    </row>
    <row r="225" spans="1:43" ht="15.6">
      <c r="A225" s="134">
        <v>4692</v>
      </c>
      <c r="B225" t="s">
        <v>1725</v>
      </c>
      <c r="C225" t="s">
        <v>1716</v>
      </c>
      <c r="D225">
        <v>0</v>
      </c>
      <c r="E225">
        <f t="shared" si="12"/>
        <v>2.2300000000000182</v>
      </c>
      <c r="F225">
        <f t="shared" si="13"/>
        <v>2.230000000000004</v>
      </c>
      <c r="G225">
        <f t="shared" si="14"/>
        <v>1E-3</v>
      </c>
      <c r="H225" s="136">
        <f t="shared" si="15"/>
        <v>1429.15</v>
      </c>
      <c r="I225" t="s">
        <v>1504</v>
      </c>
      <c r="J225" t="s">
        <v>1484</v>
      </c>
      <c r="K225" t="s">
        <v>1505</v>
      </c>
      <c r="L225" t="s">
        <v>1486</v>
      </c>
      <c r="M225">
        <v>244.4</v>
      </c>
      <c r="N225">
        <v>1156</v>
      </c>
      <c r="O225">
        <v>0</v>
      </c>
      <c r="P225">
        <v>1E-4</v>
      </c>
      <c r="Q225" s="134">
        <v>4692</v>
      </c>
      <c r="R225">
        <v>50.6</v>
      </c>
      <c r="S225">
        <v>1.91</v>
      </c>
      <c r="T225">
        <v>12.7</v>
      </c>
      <c r="U225">
        <v>12.5</v>
      </c>
      <c r="V225">
        <v>0.12</v>
      </c>
      <c r="W225">
        <v>6.68</v>
      </c>
      <c r="X225">
        <v>11</v>
      </c>
      <c r="Y225">
        <v>2.02</v>
      </c>
      <c r="Z225">
        <v>0.21</v>
      </c>
      <c r="AA225">
        <v>0.03</v>
      </c>
      <c r="AB225">
        <v>0</v>
      </c>
      <c r="AC225">
        <v>0</v>
      </c>
      <c r="AD225">
        <v>0</v>
      </c>
      <c r="AE225">
        <v>97.77</v>
      </c>
      <c r="AG225" s="134">
        <v>4692</v>
      </c>
      <c r="AH225">
        <v>52.8</v>
      </c>
      <c r="AI225">
        <v>0.42</v>
      </c>
      <c r="AJ225">
        <v>2.75</v>
      </c>
      <c r="AK225">
        <v>7.54</v>
      </c>
      <c r="AL225">
        <v>0.15</v>
      </c>
      <c r="AM225">
        <v>17.5</v>
      </c>
      <c r="AN225">
        <v>18.3</v>
      </c>
      <c r="AO225">
        <v>0.21</v>
      </c>
      <c r="AP225">
        <v>0</v>
      </c>
      <c r="AQ225">
        <v>0.42</v>
      </c>
    </row>
    <row r="226" spans="1:43" ht="15.6">
      <c r="A226" s="134">
        <v>4700</v>
      </c>
      <c r="B226" t="s">
        <v>1726</v>
      </c>
      <c r="C226" t="s">
        <v>1716</v>
      </c>
      <c r="D226">
        <v>0</v>
      </c>
      <c r="E226">
        <f t="shared" si="12"/>
        <v>1.0100000000000051</v>
      </c>
      <c r="F226">
        <f t="shared" si="13"/>
        <v>1.0100000000000051</v>
      </c>
      <c r="G226">
        <f t="shared" si="14"/>
        <v>1E-3</v>
      </c>
      <c r="H226" s="136">
        <f t="shared" si="15"/>
        <v>1466.15</v>
      </c>
      <c r="I226" t="s">
        <v>1504</v>
      </c>
      <c r="J226" t="s">
        <v>1484</v>
      </c>
      <c r="K226" t="s">
        <v>1505</v>
      </c>
      <c r="L226" t="s">
        <v>1486</v>
      </c>
      <c r="M226">
        <v>192.1</v>
      </c>
      <c r="N226">
        <v>1193</v>
      </c>
      <c r="O226">
        <v>0</v>
      </c>
      <c r="P226">
        <v>1E-4</v>
      </c>
      <c r="Q226" s="134">
        <v>4700</v>
      </c>
      <c r="R226">
        <v>53.1</v>
      </c>
      <c r="S226">
        <v>1.41</v>
      </c>
      <c r="T226">
        <v>14.3</v>
      </c>
      <c r="U226">
        <v>7.87</v>
      </c>
      <c r="V226">
        <v>0.18</v>
      </c>
      <c r="W226">
        <v>8.1300000000000008</v>
      </c>
      <c r="X226">
        <v>11.8</v>
      </c>
      <c r="Y226">
        <v>1.69</v>
      </c>
      <c r="Z226">
        <v>0.41</v>
      </c>
      <c r="AA226">
        <v>0.1</v>
      </c>
      <c r="AB226">
        <v>0</v>
      </c>
      <c r="AC226">
        <v>0</v>
      </c>
      <c r="AD226">
        <v>0</v>
      </c>
      <c r="AE226">
        <v>98.99</v>
      </c>
      <c r="AG226" s="134">
        <v>4700</v>
      </c>
      <c r="AH226">
        <v>52.3</v>
      </c>
      <c r="AI226">
        <v>0.41</v>
      </c>
      <c r="AJ226">
        <v>3.02</v>
      </c>
      <c r="AK226">
        <v>4.3499999999999996</v>
      </c>
      <c r="AL226">
        <v>0.12</v>
      </c>
      <c r="AM226">
        <v>18</v>
      </c>
      <c r="AN226">
        <v>19.600000000000001</v>
      </c>
      <c r="AO226">
        <v>0.21</v>
      </c>
      <c r="AP226">
        <v>0</v>
      </c>
      <c r="AQ226">
        <v>1.01</v>
      </c>
    </row>
    <row r="227" spans="1:43" ht="15.6">
      <c r="A227" s="134">
        <v>4701</v>
      </c>
      <c r="B227" t="s">
        <v>1727</v>
      </c>
      <c r="C227" t="s">
        <v>1716</v>
      </c>
      <c r="D227">
        <v>0</v>
      </c>
      <c r="E227">
        <f t="shared" si="12"/>
        <v>1.0099999999999909</v>
      </c>
      <c r="F227">
        <f t="shared" si="13"/>
        <v>1.0100000000000051</v>
      </c>
      <c r="G227">
        <f t="shared" si="14"/>
        <v>1E-3</v>
      </c>
      <c r="H227" s="136">
        <f t="shared" si="15"/>
        <v>1454.15</v>
      </c>
      <c r="I227" t="s">
        <v>1504</v>
      </c>
      <c r="J227" t="s">
        <v>1484</v>
      </c>
      <c r="K227" t="s">
        <v>1505</v>
      </c>
      <c r="L227" t="s">
        <v>1486</v>
      </c>
      <c r="M227">
        <v>167</v>
      </c>
      <c r="N227">
        <v>1181</v>
      </c>
      <c r="O227">
        <v>0</v>
      </c>
      <c r="P227">
        <v>1E-4</v>
      </c>
      <c r="Q227" s="134">
        <v>4701</v>
      </c>
      <c r="R227">
        <v>52.1</v>
      </c>
      <c r="S227">
        <v>1.36</v>
      </c>
      <c r="T227">
        <v>14.3</v>
      </c>
      <c r="U227">
        <v>9.4600000000000009</v>
      </c>
      <c r="V227">
        <v>0.18</v>
      </c>
      <c r="W227">
        <v>7.8</v>
      </c>
      <c r="X227">
        <v>11.5</v>
      </c>
      <c r="Y227">
        <v>1.76</v>
      </c>
      <c r="Z227">
        <v>0.41</v>
      </c>
      <c r="AA227">
        <v>0.12</v>
      </c>
      <c r="AB227">
        <v>0</v>
      </c>
      <c r="AC227">
        <v>0</v>
      </c>
      <c r="AD227">
        <v>0</v>
      </c>
      <c r="AE227">
        <v>98.99</v>
      </c>
      <c r="AG227" s="134">
        <v>4701</v>
      </c>
      <c r="AH227">
        <v>51.9</v>
      </c>
      <c r="AI227">
        <v>0.45</v>
      </c>
      <c r="AJ227">
        <v>3.34</v>
      </c>
      <c r="AK227">
        <v>5.1100000000000003</v>
      </c>
      <c r="AL227">
        <v>0.1</v>
      </c>
      <c r="AM227">
        <v>17.3</v>
      </c>
      <c r="AN227">
        <v>19.7</v>
      </c>
      <c r="AO227">
        <v>0.22</v>
      </c>
      <c r="AP227">
        <v>0</v>
      </c>
      <c r="AQ227">
        <v>1.03</v>
      </c>
    </row>
    <row r="228" spans="1:43" ht="15.6">
      <c r="A228" s="134">
        <v>4702</v>
      </c>
      <c r="B228" t="s">
        <v>1728</v>
      </c>
      <c r="C228" t="s">
        <v>1716</v>
      </c>
      <c r="D228">
        <v>0</v>
      </c>
      <c r="E228">
        <f t="shared" si="12"/>
        <v>1.5799999999999841</v>
      </c>
      <c r="F228">
        <f t="shared" si="13"/>
        <v>1.5799999999999983</v>
      </c>
      <c r="G228">
        <f t="shared" si="14"/>
        <v>1E-3</v>
      </c>
      <c r="H228" s="136">
        <f t="shared" si="15"/>
        <v>1449.15</v>
      </c>
      <c r="I228" t="s">
        <v>1504</v>
      </c>
      <c r="J228" t="s">
        <v>1484</v>
      </c>
      <c r="K228" t="s">
        <v>1505</v>
      </c>
      <c r="L228" t="s">
        <v>1486</v>
      </c>
      <c r="M228">
        <v>235</v>
      </c>
      <c r="N228">
        <v>1176</v>
      </c>
      <c r="O228">
        <v>0</v>
      </c>
      <c r="P228">
        <v>1E-4</v>
      </c>
      <c r="Q228" s="134">
        <v>4702</v>
      </c>
      <c r="R228">
        <v>51</v>
      </c>
      <c r="S228">
        <v>1.8</v>
      </c>
      <c r="T228">
        <v>14</v>
      </c>
      <c r="U228">
        <v>10.4</v>
      </c>
      <c r="V228">
        <v>0.19</v>
      </c>
      <c r="W228">
        <v>7.01</v>
      </c>
      <c r="X228">
        <v>11.4</v>
      </c>
      <c r="Y228">
        <v>2.11</v>
      </c>
      <c r="Z228">
        <v>0.48</v>
      </c>
      <c r="AA228">
        <v>0.03</v>
      </c>
      <c r="AB228">
        <v>0</v>
      </c>
      <c r="AC228">
        <v>0</v>
      </c>
      <c r="AD228">
        <v>0</v>
      </c>
      <c r="AE228">
        <v>98.42</v>
      </c>
      <c r="AG228" s="134">
        <v>4702</v>
      </c>
      <c r="AH228">
        <v>51</v>
      </c>
      <c r="AI228">
        <v>0.66</v>
      </c>
      <c r="AJ228">
        <v>3.39</v>
      </c>
      <c r="AK228">
        <v>5.78</v>
      </c>
      <c r="AL228">
        <v>0.17</v>
      </c>
      <c r="AM228">
        <v>16.600000000000001</v>
      </c>
      <c r="AN228">
        <v>20.8</v>
      </c>
      <c r="AO228">
        <v>0.19</v>
      </c>
      <c r="AP228">
        <v>0</v>
      </c>
      <c r="AQ228">
        <v>0.81</v>
      </c>
    </row>
    <row r="229" spans="1:43" ht="15.6">
      <c r="A229" s="134">
        <v>4703</v>
      </c>
      <c r="B229" t="s">
        <v>1729</v>
      </c>
      <c r="C229" t="s">
        <v>1716</v>
      </c>
      <c r="D229">
        <v>0</v>
      </c>
      <c r="E229">
        <f t="shared" si="12"/>
        <v>1.4400000000000261</v>
      </c>
      <c r="F229">
        <f t="shared" si="13"/>
        <v>1.4399999999999977</v>
      </c>
      <c r="G229">
        <f t="shared" si="14"/>
        <v>1E-3</v>
      </c>
      <c r="H229" s="136">
        <f t="shared" si="15"/>
        <v>1447.15</v>
      </c>
      <c r="I229" t="s">
        <v>1504</v>
      </c>
      <c r="J229" t="s">
        <v>1484</v>
      </c>
      <c r="K229" t="s">
        <v>1505</v>
      </c>
      <c r="L229" t="s">
        <v>1486</v>
      </c>
      <c r="M229">
        <v>235.2</v>
      </c>
      <c r="N229">
        <v>1174</v>
      </c>
      <c r="O229">
        <v>0</v>
      </c>
      <c r="P229">
        <v>1E-4</v>
      </c>
      <c r="Q229" s="134">
        <v>4703</v>
      </c>
      <c r="R229">
        <v>51.6</v>
      </c>
      <c r="S229">
        <v>1.58</v>
      </c>
      <c r="T229">
        <v>13.9</v>
      </c>
      <c r="U229">
        <v>9.68</v>
      </c>
      <c r="V229">
        <v>0.16</v>
      </c>
      <c r="W229">
        <v>7.71</v>
      </c>
      <c r="X229">
        <v>11.8</v>
      </c>
      <c r="Y229">
        <v>1.69</v>
      </c>
      <c r="Z229">
        <v>0.38</v>
      </c>
      <c r="AA229">
        <v>0.06</v>
      </c>
      <c r="AB229">
        <v>0</v>
      </c>
      <c r="AC229">
        <v>0</v>
      </c>
      <c r="AD229">
        <v>0</v>
      </c>
      <c r="AE229">
        <v>98.56</v>
      </c>
      <c r="AG229" s="134">
        <v>4703</v>
      </c>
      <c r="AH229">
        <v>51.7</v>
      </c>
      <c r="AI229">
        <v>0.46</v>
      </c>
      <c r="AJ229">
        <v>2.67</v>
      </c>
      <c r="AK229">
        <v>4.92</v>
      </c>
      <c r="AL229">
        <v>0.14000000000000001</v>
      </c>
      <c r="AM229">
        <v>17</v>
      </c>
      <c r="AN229">
        <v>20.8</v>
      </c>
      <c r="AO229">
        <v>0.19</v>
      </c>
      <c r="AP229">
        <v>0</v>
      </c>
      <c r="AQ229">
        <v>0.99</v>
      </c>
    </row>
    <row r="230" spans="1:43" ht="15.6">
      <c r="A230" s="134">
        <v>4704</v>
      </c>
      <c r="B230" t="s">
        <v>1730</v>
      </c>
      <c r="C230" t="s">
        <v>1716</v>
      </c>
      <c r="D230">
        <v>0</v>
      </c>
      <c r="E230">
        <f t="shared" si="12"/>
        <v>0.65999999999999659</v>
      </c>
      <c r="F230">
        <f t="shared" si="13"/>
        <v>0.65999999999999659</v>
      </c>
      <c r="G230">
        <f t="shared" si="14"/>
        <v>1E-3</v>
      </c>
      <c r="H230" s="136">
        <f t="shared" si="15"/>
        <v>1439.15</v>
      </c>
      <c r="I230" t="s">
        <v>1504</v>
      </c>
      <c r="J230" t="s">
        <v>1484</v>
      </c>
      <c r="K230" t="s">
        <v>1505</v>
      </c>
      <c r="L230" t="s">
        <v>1486</v>
      </c>
      <c r="M230">
        <v>458.2</v>
      </c>
      <c r="N230">
        <v>1166</v>
      </c>
      <c r="O230">
        <v>0</v>
      </c>
      <c r="P230">
        <v>1E-4</v>
      </c>
      <c r="Q230" s="134">
        <v>4704</v>
      </c>
      <c r="R230">
        <v>52.9</v>
      </c>
      <c r="S230">
        <v>2.09</v>
      </c>
      <c r="T230">
        <v>13.9</v>
      </c>
      <c r="U230">
        <v>10.199999999999999</v>
      </c>
      <c r="V230">
        <v>0.2</v>
      </c>
      <c r="W230">
        <v>6.92</v>
      </c>
      <c r="X230">
        <v>10.8</v>
      </c>
      <c r="Y230">
        <v>1.8</v>
      </c>
      <c r="Z230">
        <v>0.49</v>
      </c>
      <c r="AA230">
        <v>0.04</v>
      </c>
      <c r="AB230">
        <v>0</v>
      </c>
      <c r="AC230">
        <v>0</v>
      </c>
      <c r="AD230">
        <v>0</v>
      </c>
      <c r="AE230">
        <v>99.34</v>
      </c>
      <c r="AG230" s="134">
        <v>4704</v>
      </c>
      <c r="AH230">
        <v>51.4</v>
      </c>
      <c r="AI230">
        <v>0.64</v>
      </c>
      <c r="AJ230">
        <v>3.29</v>
      </c>
      <c r="AK230">
        <v>6.1</v>
      </c>
      <c r="AL230">
        <v>0.2</v>
      </c>
      <c r="AM230">
        <v>16.899999999999999</v>
      </c>
      <c r="AN230">
        <v>20.3</v>
      </c>
      <c r="AO230">
        <v>0.17</v>
      </c>
      <c r="AP230">
        <v>0</v>
      </c>
      <c r="AQ230">
        <v>0.81</v>
      </c>
    </row>
    <row r="231" spans="1:43" ht="15.6">
      <c r="A231" s="134">
        <v>4705</v>
      </c>
      <c r="B231" t="s">
        <v>1731</v>
      </c>
      <c r="C231" t="s">
        <v>1716</v>
      </c>
      <c r="D231">
        <v>0</v>
      </c>
      <c r="E231">
        <f t="shared" si="12"/>
        <v>1.3299999999999841</v>
      </c>
      <c r="F231">
        <f t="shared" si="13"/>
        <v>1.3299999999999983</v>
      </c>
      <c r="G231">
        <f t="shared" si="14"/>
        <v>1E-3</v>
      </c>
      <c r="H231" s="136">
        <f t="shared" si="15"/>
        <v>1438.15</v>
      </c>
      <c r="I231" t="s">
        <v>1504</v>
      </c>
      <c r="J231" t="s">
        <v>1484</v>
      </c>
      <c r="K231" t="s">
        <v>1505</v>
      </c>
      <c r="L231" t="s">
        <v>1486</v>
      </c>
      <c r="M231">
        <v>173.1</v>
      </c>
      <c r="N231">
        <v>1165</v>
      </c>
      <c r="O231">
        <v>0</v>
      </c>
      <c r="P231">
        <v>1E-4</v>
      </c>
      <c r="Q231" s="134">
        <v>4705</v>
      </c>
      <c r="R231">
        <v>51.8</v>
      </c>
      <c r="S231">
        <v>1.93</v>
      </c>
      <c r="T231">
        <v>13.8</v>
      </c>
      <c r="U231">
        <v>9.65</v>
      </c>
      <c r="V231">
        <v>0.21</v>
      </c>
      <c r="W231">
        <v>7.2</v>
      </c>
      <c r="X231">
        <v>11.4</v>
      </c>
      <c r="Y231">
        <v>2.1</v>
      </c>
      <c r="Z231">
        <v>0.54</v>
      </c>
      <c r="AA231">
        <v>0.04</v>
      </c>
      <c r="AB231">
        <v>0</v>
      </c>
      <c r="AC231">
        <v>0</v>
      </c>
      <c r="AD231">
        <v>0</v>
      </c>
      <c r="AE231">
        <v>98.67</v>
      </c>
      <c r="AG231" s="134">
        <v>4705</v>
      </c>
      <c r="AH231">
        <v>51.7</v>
      </c>
      <c r="AI231">
        <v>0.45</v>
      </c>
      <c r="AJ231">
        <v>2.81</v>
      </c>
      <c r="AK231">
        <v>5.37</v>
      </c>
      <c r="AL231">
        <v>0.2</v>
      </c>
      <c r="AM231">
        <v>17.2</v>
      </c>
      <c r="AN231">
        <v>20.399999999999999</v>
      </c>
      <c r="AO231">
        <v>0.25</v>
      </c>
      <c r="AP231">
        <v>0</v>
      </c>
      <c r="AQ231">
        <v>0.86</v>
      </c>
    </row>
    <row r="232" spans="1:43" ht="15.6">
      <c r="A232" s="134">
        <v>4707</v>
      </c>
      <c r="B232" t="s">
        <v>1732</v>
      </c>
      <c r="C232" t="s">
        <v>1716</v>
      </c>
      <c r="D232">
        <v>0</v>
      </c>
      <c r="E232">
        <f t="shared" si="12"/>
        <v>1.6200000000000045</v>
      </c>
      <c r="F232">
        <f t="shared" si="13"/>
        <v>1.6200000000000045</v>
      </c>
      <c r="G232">
        <f t="shared" si="14"/>
        <v>1E-3</v>
      </c>
      <c r="H232" s="136">
        <f t="shared" si="15"/>
        <v>1410.15</v>
      </c>
      <c r="I232" t="s">
        <v>1504</v>
      </c>
      <c r="J232" t="s">
        <v>1484</v>
      </c>
      <c r="K232" t="s">
        <v>1505</v>
      </c>
      <c r="L232" t="s">
        <v>1486</v>
      </c>
      <c r="M232">
        <v>311.39999999999998</v>
      </c>
      <c r="N232">
        <v>1137</v>
      </c>
      <c r="O232">
        <v>0</v>
      </c>
      <c r="P232">
        <v>1E-4</v>
      </c>
      <c r="Q232" s="134">
        <v>4707</v>
      </c>
      <c r="R232">
        <v>50.9</v>
      </c>
      <c r="S232">
        <v>2.35</v>
      </c>
      <c r="T232">
        <v>12.8</v>
      </c>
      <c r="U232">
        <v>13.1</v>
      </c>
      <c r="V232">
        <v>0.19</v>
      </c>
      <c r="W232">
        <v>6.23</v>
      </c>
      <c r="X232">
        <v>10.4</v>
      </c>
      <c r="Y232">
        <v>1.8</v>
      </c>
      <c r="Z232">
        <v>0.52</v>
      </c>
      <c r="AA232">
        <v>0.09</v>
      </c>
      <c r="AB232">
        <v>0</v>
      </c>
      <c r="AC232">
        <v>0</v>
      </c>
      <c r="AD232">
        <v>0</v>
      </c>
      <c r="AE232">
        <v>98.38</v>
      </c>
      <c r="AG232" s="134">
        <v>4707</v>
      </c>
      <c r="AH232">
        <v>51.6</v>
      </c>
      <c r="AI232">
        <v>0.75</v>
      </c>
      <c r="AJ232">
        <v>3.42</v>
      </c>
      <c r="AK232">
        <v>8.0299999999999994</v>
      </c>
      <c r="AL232">
        <v>0.2</v>
      </c>
      <c r="AM232">
        <v>16.399999999999999</v>
      </c>
      <c r="AN232">
        <v>19.2</v>
      </c>
      <c r="AO232">
        <v>0.25</v>
      </c>
      <c r="AP232">
        <v>0</v>
      </c>
      <c r="AQ232">
        <v>0.47</v>
      </c>
    </row>
    <row r="233" spans="1:43" ht="15.6">
      <c r="A233" s="134">
        <v>4717</v>
      </c>
      <c r="B233" t="s">
        <v>1733</v>
      </c>
      <c r="C233" t="s">
        <v>1716</v>
      </c>
      <c r="D233">
        <v>0</v>
      </c>
      <c r="E233">
        <f t="shared" si="12"/>
        <v>1.4599999999999795</v>
      </c>
      <c r="F233">
        <f t="shared" si="13"/>
        <v>1.4599999999999937</v>
      </c>
      <c r="G233">
        <f t="shared" si="14"/>
        <v>1E-3</v>
      </c>
      <c r="H233" s="136">
        <f t="shared" si="15"/>
        <v>1439.15</v>
      </c>
      <c r="I233" t="s">
        <v>1504</v>
      </c>
      <c r="J233" t="s">
        <v>1484</v>
      </c>
      <c r="K233" t="s">
        <v>1505</v>
      </c>
      <c r="L233" t="s">
        <v>1486</v>
      </c>
      <c r="M233">
        <v>458.2</v>
      </c>
      <c r="N233">
        <v>1166</v>
      </c>
      <c r="O233">
        <v>0</v>
      </c>
      <c r="P233">
        <v>1E-4</v>
      </c>
      <c r="Q233" s="134">
        <v>4717</v>
      </c>
      <c r="R233">
        <v>52</v>
      </c>
      <c r="S233">
        <v>2.33</v>
      </c>
      <c r="T233">
        <v>13.9</v>
      </c>
      <c r="U233">
        <v>10.199999999999999</v>
      </c>
      <c r="V233">
        <v>0.2</v>
      </c>
      <c r="W233">
        <v>6.81</v>
      </c>
      <c r="X233">
        <v>11</v>
      </c>
      <c r="Y233">
        <v>1.79</v>
      </c>
      <c r="Z233">
        <v>0.3</v>
      </c>
      <c r="AA233">
        <v>0.01</v>
      </c>
      <c r="AB233">
        <v>0</v>
      </c>
      <c r="AC233">
        <v>0</v>
      </c>
      <c r="AD233">
        <v>0</v>
      </c>
      <c r="AE233">
        <v>98.54</v>
      </c>
      <c r="AG233" s="134">
        <v>4717</v>
      </c>
      <c r="AH233">
        <v>52.3</v>
      </c>
      <c r="AI233">
        <v>0.59</v>
      </c>
      <c r="AJ233">
        <v>2.0499999999999998</v>
      </c>
      <c r="AK233">
        <v>6.15</v>
      </c>
      <c r="AL233">
        <v>0.2</v>
      </c>
      <c r="AM233">
        <v>17.399999999999999</v>
      </c>
      <c r="AN233">
        <v>20.100000000000001</v>
      </c>
      <c r="AO233">
        <v>0.2</v>
      </c>
      <c r="AP233">
        <v>0</v>
      </c>
      <c r="AQ233">
        <v>0.34</v>
      </c>
    </row>
    <row r="234" spans="1:43" ht="15.6">
      <c r="A234" s="134">
        <v>4720</v>
      </c>
      <c r="B234" t="s">
        <v>1734</v>
      </c>
      <c r="C234" t="s">
        <v>1716</v>
      </c>
      <c r="D234">
        <v>0</v>
      </c>
      <c r="E234">
        <f t="shared" si="12"/>
        <v>1.8900000000000148</v>
      </c>
      <c r="F234">
        <f t="shared" si="13"/>
        <v>1.8900000000000006</v>
      </c>
      <c r="G234">
        <f t="shared" si="14"/>
        <v>1E-3</v>
      </c>
      <c r="H234" s="136">
        <f t="shared" si="15"/>
        <v>1410.15</v>
      </c>
      <c r="I234" t="s">
        <v>1504</v>
      </c>
      <c r="J234" t="s">
        <v>1484</v>
      </c>
      <c r="K234" t="s">
        <v>1505</v>
      </c>
      <c r="L234" t="s">
        <v>1486</v>
      </c>
      <c r="M234">
        <v>311.39999999999998</v>
      </c>
      <c r="N234">
        <v>1137</v>
      </c>
      <c r="O234">
        <v>0</v>
      </c>
      <c r="P234">
        <v>1E-4</v>
      </c>
      <c r="Q234" s="134">
        <v>4720</v>
      </c>
      <c r="R234">
        <v>51.2</v>
      </c>
      <c r="S234">
        <v>2.66</v>
      </c>
      <c r="T234">
        <v>12.6</v>
      </c>
      <c r="U234">
        <v>12.8</v>
      </c>
      <c r="V234">
        <v>0.21</v>
      </c>
      <c r="W234">
        <v>6.16</v>
      </c>
      <c r="X234">
        <v>10</v>
      </c>
      <c r="Y234">
        <v>2.12</v>
      </c>
      <c r="Z234">
        <v>0.34</v>
      </c>
      <c r="AA234">
        <v>0.02</v>
      </c>
      <c r="AB234">
        <v>0</v>
      </c>
      <c r="AC234">
        <v>0</v>
      </c>
      <c r="AD234">
        <v>0</v>
      </c>
      <c r="AE234">
        <v>98.11</v>
      </c>
      <c r="AG234" s="134">
        <v>4720</v>
      </c>
      <c r="AH234">
        <v>51.1</v>
      </c>
      <c r="AI234">
        <v>0.79</v>
      </c>
      <c r="AJ234">
        <v>2.4700000000000002</v>
      </c>
      <c r="AK234">
        <v>7.98</v>
      </c>
      <c r="AL234">
        <v>0.24</v>
      </c>
      <c r="AM234">
        <v>16.5</v>
      </c>
      <c r="AN234">
        <v>19.100000000000001</v>
      </c>
      <c r="AO234">
        <v>0.28999999999999998</v>
      </c>
      <c r="AP234">
        <v>0</v>
      </c>
      <c r="AQ234">
        <v>0.32</v>
      </c>
    </row>
    <row r="235" spans="1:43" ht="15.6">
      <c r="A235" s="134">
        <v>2471</v>
      </c>
      <c r="B235" t="s">
        <v>1735</v>
      </c>
      <c r="C235" t="s">
        <v>1044</v>
      </c>
      <c r="D235">
        <v>0</v>
      </c>
      <c r="E235">
        <f t="shared" si="12"/>
        <v>-0.17999999999999261</v>
      </c>
      <c r="F235">
        <f t="shared" si="13"/>
        <v>-0.18000000000000682</v>
      </c>
      <c r="G235">
        <f t="shared" si="14"/>
        <v>1E-3</v>
      </c>
      <c r="H235" s="136">
        <f t="shared" si="15"/>
        <v>1433.15</v>
      </c>
      <c r="I235" t="s">
        <v>1504</v>
      </c>
      <c r="J235" t="s">
        <v>1484</v>
      </c>
      <c r="K235" t="s">
        <v>1485</v>
      </c>
      <c r="L235" t="s">
        <v>1486</v>
      </c>
      <c r="M235">
        <v>174</v>
      </c>
      <c r="N235">
        <v>1160</v>
      </c>
      <c r="O235">
        <v>0</v>
      </c>
      <c r="P235">
        <v>1E-4</v>
      </c>
      <c r="Q235" s="134">
        <v>2471</v>
      </c>
      <c r="R235">
        <v>60</v>
      </c>
      <c r="S235">
        <v>0.93</v>
      </c>
      <c r="T235">
        <v>14.9</v>
      </c>
      <c r="U235">
        <v>5.77</v>
      </c>
      <c r="V235">
        <v>0.1</v>
      </c>
      <c r="W235">
        <v>4.66</v>
      </c>
      <c r="X235">
        <v>7.8</v>
      </c>
      <c r="Y235">
        <v>3.43</v>
      </c>
      <c r="Z235">
        <v>2.34</v>
      </c>
      <c r="AA235">
        <v>0</v>
      </c>
      <c r="AB235">
        <v>0.25</v>
      </c>
      <c r="AC235">
        <v>0</v>
      </c>
      <c r="AD235">
        <v>0</v>
      </c>
      <c r="AE235">
        <v>100.18</v>
      </c>
      <c r="AG235" s="134">
        <v>2471</v>
      </c>
      <c r="AH235">
        <v>53.4</v>
      </c>
      <c r="AI235">
        <v>0.34</v>
      </c>
      <c r="AJ235">
        <v>1.95</v>
      </c>
      <c r="AK235">
        <v>5.95</v>
      </c>
      <c r="AL235">
        <v>0.17</v>
      </c>
      <c r="AM235">
        <v>19.2</v>
      </c>
      <c r="AN235">
        <v>18.3</v>
      </c>
      <c r="AO235">
        <v>0.12</v>
      </c>
      <c r="AP235">
        <v>0</v>
      </c>
      <c r="AQ235">
        <v>0.46</v>
      </c>
    </row>
    <row r="236" spans="1:43" ht="15.6">
      <c r="A236" s="134">
        <v>2472</v>
      </c>
      <c r="B236" t="s">
        <v>1736</v>
      </c>
      <c r="C236" t="s">
        <v>1044</v>
      </c>
      <c r="D236">
        <v>0</v>
      </c>
      <c r="E236">
        <f t="shared" si="12"/>
        <v>1.039999999999992</v>
      </c>
      <c r="F236">
        <f t="shared" si="13"/>
        <v>1.0300000000000011</v>
      </c>
      <c r="G236">
        <f t="shared" si="14"/>
        <v>1E-3</v>
      </c>
      <c r="H236" s="136">
        <f t="shared" si="15"/>
        <v>1423.15</v>
      </c>
      <c r="I236" t="s">
        <v>1504</v>
      </c>
      <c r="J236" t="s">
        <v>1484</v>
      </c>
      <c r="K236" t="s">
        <v>1485</v>
      </c>
      <c r="L236" t="s">
        <v>1486</v>
      </c>
      <c r="M236">
        <v>50</v>
      </c>
      <c r="N236">
        <v>1150</v>
      </c>
      <c r="O236">
        <v>0</v>
      </c>
      <c r="P236">
        <v>1E-4</v>
      </c>
      <c r="Q236" s="134">
        <v>2472</v>
      </c>
      <c r="R236">
        <v>58.7</v>
      </c>
      <c r="S236">
        <v>1.01</v>
      </c>
      <c r="T236">
        <v>15.5</v>
      </c>
      <c r="U236">
        <v>6.16</v>
      </c>
      <c r="V236">
        <v>0.06</v>
      </c>
      <c r="W236">
        <v>4.63</v>
      </c>
      <c r="X236">
        <v>7.6</v>
      </c>
      <c r="Y236">
        <v>3.93</v>
      </c>
      <c r="Z236">
        <v>1.1100000000000001</v>
      </c>
      <c r="AA236">
        <v>0.03</v>
      </c>
      <c r="AB236">
        <v>0.23</v>
      </c>
      <c r="AC236">
        <v>0</v>
      </c>
      <c r="AD236">
        <v>0</v>
      </c>
      <c r="AE236">
        <v>98.97</v>
      </c>
      <c r="AG236" s="134">
        <v>2472</v>
      </c>
      <c r="AH236">
        <v>53.5</v>
      </c>
      <c r="AI236">
        <v>0.38</v>
      </c>
      <c r="AJ236">
        <v>2.21</v>
      </c>
      <c r="AK236">
        <v>5.89</v>
      </c>
      <c r="AL236">
        <v>0.14000000000000001</v>
      </c>
      <c r="AM236">
        <v>19</v>
      </c>
      <c r="AN236">
        <v>18.899999999999999</v>
      </c>
      <c r="AO236">
        <v>0.19</v>
      </c>
      <c r="AP236">
        <v>0</v>
      </c>
      <c r="AQ236">
        <v>0.6</v>
      </c>
    </row>
    <row r="237" spans="1:43" ht="15.6">
      <c r="A237" s="134">
        <v>2473</v>
      </c>
      <c r="B237" t="s">
        <v>1737</v>
      </c>
      <c r="C237" t="s">
        <v>1044</v>
      </c>
      <c r="D237">
        <v>0</v>
      </c>
      <c r="E237">
        <f t="shared" si="12"/>
        <v>-0.49999999999998579</v>
      </c>
      <c r="F237">
        <f t="shared" si="13"/>
        <v>-0.48999999999999488</v>
      </c>
      <c r="G237">
        <f t="shared" si="14"/>
        <v>1E-3</v>
      </c>
      <c r="H237" s="136">
        <f t="shared" si="15"/>
        <v>1398.15</v>
      </c>
      <c r="I237" t="s">
        <v>1504</v>
      </c>
      <c r="J237" t="s">
        <v>1484</v>
      </c>
      <c r="K237" t="s">
        <v>1485</v>
      </c>
      <c r="L237" t="s">
        <v>1486</v>
      </c>
      <c r="M237">
        <v>86</v>
      </c>
      <c r="N237">
        <v>1125</v>
      </c>
      <c r="O237">
        <v>0</v>
      </c>
      <c r="P237">
        <v>1E-4</v>
      </c>
      <c r="Q237" s="134">
        <v>2473</v>
      </c>
      <c r="R237">
        <v>63</v>
      </c>
      <c r="S237">
        <v>1.33</v>
      </c>
      <c r="T237">
        <v>14.8</v>
      </c>
      <c r="U237">
        <v>6.21</v>
      </c>
      <c r="V237">
        <v>0.06</v>
      </c>
      <c r="W237">
        <v>3.12</v>
      </c>
      <c r="X237">
        <v>6.03</v>
      </c>
      <c r="Y237">
        <v>4.0199999999999996</v>
      </c>
      <c r="Z237">
        <v>1.6</v>
      </c>
      <c r="AA237">
        <v>0</v>
      </c>
      <c r="AB237">
        <v>0.33</v>
      </c>
      <c r="AC237">
        <v>0</v>
      </c>
      <c r="AD237">
        <v>0</v>
      </c>
      <c r="AE237">
        <v>100.49</v>
      </c>
      <c r="AG237" s="134">
        <v>2473</v>
      </c>
      <c r="AH237">
        <v>53.2</v>
      </c>
      <c r="AI237">
        <v>0.5</v>
      </c>
      <c r="AJ237">
        <v>2.16</v>
      </c>
      <c r="AK237">
        <v>7.56</v>
      </c>
      <c r="AL237">
        <v>0.22</v>
      </c>
      <c r="AM237">
        <v>18.7</v>
      </c>
      <c r="AN237">
        <v>17.600000000000001</v>
      </c>
      <c r="AO237">
        <v>0.12</v>
      </c>
      <c r="AP237">
        <v>0</v>
      </c>
      <c r="AQ237">
        <v>0.23</v>
      </c>
    </row>
    <row r="238" spans="1:43" ht="15.6">
      <c r="A238" s="134">
        <v>2474</v>
      </c>
      <c r="B238" t="s">
        <v>1738</v>
      </c>
      <c r="C238" t="s">
        <v>1044</v>
      </c>
      <c r="D238">
        <v>0</v>
      </c>
      <c r="E238">
        <f t="shared" si="12"/>
        <v>-0.53000000000000114</v>
      </c>
      <c r="F238">
        <f t="shared" si="13"/>
        <v>-0.65000000000000568</v>
      </c>
      <c r="G238">
        <f t="shared" si="14"/>
        <v>1E-3</v>
      </c>
      <c r="H238" s="136">
        <f t="shared" si="15"/>
        <v>1393.15</v>
      </c>
      <c r="I238" t="s">
        <v>1504</v>
      </c>
      <c r="J238" t="s">
        <v>1484</v>
      </c>
      <c r="K238" t="s">
        <v>1485</v>
      </c>
      <c r="L238" t="s">
        <v>1486</v>
      </c>
      <c r="M238">
        <v>230</v>
      </c>
      <c r="N238">
        <v>1120</v>
      </c>
      <c r="O238">
        <v>0</v>
      </c>
      <c r="P238">
        <v>1E-4</v>
      </c>
      <c r="Q238" s="134">
        <v>2474</v>
      </c>
      <c r="R238">
        <v>63.1</v>
      </c>
      <c r="S238">
        <v>1.1599999999999999</v>
      </c>
      <c r="T238">
        <v>14.5</v>
      </c>
      <c r="U238">
        <v>5.98</v>
      </c>
      <c r="V238">
        <v>0.11</v>
      </c>
      <c r="W238">
        <v>3.49</v>
      </c>
      <c r="X238">
        <v>6.55</v>
      </c>
      <c r="Y238">
        <v>3.8</v>
      </c>
      <c r="Z238">
        <v>1.47</v>
      </c>
      <c r="AA238">
        <v>0</v>
      </c>
      <c r="AB238">
        <v>0.37</v>
      </c>
      <c r="AC238">
        <v>0.05</v>
      </c>
      <c r="AD238">
        <v>0</v>
      </c>
      <c r="AE238">
        <v>100.65</v>
      </c>
      <c r="AG238" s="134">
        <v>2474</v>
      </c>
      <c r="AH238">
        <v>53.4</v>
      </c>
      <c r="AI238">
        <v>0.49</v>
      </c>
      <c r="AJ238">
        <v>1.66</v>
      </c>
      <c r="AK238">
        <v>7.34</v>
      </c>
      <c r="AL238">
        <v>0.19</v>
      </c>
      <c r="AM238">
        <v>19.600000000000001</v>
      </c>
      <c r="AN238">
        <v>17.5</v>
      </c>
      <c r="AO238">
        <v>0.11</v>
      </c>
      <c r="AP238">
        <v>0</v>
      </c>
      <c r="AQ238">
        <v>0.47</v>
      </c>
    </row>
    <row r="239" spans="1:43" ht="15.6">
      <c r="A239" s="134">
        <v>2488</v>
      </c>
      <c r="B239" t="s">
        <v>1739</v>
      </c>
      <c r="C239" t="s">
        <v>1044</v>
      </c>
      <c r="D239">
        <v>0</v>
      </c>
      <c r="E239">
        <f t="shared" si="12"/>
        <v>0.68000000000000682</v>
      </c>
      <c r="F239">
        <f t="shared" si="13"/>
        <v>0.68000000000000682</v>
      </c>
      <c r="G239">
        <f t="shared" si="14"/>
        <v>15</v>
      </c>
      <c r="H239" s="136">
        <f t="shared" si="15"/>
        <v>1573.15</v>
      </c>
      <c r="I239" t="s">
        <v>1504</v>
      </c>
      <c r="J239" t="s">
        <v>1490</v>
      </c>
      <c r="K239" t="s">
        <v>1580</v>
      </c>
      <c r="L239" t="s">
        <v>1486</v>
      </c>
      <c r="M239">
        <v>70</v>
      </c>
      <c r="N239">
        <v>1300</v>
      </c>
      <c r="O239">
        <v>0</v>
      </c>
      <c r="P239">
        <v>1.5</v>
      </c>
      <c r="Q239" s="134">
        <v>2488</v>
      </c>
      <c r="R239">
        <v>57.8</v>
      </c>
      <c r="S239">
        <v>0.73</v>
      </c>
      <c r="T239">
        <v>17.600000000000001</v>
      </c>
      <c r="U239">
        <v>4.07</v>
      </c>
      <c r="V239">
        <v>0.04</v>
      </c>
      <c r="W239">
        <v>6.16</v>
      </c>
      <c r="X239">
        <v>9.0299999999999994</v>
      </c>
      <c r="Y239">
        <v>3.19</v>
      </c>
      <c r="Z239">
        <v>0.57999999999999996</v>
      </c>
      <c r="AA239">
        <v>0</v>
      </c>
      <c r="AB239">
        <v>0.12</v>
      </c>
      <c r="AC239">
        <v>0</v>
      </c>
      <c r="AD239">
        <v>0</v>
      </c>
      <c r="AE239">
        <v>99.32</v>
      </c>
      <c r="AG239" s="134">
        <v>2488</v>
      </c>
      <c r="AH239">
        <v>52.2</v>
      </c>
      <c r="AI239">
        <v>0.24</v>
      </c>
      <c r="AJ239">
        <v>5.84</v>
      </c>
      <c r="AK239">
        <v>4.59</v>
      </c>
      <c r="AL239">
        <v>0.1</v>
      </c>
      <c r="AM239">
        <v>19.600000000000001</v>
      </c>
      <c r="AN239">
        <v>15.8</v>
      </c>
      <c r="AO239">
        <v>0.62</v>
      </c>
      <c r="AP239">
        <v>0</v>
      </c>
      <c r="AQ239">
        <v>0.32</v>
      </c>
    </row>
    <row r="240" spans="1:43" ht="15.6">
      <c r="A240" s="134">
        <v>10007</v>
      </c>
      <c r="B240" t="s">
        <v>1740</v>
      </c>
      <c r="C240" t="s">
        <v>1741</v>
      </c>
      <c r="D240">
        <v>0</v>
      </c>
      <c r="E240">
        <f t="shared" si="12"/>
        <v>-0.10999999999999943</v>
      </c>
      <c r="F240">
        <f t="shared" si="13"/>
        <v>-9.9999999999994316E-2</v>
      </c>
      <c r="G240">
        <f t="shared" si="14"/>
        <v>1.01325E-3</v>
      </c>
      <c r="H240" s="136">
        <f t="shared" si="15"/>
        <v>1439.15</v>
      </c>
      <c r="I240" t="s">
        <v>1504</v>
      </c>
      <c r="J240" t="s">
        <v>1484</v>
      </c>
      <c r="K240" t="s">
        <v>1505</v>
      </c>
      <c r="L240" t="s">
        <v>1486</v>
      </c>
      <c r="M240">
        <v>288.10000000000002</v>
      </c>
      <c r="N240">
        <v>1166</v>
      </c>
      <c r="O240">
        <v>0</v>
      </c>
      <c r="P240">
        <v>1.01325E-4</v>
      </c>
      <c r="Q240" s="134">
        <v>10007</v>
      </c>
      <c r="R240">
        <v>51.5</v>
      </c>
      <c r="S240">
        <v>1.18</v>
      </c>
      <c r="T240">
        <v>14</v>
      </c>
      <c r="U240">
        <v>12</v>
      </c>
      <c r="V240">
        <v>0.22</v>
      </c>
      <c r="W240">
        <v>7.34</v>
      </c>
      <c r="X240">
        <v>12.1</v>
      </c>
      <c r="Y240">
        <v>1.56</v>
      </c>
      <c r="Z240">
        <v>0.16</v>
      </c>
      <c r="AA240">
        <v>0.05</v>
      </c>
      <c r="AB240">
        <v>0</v>
      </c>
      <c r="AC240">
        <v>0</v>
      </c>
      <c r="AD240">
        <v>0</v>
      </c>
      <c r="AE240">
        <v>100.1</v>
      </c>
      <c r="AG240" s="134">
        <v>10007</v>
      </c>
      <c r="AH240">
        <v>52.7</v>
      </c>
      <c r="AI240">
        <v>0.7</v>
      </c>
      <c r="AJ240">
        <v>3.14</v>
      </c>
      <c r="AK240">
        <v>8.15</v>
      </c>
      <c r="AL240">
        <v>0.23</v>
      </c>
      <c r="AM240">
        <v>15.3</v>
      </c>
      <c r="AN240">
        <v>21</v>
      </c>
      <c r="AO240">
        <v>0.26</v>
      </c>
      <c r="AP240">
        <v>0</v>
      </c>
      <c r="AQ240">
        <v>0.28999999999999998</v>
      </c>
    </row>
    <row r="241" spans="1:43" ht="15.6">
      <c r="A241" s="134">
        <v>10008</v>
      </c>
      <c r="B241" t="s">
        <v>1742</v>
      </c>
      <c r="C241" t="s">
        <v>1741</v>
      </c>
      <c r="D241">
        <v>0</v>
      </c>
      <c r="E241">
        <f t="shared" si="12"/>
        <v>1.3100000000000023</v>
      </c>
      <c r="F241">
        <f t="shared" si="13"/>
        <v>1.2999999999999972</v>
      </c>
      <c r="G241">
        <f t="shared" si="14"/>
        <v>1.01325E-3</v>
      </c>
      <c r="H241" s="136">
        <f t="shared" si="15"/>
        <v>1433.15</v>
      </c>
      <c r="I241" t="s">
        <v>1504</v>
      </c>
      <c r="J241" t="s">
        <v>1484</v>
      </c>
      <c r="K241" t="s">
        <v>1505</v>
      </c>
      <c r="L241" t="s">
        <v>1486</v>
      </c>
      <c r="M241">
        <v>410</v>
      </c>
      <c r="N241">
        <v>1160</v>
      </c>
      <c r="O241">
        <v>0</v>
      </c>
      <c r="P241">
        <v>1.01325E-4</v>
      </c>
      <c r="Q241" s="134">
        <v>10008</v>
      </c>
      <c r="R241">
        <v>50.7</v>
      </c>
      <c r="S241">
        <v>1.83</v>
      </c>
      <c r="T241">
        <v>13.3</v>
      </c>
      <c r="U241">
        <v>12.5</v>
      </c>
      <c r="V241">
        <v>0.21</v>
      </c>
      <c r="W241">
        <v>7.06</v>
      </c>
      <c r="X241">
        <v>11.5</v>
      </c>
      <c r="Y241">
        <v>1.47</v>
      </c>
      <c r="Z241">
        <v>0.11</v>
      </c>
      <c r="AA241">
        <v>0.01</v>
      </c>
      <c r="AB241">
        <v>0</v>
      </c>
      <c r="AC241">
        <v>0</v>
      </c>
      <c r="AD241">
        <v>0</v>
      </c>
      <c r="AE241">
        <v>98.7</v>
      </c>
      <c r="AG241" s="134">
        <v>10008</v>
      </c>
      <c r="AH241">
        <v>50.1</v>
      </c>
      <c r="AI241">
        <v>0.72</v>
      </c>
      <c r="AJ241">
        <v>2.57</v>
      </c>
      <c r="AK241">
        <v>8.9499999999999993</v>
      </c>
      <c r="AL241">
        <v>0.24</v>
      </c>
      <c r="AM241">
        <v>14.8</v>
      </c>
      <c r="AN241">
        <v>20.5</v>
      </c>
      <c r="AO241">
        <v>0.35</v>
      </c>
      <c r="AP241">
        <v>0</v>
      </c>
      <c r="AQ241">
        <v>0.17</v>
      </c>
    </row>
    <row r="242" spans="1:43" ht="15.6">
      <c r="A242" s="134">
        <v>10009</v>
      </c>
      <c r="B242" t="s">
        <v>1743</v>
      </c>
      <c r="C242" t="s">
        <v>1741</v>
      </c>
      <c r="D242">
        <v>0</v>
      </c>
      <c r="E242">
        <f t="shared" si="12"/>
        <v>0.40999999999999659</v>
      </c>
      <c r="F242">
        <f t="shared" si="13"/>
        <v>3.0999999999999943</v>
      </c>
      <c r="G242">
        <f t="shared" si="14"/>
        <v>1.01325E-3</v>
      </c>
      <c r="H242" s="136">
        <f t="shared" si="15"/>
        <v>1426.15</v>
      </c>
      <c r="I242" t="s">
        <v>1504</v>
      </c>
      <c r="J242" t="s">
        <v>1484</v>
      </c>
      <c r="K242" t="s">
        <v>1505</v>
      </c>
      <c r="L242" t="s">
        <v>1486</v>
      </c>
      <c r="M242">
        <v>458.1</v>
      </c>
      <c r="N242">
        <v>1153</v>
      </c>
      <c r="O242">
        <v>0</v>
      </c>
      <c r="P242">
        <v>1.01325E-4</v>
      </c>
      <c r="Q242" s="134">
        <v>10009</v>
      </c>
      <c r="R242">
        <v>50.5</v>
      </c>
      <c r="S242">
        <v>2</v>
      </c>
      <c r="T242">
        <v>13.9</v>
      </c>
      <c r="U242">
        <v>13.1</v>
      </c>
      <c r="V242">
        <v>0.2</v>
      </c>
      <c r="W242">
        <v>6.61</v>
      </c>
      <c r="X242">
        <v>11.7</v>
      </c>
      <c r="Y242">
        <v>1.35</v>
      </c>
      <c r="Z242">
        <v>0.14000000000000001</v>
      </c>
      <c r="AA242">
        <v>0.09</v>
      </c>
      <c r="AB242">
        <v>0</v>
      </c>
      <c r="AC242">
        <v>0</v>
      </c>
      <c r="AD242">
        <v>0</v>
      </c>
      <c r="AE242">
        <v>96.9</v>
      </c>
      <c r="AG242" s="134">
        <v>10009</v>
      </c>
      <c r="AH242">
        <v>52.1</v>
      </c>
      <c r="AI242">
        <v>0.54</v>
      </c>
      <c r="AJ242">
        <v>2.29</v>
      </c>
      <c r="AK242">
        <v>8.15</v>
      </c>
      <c r="AL242">
        <v>0.25</v>
      </c>
      <c r="AM242">
        <v>16.5</v>
      </c>
      <c r="AN242">
        <v>20.100000000000001</v>
      </c>
      <c r="AO242">
        <v>0.2</v>
      </c>
      <c r="AP242">
        <v>0</v>
      </c>
      <c r="AQ242">
        <v>0.27</v>
      </c>
    </row>
    <row r="243" spans="1:43" ht="15.6">
      <c r="A243" s="134">
        <v>10010</v>
      </c>
      <c r="B243" t="s">
        <v>1744</v>
      </c>
      <c r="C243" t="s">
        <v>1741</v>
      </c>
      <c r="D243">
        <v>0</v>
      </c>
      <c r="E243">
        <f t="shared" si="12"/>
        <v>0.64999999999996305</v>
      </c>
      <c r="F243">
        <f t="shared" si="13"/>
        <v>0.59999999999999432</v>
      </c>
      <c r="G243">
        <f t="shared" si="14"/>
        <v>1.01325E-3</v>
      </c>
      <c r="H243" s="136">
        <f t="shared" si="15"/>
        <v>1410.15</v>
      </c>
      <c r="I243" t="s">
        <v>1504</v>
      </c>
      <c r="J243" t="s">
        <v>1484</v>
      </c>
      <c r="K243" t="s">
        <v>1505</v>
      </c>
      <c r="L243" t="s">
        <v>1486</v>
      </c>
      <c r="M243">
        <v>542.5</v>
      </c>
      <c r="N243">
        <v>1137</v>
      </c>
      <c r="O243">
        <v>0</v>
      </c>
      <c r="P243">
        <v>1.01325E-4</v>
      </c>
      <c r="Q243" s="134">
        <v>10010</v>
      </c>
      <c r="R243">
        <v>49.4</v>
      </c>
      <c r="S243">
        <v>3.02</v>
      </c>
      <c r="T243">
        <v>12.2</v>
      </c>
      <c r="U243">
        <v>15.5</v>
      </c>
      <c r="V243">
        <v>0.18</v>
      </c>
      <c r="W243">
        <v>6.51</v>
      </c>
      <c r="X243">
        <v>11.2</v>
      </c>
      <c r="Y243">
        <v>1.18</v>
      </c>
      <c r="Z243">
        <v>0.12</v>
      </c>
      <c r="AA243">
        <v>0.04</v>
      </c>
      <c r="AB243">
        <v>0</v>
      </c>
      <c r="AC243">
        <v>0</v>
      </c>
      <c r="AD243">
        <v>0</v>
      </c>
      <c r="AE243">
        <v>99.4</v>
      </c>
      <c r="AG243" s="134">
        <v>10010</v>
      </c>
      <c r="AH243">
        <v>52.4</v>
      </c>
      <c r="AI243">
        <v>0.55000000000000004</v>
      </c>
      <c r="AJ243">
        <v>2.52</v>
      </c>
      <c r="AK243">
        <v>10.1</v>
      </c>
      <c r="AL243">
        <v>0.21</v>
      </c>
      <c r="AM243">
        <v>17</v>
      </c>
      <c r="AN243">
        <v>16.3</v>
      </c>
      <c r="AO243">
        <v>0.21</v>
      </c>
      <c r="AP243">
        <v>0</v>
      </c>
      <c r="AQ243">
        <v>0.28999999999999998</v>
      </c>
    </row>
    <row r="244" spans="1:43" ht="15.6">
      <c r="A244" s="134">
        <v>10019</v>
      </c>
      <c r="B244" t="s">
        <v>1745</v>
      </c>
      <c r="C244" t="s">
        <v>1741</v>
      </c>
      <c r="D244">
        <v>0</v>
      </c>
      <c r="E244">
        <f t="shared" si="12"/>
        <v>0.96000000000000796</v>
      </c>
      <c r="F244">
        <f t="shared" si="13"/>
        <v>1</v>
      </c>
      <c r="G244">
        <f t="shared" si="14"/>
        <v>1.01325E-3</v>
      </c>
      <c r="H244" s="136">
        <f t="shared" si="15"/>
        <v>1379.15</v>
      </c>
      <c r="I244" t="s">
        <v>1504</v>
      </c>
      <c r="J244" t="s">
        <v>1484</v>
      </c>
      <c r="K244" t="s">
        <v>1505</v>
      </c>
      <c r="L244" t="s">
        <v>1486</v>
      </c>
      <c r="M244">
        <v>306.8</v>
      </c>
      <c r="N244">
        <v>1106</v>
      </c>
      <c r="O244">
        <v>0</v>
      </c>
      <c r="P244">
        <v>1.01325E-4</v>
      </c>
      <c r="Q244" s="134">
        <v>10019</v>
      </c>
      <c r="R244">
        <v>56.9</v>
      </c>
      <c r="S244">
        <v>2.08</v>
      </c>
      <c r="T244">
        <v>13.7</v>
      </c>
      <c r="U244">
        <v>11.4</v>
      </c>
      <c r="V244">
        <v>0.1</v>
      </c>
      <c r="W244">
        <v>3.54</v>
      </c>
      <c r="X244">
        <v>7.11</v>
      </c>
      <c r="Y244">
        <v>2.31</v>
      </c>
      <c r="Z244">
        <v>1.8</v>
      </c>
      <c r="AA244">
        <v>0.1</v>
      </c>
      <c r="AB244">
        <v>0</v>
      </c>
      <c r="AC244">
        <v>0</v>
      </c>
      <c r="AD244">
        <v>0</v>
      </c>
      <c r="AE244">
        <v>99</v>
      </c>
      <c r="AG244" s="134">
        <v>10019</v>
      </c>
      <c r="AH244">
        <v>53.3</v>
      </c>
      <c r="AI244">
        <v>0.34</v>
      </c>
      <c r="AJ244">
        <v>0.96</v>
      </c>
      <c r="AK244">
        <v>17.7</v>
      </c>
      <c r="AL244">
        <v>0.38</v>
      </c>
      <c r="AM244">
        <v>22.7</v>
      </c>
      <c r="AN244">
        <v>4.84</v>
      </c>
      <c r="AO244">
        <v>7.0000000000000007E-2</v>
      </c>
      <c r="AP244">
        <v>0</v>
      </c>
      <c r="AQ244">
        <v>0.08</v>
      </c>
    </row>
    <row r="245" spans="1:43" ht="15.6">
      <c r="A245" s="134">
        <v>10020</v>
      </c>
      <c r="B245" t="s">
        <v>1746</v>
      </c>
      <c r="C245" t="s">
        <v>1741</v>
      </c>
      <c r="D245">
        <v>0</v>
      </c>
      <c r="E245">
        <f t="shared" si="12"/>
        <v>1.3699999999999903</v>
      </c>
      <c r="F245">
        <f t="shared" si="13"/>
        <v>1.4000000000000057</v>
      </c>
      <c r="G245">
        <f t="shared" si="14"/>
        <v>1.01325E-3</v>
      </c>
      <c r="H245" s="136">
        <f t="shared" si="15"/>
        <v>1362.15</v>
      </c>
      <c r="I245" t="s">
        <v>1504</v>
      </c>
      <c r="J245" t="s">
        <v>1484</v>
      </c>
      <c r="K245" t="s">
        <v>1505</v>
      </c>
      <c r="L245" t="s">
        <v>1486</v>
      </c>
      <c r="M245">
        <v>218</v>
      </c>
      <c r="N245">
        <v>1089</v>
      </c>
      <c r="O245">
        <v>0</v>
      </c>
      <c r="P245">
        <v>1.01325E-4</v>
      </c>
      <c r="Q245" s="134">
        <v>10020</v>
      </c>
      <c r="R245">
        <v>58.7</v>
      </c>
      <c r="S245">
        <v>2.56</v>
      </c>
      <c r="T245">
        <v>13.3</v>
      </c>
      <c r="U245">
        <v>10.9</v>
      </c>
      <c r="V245">
        <v>7.0000000000000007E-2</v>
      </c>
      <c r="W245">
        <v>2.4300000000000002</v>
      </c>
      <c r="X245">
        <v>5.98</v>
      </c>
      <c r="Y245">
        <v>1.97</v>
      </c>
      <c r="Z245">
        <v>2.64</v>
      </c>
      <c r="AA245">
        <v>0.08</v>
      </c>
      <c r="AB245">
        <v>0</v>
      </c>
      <c r="AC245">
        <v>0</v>
      </c>
      <c r="AD245">
        <v>0</v>
      </c>
      <c r="AE245">
        <v>98.6</v>
      </c>
      <c r="AG245" s="134">
        <v>10020</v>
      </c>
      <c r="AH245">
        <v>52.9</v>
      </c>
      <c r="AI245">
        <v>0.49</v>
      </c>
      <c r="AJ245">
        <v>0.97</v>
      </c>
      <c r="AK245">
        <v>18.600000000000001</v>
      </c>
      <c r="AL245">
        <v>0.37</v>
      </c>
      <c r="AM245">
        <v>21.8</v>
      </c>
      <c r="AN245">
        <v>4.37</v>
      </c>
      <c r="AO245">
        <v>0.08</v>
      </c>
      <c r="AP245">
        <v>0</v>
      </c>
      <c r="AQ245">
        <v>0.1</v>
      </c>
    </row>
    <row r="246" spans="1:43" ht="15.6">
      <c r="A246" s="134">
        <v>10021</v>
      </c>
      <c r="B246" t="s">
        <v>1747</v>
      </c>
      <c r="C246" t="s">
        <v>1741</v>
      </c>
      <c r="D246">
        <v>0</v>
      </c>
      <c r="E246">
        <f t="shared" si="12"/>
        <v>1.5300000000000011</v>
      </c>
      <c r="F246">
        <f t="shared" si="13"/>
        <v>1.5</v>
      </c>
      <c r="G246">
        <f t="shared" si="14"/>
        <v>1.01325E-3</v>
      </c>
      <c r="H246" s="136">
        <f t="shared" si="15"/>
        <v>1345.15</v>
      </c>
      <c r="I246" t="s">
        <v>1504</v>
      </c>
      <c r="J246" t="s">
        <v>1484</v>
      </c>
      <c r="K246" t="s">
        <v>1505</v>
      </c>
      <c r="L246" t="s">
        <v>1486</v>
      </c>
      <c r="M246">
        <v>194.6</v>
      </c>
      <c r="N246">
        <v>1072</v>
      </c>
      <c r="O246">
        <v>0</v>
      </c>
      <c r="P246">
        <v>1.01325E-4</v>
      </c>
      <c r="Q246" s="134">
        <v>10021</v>
      </c>
      <c r="R246">
        <v>61</v>
      </c>
      <c r="S246">
        <v>2.74</v>
      </c>
      <c r="T246">
        <v>13.3</v>
      </c>
      <c r="U246">
        <v>9.19</v>
      </c>
      <c r="V246">
        <v>0.05</v>
      </c>
      <c r="W246">
        <v>2.56</v>
      </c>
      <c r="X246">
        <v>5.9</v>
      </c>
      <c r="Y246">
        <v>1.42</v>
      </c>
      <c r="Z246">
        <v>2.2400000000000002</v>
      </c>
      <c r="AA246">
        <v>7.0000000000000007E-2</v>
      </c>
      <c r="AB246">
        <v>0</v>
      </c>
      <c r="AC246">
        <v>0</v>
      </c>
      <c r="AD246">
        <v>0</v>
      </c>
      <c r="AE246">
        <v>98.5</v>
      </c>
      <c r="AG246" s="134">
        <v>10021</v>
      </c>
      <c r="AH246">
        <v>53.3</v>
      </c>
      <c r="AI246">
        <v>0.59</v>
      </c>
      <c r="AJ246">
        <v>0.95</v>
      </c>
      <c r="AK246">
        <v>21.3</v>
      </c>
      <c r="AL246">
        <v>0.4</v>
      </c>
      <c r="AM246">
        <v>20</v>
      </c>
      <c r="AN246">
        <v>4.88</v>
      </c>
      <c r="AO246">
        <v>0.09</v>
      </c>
      <c r="AP246">
        <v>0</v>
      </c>
      <c r="AQ246">
        <v>0.09</v>
      </c>
    </row>
    <row r="247" spans="1:43" ht="15.6">
      <c r="A247" s="134">
        <v>10024</v>
      </c>
      <c r="B247" t="s">
        <v>1748</v>
      </c>
      <c r="C247" t="s">
        <v>1741</v>
      </c>
      <c r="D247">
        <v>0</v>
      </c>
      <c r="E247">
        <f t="shared" si="12"/>
        <v>-0.20999999999999375</v>
      </c>
      <c r="F247">
        <f t="shared" si="13"/>
        <v>-0.20000000000000284</v>
      </c>
      <c r="G247">
        <f t="shared" si="14"/>
        <v>1.01325E-3</v>
      </c>
      <c r="H247" s="136">
        <f t="shared" si="15"/>
        <v>1408.15</v>
      </c>
      <c r="I247" t="s">
        <v>1504</v>
      </c>
      <c r="J247" t="s">
        <v>1484</v>
      </c>
      <c r="K247" t="s">
        <v>1505</v>
      </c>
      <c r="L247" t="s">
        <v>1486</v>
      </c>
      <c r="M247">
        <v>148.69999999999999</v>
      </c>
      <c r="N247">
        <v>1135</v>
      </c>
      <c r="O247">
        <v>0</v>
      </c>
      <c r="P247">
        <v>1.01325E-4</v>
      </c>
      <c r="Q247" s="134">
        <v>10024</v>
      </c>
      <c r="R247">
        <v>57.4</v>
      </c>
      <c r="S247">
        <v>1.55</v>
      </c>
      <c r="T247">
        <v>14.7</v>
      </c>
      <c r="U247">
        <v>9.9700000000000006</v>
      </c>
      <c r="V247">
        <v>0.18</v>
      </c>
      <c r="W247">
        <v>4.71</v>
      </c>
      <c r="X247">
        <v>8.2799999999999994</v>
      </c>
      <c r="Y247">
        <v>2.3199999999999998</v>
      </c>
      <c r="Z247">
        <v>1.0900000000000001</v>
      </c>
      <c r="AA247">
        <v>0.01</v>
      </c>
      <c r="AB247">
        <v>0</v>
      </c>
      <c r="AC247">
        <v>0</v>
      </c>
      <c r="AD247">
        <v>0</v>
      </c>
      <c r="AE247">
        <v>100.2</v>
      </c>
      <c r="AG247" s="134">
        <v>10024</v>
      </c>
      <c r="AH247">
        <v>55.2</v>
      </c>
      <c r="AI247">
        <v>0.31</v>
      </c>
      <c r="AJ247">
        <v>1.08</v>
      </c>
      <c r="AK247">
        <v>14.1</v>
      </c>
      <c r="AL247">
        <v>0.38</v>
      </c>
      <c r="AM247">
        <v>25.3</v>
      </c>
      <c r="AN247">
        <v>4.25</v>
      </c>
      <c r="AO247">
        <v>7.0000000000000007E-2</v>
      </c>
      <c r="AP247">
        <v>0</v>
      </c>
      <c r="AQ247">
        <v>0.13</v>
      </c>
    </row>
    <row r="248" spans="1:43" ht="15.6">
      <c r="A248" s="134">
        <v>10025</v>
      </c>
      <c r="B248" t="s">
        <v>1749</v>
      </c>
      <c r="C248" t="s">
        <v>1741</v>
      </c>
      <c r="D248">
        <v>0</v>
      </c>
      <c r="E248">
        <f t="shared" si="12"/>
        <v>-0.6600000000000108</v>
      </c>
      <c r="F248">
        <f t="shared" si="13"/>
        <v>-0.70000000000000284</v>
      </c>
      <c r="G248">
        <f t="shared" si="14"/>
        <v>1.01325E-3</v>
      </c>
      <c r="H248" s="136">
        <f t="shared" si="15"/>
        <v>1396.15</v>
      </c>
      <c r="I248" t="s">
        <v>1504</v>
      </c>
      <c r="J248" t="s">
        <v>1484</v>
      </c>
      <c r="K248" t="s">
        <v>1505</v>
      </c>
      <c r="L248" t="s">
        <v>1486</v>
      </c>
      <c r="M248">
        <v>164.3</v>
      </c>
      <c r="N248">
        <v>1123</v>
      </c>
      <c r="O248">
        <v>0</v>
      </c>
      <c r="P248">
        <v>1.01325E-4</v>
      </c>
      <c r="Q248" s="134">
        <v>10025</v>
      </c>
      <c r="R248">
        <v>58</v>
      </c>
      <c r="S248">
        <v>2</v>
      </c>
      <c r="T248">
        <v>14.7</v>
      </c>
      <c r="U248">
        <v>9.9</v>
      </c>
      <c r="V248">
        <v>0.14000000000000001</v>
      </c>
      <c r="W248">
        <v>3.99</v>
      </c>
      <c r="X248">
        <v>7.87</v>
      </c>
      <c r="Y248">
        <v>2.64</v>
      </c>
      <c r="Z248">
        <v>1.4</v>
      </c>
      <c r="AA248">
        <v>0.02</v>
      </c>
      <c r="AB248">
        <v>0</v>
      </c>
      <c r="AC248">
        <v>0</v>
      </c>
      <c r="AD248">
        <v>0</v>
      </c>
      <c r="AE248">
        <v>100.7</v>
      </c>
      <c r="AG248" s="134">
        <v>10025</v>
      </c>
      <c r="AH248">
        <v>54.9</v>
      </c>
      <c r="AI248">
        <v>0.38</v>
      </c>
      <c r="AJ248">
        <v>1.0900000000000001</v>
      </c>
      <c r="AK248">
        <v>14.9</v>
      </c>
      <c r="AL248">
        <v>0.38</v>
      </c>
      <c r="AM248">
        <v>24.6</v>
      </c>
      <c r="AN248">
        <v>4.9000000000000004</v>
      </c>
      <c r="AO248">
        <v>0.12</v>
      </c>
      <c r="AP248">
        <v>0</v>
      </c>
      <c r="AQ248">
        <v>0.15</v>
      </c>
    </row>
    <row r="249" spans="1:43" ht="15.6">
      <c r="A249" s="134">
        <v>10026</v>
      </c>
      <c r="B249" t="s">
        <v>1750</v>
      </c>
      <c r="C249" t="s">
        <v>1741</v>
      </c>
      <c r="D249">
        <v>0</v>
      </c>
      <c r="E249">
        <f t="shared" si="12"/>
        <v>-0.28000000000000114</v>
      </c>
      <c r="F249">
        <f t="shared" si="13"/>
        <v>-0.29999999999999716</v>
      </c>
      <c r="G249">
        <f t="shared" si="14"/>
        <v>1.01325E-3</v>
      </c>
      <c r="H249" s="136">
        <f t="shared" si="15"/>
        <v>1378.15</v>
      </c>
      <c r="I249" t="s">
        <v>1504</v>
      </c>
      <c r="J249" t="s">
        <v>1484</v>
      </c>
      <c r="K249" t="s">
        <v>1505</v>
      </c>
      <c r="L249" t="s">
        <v>1486</v>
      </c>
      <c r="M249">
        <v>221.1</v>
      </c>
      <c r="N249">
        <v>1105</v>
      </c>
      <c r="O249">
        <v>0</v>
      </c>
      <c r="P249">
        <v>1.01325E-4</v>
      </c>
      <c r="Q249" s="134">
        <v>10026</v>
      </c>
      <c r="R249">
        <v>57.3</v>
      </c>
      <c r="S249">
        <v>2.75</v>
      </c>
      <c r="T249">
        <v>13.5</v>
      </c>
      <c r="U249">
        <v>10.7</v>
      </c>
      <c r="V249">
        <v>0.24</v>
      </c>
      <c r="W249">
        <v>4.0599999999999996</v>
      </c>
      <c r="X249">
        <v>7.33</v>
      </c>
      <c r="Y249">
        <v>2.59</v>
      </c>
      <c r="Z249">
        <v>1.8</v>
      </c>
      <c r="AA249">
        <v>0.01</v>
      </c>
      <c r="AB249">
        <v>0</v>
      </c>
      <c r="AC249">
        <v>0</v>
      </c>
      <c r="AD249">
        <v>0</v>
      </c>
      <c r="AE249">
        <v>100.3</v>
      </c>
      <c r="AG249" s="134">
        <v>10026</v>
      </c>
      <c r="AH249">
        <v>52.8</v>
      </c>
      <c r="AI249">
        <v>0.6</v>
      </c>
      <c r="AJ249">
        <v>1.54</v>
      </c>
      <c r="AK249">
        <v>16.5</v>
      </c>
      <c r="AL249">
        <v>0.32</v>
      </c>
      <c r="AM249">
        <v>21.8</v>
      </c>
      <c r="AN249">
        <v>4.5999999999999996</v>
      </c>
      <c r="AO249">
        <v>0.41</v>
      </c>
      <c r="AP249">
        <v>0</v>
      </c>
      <c r="AQ249">
        <v>0.05</v>
      </c>
    </row>
    <row r="250" spans="1:43" ht="15.6">
      <c r="A250" s="134">
        <v>10032</v>
      </c>
      <c r="B250" t="s">
        <v>1751</v>
      </c>
      <c r="C250" t="s">
        <v>1741</v>
      </c>
      <c r="D250">
        <v>0</v>
      </c>
      <c r="E250">
        <f t="shared" si="12"/>
        <v>1.4599999999999937</v>
      </c>
      <c r="F250">
        <f t="shared" si="13"/>
        <v>1.4000000000000057</v>
      </c>
      <c r="G250">
        <f t="shared" si="14"/>
        <v>1.01325E-3</v>
      </c>
      <c r="H250" s="136">
        <f t="shared" si="15"/>
        <v>1379.15</v>
      </c>
      <c r="I250" t="s">
        <v>1504</v>
      </c>
      <c r="J250" t="s">
        <v>1484</v>
      </c>
      <c r="K250" t="s">
        <v>1505</v>
      </c>
      <c r="L250" t="s">
        <v>1486</v>
      </c>
      <c r="M250">
        <v>118.5</v>
      </c>
      <c r="N250">
        <v>1106</v>
      </c>
      <c r="O250">
        <v>0</v>
      </c>
      <c r="P250">
        <v>1.01325E-4</v>
      </c>
      <c r="Q250" s="134">
        <v>10032</v>
      </c>
      <c r="R250">
        <v>55.5</v>
      </c>
      <c r="S250">
        <v>2.2200000000000002</v>
      </c>
      <c r="T250">
        <v>13.5</v>
      </c>
      <c r="U250">
        <v>11.5</v>
      </c>
      <c r="V250">
        <v>0.19</v>
      </c>
      <c r="W250">
        <v>3.97</v>
      </c>
      <c r="X250">
        <v>7.54</v>
      </c>
      <c r="Y250">
        <v>2.93</v>
      </c>
      <c r="Z250">
        <v>1.1599999999999999</v>
      </c>
      <c r="AA250">
        <v>0.03</v>
      </c>
      <c r="AB250">
        <v>0</v>
      </c>
      <c r="AC250">
        <v>0</v>
      </c>
      <c r="AD250">
        <v>0</v>
      </c>
      <c r="AE250">
        <v>98.6</v>
      </c>
      <c r="AG250" s="134">
        <v>10032</v>
      </c>
      <c r="AH250">
        <v>53.9</v>
      </c>
      <c r="AI250">
        <v>0.35</v>
      </c>
      <c r="AJ250">
        <v>1.25</v>
      </c>
      <c r="AK250">
        <v>17.100000000000001</v>
      </c>
      <c r="AL250">
        <v>0.44</v>
      </c>
      <c r="AM250">
        <v>22.8</v>
      </c>
      <c r="AN250">
        <v>4.5599999999999996</v>
      </c>
      <c r="AO250">
        <v>0.25</v>
      </c>
      <c r="AP250">
        <v>0.03</v>
      </c>
      <c r="AQ250">
        <v>0.04</v>
      </c>
    </row>
    <row r="251" spans="1:43" ht="15.6">
      <c r="A251" s="134">
        <v>10034</v>
      </c>
      <c r="B251" t="s">
        <v>1752</v>
      </c>
      <c r="C251" t="s">
        <v>1741</v>
      </c>
      <c r="D251">
        <v>0</v>
      </c>
      <c r="E251">
        <f t="shared" si="12"/>
        <v>1.6800000000000068</v>
      </c>
      <c r="F251">
        <f t="shared" si="13"/>
        <v>1.7000000000000028</v>
      </c>
      <c r="G251">
        <f t="shared" si="14"/>
        <v>1.01325E-3</v>
      </c>
      <c r="H251" s="136">
        <f t="shared" si="15"/>
        <v>1366.15</v>
      </c>
      <c r="I251" t="s">
        <v>1504</v>
      </c>
      <c r="J251" t="s">
        <v>1484</v>
      </c>
      <c r="K251" t="s">
        <v>1505</v>
      </c>
      <c r="L251" t="s">
        <v>1486</v>
      </c>
      <c r="M251">
        <v>291</v>
      </c>
      <c r="N251">
        <v>1093</v>
      </c>
      <c r="O251">
        <v>0</v>
      </c>
      <c r="P251">
        <v>1.01325E-4</v>
      </c>
      <c r="Q251" s="134">
        <v>10034</v>
      </c>
      <c r="R251">
        <v>55.1</v>
      </c>
      <c r="S251">
        <v>2.36</v>
      </c>
      <c r="T251">
        <v>12.6</v>
      </c>
      <c r="U251">
        <v>13.4</v>
      </c>
      <c r="V251">
        <v>0.16</v>
      </c>
      <c r="W251">
        <v>3.46</v>
      </c>
      <c r="X251">
        <v>7.42</v>
      </c>
      <c r="Y251">
        <v>2.4700000000000002</v>
      </c>
      <c r="Z251">
        <v>1.33</v>
      </c>
      <c r="AA251">
        <v>0.02</v>
      </c>
      <c r="AB251">
        <v>0</v>
      </c>
      <c r="AC251">
        <v>0</v>
      </c>
      <c r="AD251">
        <v>0</v>
      </c>
      <c r="AE251">
        <v>98.3</v>
      </c>
      <c r="AG251" s="134">
        <v>10034</v>
      </c>
      <c r="AH251">
        <v>53.3</v>
      </c>
      <c r="AI251">
        <v>0.42</v>
      </c>
      <c r="AJ251">
        <v>0.81</v>
      </c>
      <c r="AK251">
        <v>18.8</v>
      </c>
      <c r="AL251">
        <v>0.4</v>
      </c>
      <c r="AM251">
        <v>21.4</v>
      </c>
      <c r="AN251">
        <v>4.5</v>
      </c>
      <c r="AO251">
        <v>0.06</v>
      </c>
      <c r="AP251">
        <v>0.03</v>
      </c>
      <c r="AQ251">
        <v>0.12</v>
      </c>
    </row>
    <row r="252" spans="1:43" ht="15.6">
      <c r="A252" s="134">
        <v>10035</v>
      </c>
      <c r="B252" t="s">
        <v>1753</v>
      </c>
      <c r="C252" t="s">
        <v>1741</v>
      </c>
      <c r="D252">
        <v>0</v>
      </c>
      <c r="E252">
        <f t="shared" si="12"/>
        <v>6.9999999999993179E-2</v>
      </c>
      <c r="F252">
        <f t="shared" si="13"/>
        <v>9.9999999999994316E-2</v>
      </c>
      <c r="G252">
        <f t="shared" si="14"/>
        <v>1.01325E-3</v>
      </c>
      <c r="H252" s="136">
        <f t="shared" si="15"/>
        <v>1349.15</v>
      </c>
      <c r="I252" t="s">
        <v>1504</v>
      </c>
      <c r="J252" t="s">
        <v>1484</v>
      </c>
      <c r="K252" t="s">
        <v>1505</v>
      </c>
      <c r="L252" t="s">
        <v>1486</v>
      </c>
      <c r="M252">
        <v>330</v>
      </c>
      <c r="N252">
        <v>1076</v>
      </c>
      <c r="O252">
        <v>0</v>
      </c>
      <c r="P252">
        <v>1.01325E-4</v>
      </c>
      <c r="Q252" s="134">
        <v>10035</v>
      </c>
      <c r="R252">
        <v>57.2</v>
      </c>
      <c r="S252">
        <v>2.71</v>
      </c>
      <c r="T252">
        <v>13.1</v>
      </c>
      <c r="U252">
        <v>13</v>
      </c>
      <c r="V252">
        <v>0.2</v>
      </c>
      <c r="W252">
        <v>3.11</v>
      </c>
      <c r="X252">
        <v>6.97</v>
      </c>
      <c r="Y252">
        <v>2.11</v>
      </c>
      <c r="Z252">
        <v>1.48</v>
      </c>
      <c r="AA252">
        <v>0.05</v>
      </c>
      <c r="AB252">
        <v>0</v>
      </c>
      <c r="AC252">
        <v>0</v>
      </c>
      <c r="AD252">
        <v>0</v>
      </c>
      <c r="AE252">
        <v>99.9</v>
      </c>
      <c r="AG252" s="134">
        <v>10035</v>
      </c>
      <c r="AH252">
        <v>53.2</v>
      </c>
      <c r="AI252">
        <v>0.43</v>
      </c>
      <c r="AJ252">
        <v>1.07</v>
      </c>
      <c r="AK252">
        <v>19.3</v>
      </c>
      <c r="AL252">
        <v>0.5</v>
      </c>
      <c r="AM252">
        <v>22.1</v>
      </c>
      <c r="AN252">
        <v>3.89</v>
      </c>
      <c r="AO252">
        <v>7.0000000000000007E-2</v>
      </c>
      <c r="AP252">
        <v>0.02</v>
      </c>
      <c r="AQ252">
        <v>0.05</v>
      </c>
    </row>
    <row r="253" spans="1:43" ht="15.6">
      <c r="A253" s="134">
        <v>10047</v>
      </c>
      <c r="B253" t="s">
        <v>1754</v>
      </c>
      <c r="C253" t="s">
        <v>1741</v>
      </c>
      <c r="D253">
        <v>0</v>
      </c>
      <c r="E253">
        <f t="shared" si="12"/>
        <v>1.4099999999999966</v>
      </c>
      <c r="F253">
        <f t="shared" si="13"/>
        <v>1.4000000000000057</v>
      </c>
      <c r="G253">
        <f t="shared" si="14"/>
        <v>1.01325E-3</v>
      </c>
      <c r="H253" s="136">
        <f t="shared" si="15"/>
        <v>1332.15</v>
      </c>
      <c r="I253" t="s">
        <v>1504</v>
      </c>
      <c r="J253" t="s">
        <v>1484</v>
      </c>
      <c r="K253" t="s">
        <v>1505</v>
      </c>
      <c r="L253" t="s">
        <v>1486</v>
      </c>
      <c r="M253">
        <v>628</v>
      </c>
      <c r="N253">
        <v>1059</v>
      </c>
      <c r="O253">
        <v>0</v>
      </c>
      <c r="P253">
        <v>1.01325E-4</v>
      </c>
      <c r="Q253" s="134">
        <v>10047</v>
      </c>
      <c r="R253">
        <v>64.099999999999994</v>
      </c>
      <c r="S253">
        <v>1.99</v>
      </c>
      <c r="T253">
        <v>13.4</v>
      </c>
      <c r="U253">
        <v>9.33</v>
      </c>
      <c r="V253">
        <v>0.15</v>
      </c>
      <c r="W253">
        <v>1.53</v>
      </c>
      <c r="X253">
        <v>4.4400000000000004</v>
      </c>
      <c r="Y253">
        <v>1.53</v>
      </c>
      <c r="Z253">
        <v>2.11</v>
      </c>
      <c r="AA253">
        <v>0.01</v>
      </c>
      <c r="AB253">
        <v>0</v>
      </c>
      <c r="AC253">
        <v>0</v>
      </c>
      <c r="AD253">
        <v>0</v>
      </c>
      <c r="AE253">
        <v>98.6</v>
      </c>
      <c r="AG253" s="134">
        <v>10047</v>
      </c>
      <c r="AH253">
        <v>51.4</v>
      </c>
      <c r="AI253">
        <v>0.5</v>
      </c>
      <c r="AJ253">
        <v>0.86</v>
      </c>
      <c r="AK253">
        <v>24.5</v>
      </c>
      <c r="AL253">
        <v>0.54</v>
      </c>
      <c r="AM253">
        <v>18.2</v>
      </c>
      <c r="AN253">
        <v>3.43</v>
      </c>
      <c r="AO253">
        <v>7.0000000000000007E-2</v>
      </c>
      <c r="AP253">
        <v>0.06</v>
      </c>
      <c r="AQ253">
        <v>0.06</v>
      </c>
    </row>
    <row r="254" spans="1:43" ht="15.6">
      <c r="A254" s="134">
        <v>4723</v>
      </c>
      <c r="B254">
        <v>146</v>
      </c>
      <c r="C254" t="s">
        <v>1755</v>
      </c>
      <c r="D254">
        <v>0</v>
      </c>
      <c r="E254">
        <f t="shared" si="12"/>
        <v>1.0300000000000011</v>
      </c>
      <c r="F254">
        <f t="shared" si="13"/>
        <v>2.4300000000000068</v>
      </c>
      <c r="G254">
        <f t="shared" si="14"/>
        <v>1E-3</v>
      </c>
      <c r="H254" s="136">
        <f t="shared" si="15"/>
        <v>1408.15</v>
      </c>
      <c r="I254" t="s">
        <v>1504</v>
      </c>
      <c r="J254" t="s">
        <v>1484</v>
      </c>
      <c r="K254" t="s">
        <v>1505</v>
      </c>
      <c r="L254" t="s">
        <v>1486</v>
      </c>
      <c r="M254">
        <v>117.6</v>
      </c>
      <c r="N254">
        <v>1135</v>
      </c>
      <c r="O254">
        <v>0</v>
      </c>
      <c r="P254">
        <v>1E-4</v>
      </c>
      <c r="Q254" s="134">
        <v>4723</v>
      </c>
      <c r="R254">
        <v>56.9</v>
      </c>
      <c r="S254">
        <v>1.59</v>
      </c>
      <c r="T254">
        <v>13.9</v>
      </c>
      <c r="U254">
        <v>9.15</v>
      </c>
      <c r="V254">
        <v>0.21</v>
      </c>
      <c r="W254">
        <v>4.49</v>
      </c>
      <c r="X254">
        <v>7.53</v>
      </c>
      <c r="Y254">
        <v>3.55</v>
      </c>
      <c r="Z254">
        <v>1.4</v>
      </c>
      <c r="AA254">
        <v>0.03</v>
      </c>
      <c r="AB254">
        <v>0.22</v>
      </c>
      <c r="AC254">
        <v>0</v>
      </c>
      <c r="AD254">
        <v>0</v>
      </c>
      <c r="AE254">
        <v>97.57</v>
      </c>
      <c r="AG254" s="134">
        <v>4723</v>
      </c>
      <c r="AH254">
        <v>54.2</v>
      </c>
      <c r="AI254">
        <v>0.28000000000000003</v>
      </c>
      <c r="AJ254">
        <v>1.22</v>
      </c>
      <c r="AK254">
        <v>13.9</v>
      </c>
      <c r="AL254">
        <v>0.37</v>
      </c>
      <c r="AM254">
        <v>26.1</v>
      </c>
      <c r="AN254">
        <v>4.03</v>
      </c>
      <c r="AO254">
        <v>0.05</v>
      </c>
      <c r="AP254">
        <v>0</v>
      </c>
      <c r="AQ254">
        <v>0.05</v>
      </c>
    </row>
    <row r="255" spans="1:43" ht="15.6">
      <c r="A255" s="134">
        <v>4724</v>
      </c>
      <c r="B255">
        <v>127</v>
      </c>
      <c r="C255" t="s">
        <v>1755</v>
      </c>
      <c r="D255">
        <v>0</v>
      </c>
      <c r="E255">
        <f t="shared" si="12"/>
        <v>0.95000000000001705</v>
      </c>
      <c r="F255">
        <f t="shared" si="13"/>
        <v>0.95000000000000284</v>
      </c>
      <c r="G255">
        <f t="shared" si="14"/>
        <v>1E-3</v>
      </c>
      <c r="H255" s="136">
        <f t="shared" si="15"/>
        <v>1398.15</v>
      </c>
      <c r="I255" t="s">
        <v>1504</v>
      </c>
      <c r="J255" t="s">
        <v>1484</v>
      </c>
      <c r="K255" t="s">
        <v>1505</v>
      </c>
      <c r="L255" t="s">
        <v>1486</v>
      </c>
      <c r="M255">
        <v>257.89999999999998</v>
      </c>
      <c r="N255">
        <v>1125</v>
      </c>
      <c r="O255">
        <v>0</v>
      </c>
      <c r="P255">
        <v>1E-4</v>
      </c>
      <c r="Q255" s="134">
        <v>4724</v>
      </c>
      <c r="R255">
        <v>57.5</v>
      </c>
      <c r="S255">
        <v>1.61</v>
      </c>
      <c r="T255">
        <v>14</v>
      </c>
      <c r="U255">
        <v>8.99</v>
      </c>
      <c r="V255">
        <v>0.21</v>
      </c>
      <c r="W255">
        <v>4.0999999999999996</v>
      </c>
      <c r="X255">
        <v>7.09</v>
      </c>
      <c r="Y255">
        <v>3.62</v>
      </c>
      <c r="Z255">
        <v>1.63</v>
      </c>
      <c r="AA255">
        <v>0.05</v>
      </c>
      <c r="AB255">
        <v>0.25</v>
      </c>
      <c r="AC255">
        <v>0</v>
      </c>
      <c r="AD255">
        <v>0</v>
      </c>
      <c r="AE255">
        <v>99.05</v>
      </c>
      <c r="AG255" s="134">
        <v>4724</v>
      </c>
      <c r="AH255">
        <v>52.5</v>
      </c>
      <c r="AI255">
        <v>0.59</v>
      </c>
      <c r="AJ255">
        <v>1.94</v>
      </c>
      <c r="AK255">
        <v>9.57</v>
      </c>
      <c r="AL255">
        <v>0.28000000000000003</v>
      </c>
      <c r="AM255">
        <v>17.7</v>
      </c>
      <c r="AN255">
        <v>15.9</v>
      </c>
      <c r="AO255">
        <v>0.23</v>
      </c>
      <c r="AP255">
        <v>0</v>
      </c>
      <c r="AQ255">
        <v>0.34</v>
      </c>
    </row>
    <row r="256" spans="1:43" ht="15.6">
      <c r="A256" s="134">
        <v>4725</v>
      </c>
      <c r="B256">
        <v>128</v>
      </c>
      <c r="C256" t="s">
        <v>1755</v>
      </c>
      <c r="D256">
        <v>0</v>
      </c>
      <c r="E256">
        <f t="shared" si="12"/>
        <v>1.0000000000000142</v>
      </c>
      <c r="F256">
        <f t="shared" si="13"/>
        <v>1</v>
      </c>
      <c r="G256">
        <f t="shared" si="14"/>
        <v>1E-3</v>
      </c>
      <c r="H256" s="136">
        <f t="shared" si="15"/>
        <v>1394.15</v>
      </c>
      <c r="I256" t="s">
        <v>1504</v>
      </c>
      <c r="J256" t="s">
        <v>1484</v>
      </c>
      <c r="K256" t="s">
        <v>1505</v>
      </c>
      <c r="L256" t="s">
        <v>1486</v>
      </c>
      <c r="M256">
        <v>364.3</v>
      </c>
      <c r="N256">
        <v>1121</v>
      </c>
      <c r="O256">
        <v>0</v>
      </c>
      <c r="P256">
        <v>1E-4</v>
      </c>
      <c r="Q256" s="134">
        <v>4725</v>
      </c>
      <c r="R256">
        <v>57.4</v>
      </c>
      <c r="S256">
        <v>1.74</v>
      </c>
      <c r="T256">
        <v>13.8</v>
      </c>
      <c r="U256">
        <v>9.3800000000000008</v>
      </c>
      <c r="V256">
        <v>0.21</v>
      </c>
      <c r="W256">
        <v>3.99</v>
      </c>
      <c r="X256">
        <v>6.8</v>
      </c>
      <c r="Y256">
        <v>3.62</v>
      </c>
      <c r="Z256">
        <v>1.69</v>
      </c>
      <c r="AA256">
        <v>0.06</v>
      </c>
      <c r="AB256">
        <v>0.31</v>
      </c>
      <c r="AC256">
        <v>0</v>
      </c>
      <c r="AD256">
        <v>0</v>
      </c>
      <c r="AE256">
        <v>99</v>
      </c>
      <c r="AG256" s="134">
        <v>4725</v>
      </c>
      <c r="AH256">
        <v>52.2</v>
      </c>
      <c r="AI256">
        <v>0.65</v>
      </c>
      <c r="AJ256">
        <v>1.86</v>
      </c>
      <c r="AK256">
        <v>9.65</v>
      </c>
      <c r="AL256">
        <v>0.31</v>
      </c>
      <c r="AM256">
        <v>17.399999999999999</v>
      </c>
      <c r="AN256">
        <v>17.3</v>
      </c>
      <c r="AO256">
        <v>0.19</v>
      </c>
      <c r="AP256">
        <v>0</v>
      </c>
      <c r="AQ256">
        <v>0.16</v>
      </c>
    </row>
    <row r="257" spans="1:43" ht="15.6">
      <c r="A257" s="134">
        <v>4726</v>
      </c>
      <c r="B257">
        <v>129</v>
      </c>
      <c r="C257" t="s">
        <v>1755</v>
      </c>
      <c r="D257">
        <v>0</v>
      </c>
      <c r="E257">
        <f t="shared" si="12"/>
        <v>0.42999999999999261</v>
      </c>
      <c r="F257">
        <f t="shared" si="13"/>
        <v>0.43000000000000682</v>
      </c>
      <c r="G257">
        <f t="shared" si="14"/>
        <v>1E-3</v>
      </c>
      <c r="H257" s="136">
        <f t="shared" si="15"/>
        <v>1389.15</v>
      </c>
      <c r="I257" t="s">
        <v>1504</v>
      </c>
      <c r="J257" t="s">
        <v>1484</v>
      </c>
      <c r="K257" t="s">
        <v>1505</v>
      </c>
      <c r="L257" t="s">
        <v>1486</v>
      </c>
      <c r="M257">
        <v>378.4</v>
      </c>
      <c r="N257">
        <v>1116</v>
      </c>
      <c r="O257">
        <v>0</v>
      </c>
      <c r="P257">
        <v>1E-4</v>
      </c>
      <c r="Q257" s="134">
        <v>4726</v>
      </c>
      <c r="R257">
        <v>57.9</v>
      </c>
      <c r="S257">
        <v>1.77</v>
      </c>
      <c r="T257">
        <v>13.8</v>
      </c>
      <c r="U257">
        <v>9.4499999999999993</v>
      </c>
      <c r="V257">
        <v>0.19</v>
      </c>
      <c r="W257">
        <v>3.67</v>
      </c>
      <c r="X257">
        <v>6.78</v>
      </c>
      <c r="Y257">
        <v>3.82</v>
      </c>
      <c r="Z257">
        <v>1.81</v>
      </c>
      <c r="AA257">
        <v>0.01</v>
      </c>
      <c r="AB257">
        <v>0.37</v>
      </c>
      <c r="AC257">
        <v>0</v>
      </c>
      <c r="AD257">
        <v>0</v>
      </c>
      <c r="AE257">
        <v>99.57</v>
      </c>
      <c r="AG257" s="134">
        <v>4726</v>
      </c>
      <c r="AH257">
        <v>52.5</v>
      </c>
      <c r="AI257">
        <v>0.66</v>
      </c>
      <c r="AJ257">
        <v>1.88</v>
      </c>
      <c r="AK257">
        <v>9.92</v>
      </c>
      <c r="AL257">
        <v>0.28999999999999998</v>
      </c>
      <c r="AM257">
        <v>17.100000000000001</v>
      </c>
      <c r="AN257">
        <v>16.600000000000001</v>
      </c>
      <c r="AO257">
        <v>0.23</v>
      </c>
      <c r="AP257">
        <v>0</v>
      </c>
      <c r="AQ257">
        <v>0.17</v>
      </c>
    </row>
    <row r="258" spans="1:43" ht="15.6">
      <c r="A258" s="134">
        <v>4727</v>
      </c>
      <c r="B258">
        <v>130</v>
      </c>
      <c r="C258" t="s">
        <v>1755</v>
      </c>
      <c r="D258">
        <v>0</v>
      </c>
      <c r="E258">
        <f t="shared" si="12"/>
        <v>1.2400000000000233</v>
      </c>
      <c r="F258">
        <f t="shared" si="13"/>
        <v>1.2399999999999949</v>
      </c>
      <c r="G258">
        <f t="shared" si="14"/>
        <v>1E-3</v>
      </c>
      <c r="H258" s="136">
        <f t="shared" si="15"/>
        <v>1382.15</v>
      </c>
      <c r="I258" t="s">
        <v>1504</v>
      </c>
      <c r="J258" t="s">
        <v>1484</v>
      </c>
      <c r="K258" t="s">
        <v>1505</v>
      </c>
      <c r="L258" t="s">
        <v>1486</v>
      </c>
      <c r="M258">
        <v>286.10000000000002</v>
      </c>
      <c r="N258">
        <v>1109</v>
      </c>
      <c r="O258">
        <v>0</v>
      </c>
      <c r="P258">
        <v>1E-4</v>
      </c>
      <c r="Q258" s="134">
        <v>4727</v>
      </c>
      <c r="R258">
        <v>57.8</v>
      </c>
      <c r="S258">
        <v>1.87</v>
      </c>
      <c r="T258">
        <v>13.7</v>
      </c>
      <c r="U258">
        <v>9.35</v>
      </c>
      <c r="V258">
        <v>0.2</v>
      </c>
      <c r="W258">
        <v>3.41</v>
      </c>
      <c r="X258">
        <v>6.33</v>
      </c>
      <c r="Y258">
        <v>3.82</v>
      </c>
      <c r="Z258">
        <v>1.94</v>
      </c>
      <c r="AA258">
        <v>0.04</v>
      </c>
      <c r="AB258">
        <v>0.3</v>
      </c>
      <c r="AC258">
        <v>0</v>
      </c>
      <c r="AD258">
        <v>0</v>
      </c>
      <c r="AE258">
        <v>98.76</v>
      </c>
      <c r="AG258" s="134">
        <v>4727</v>
      </c>
      <c r="AH258">
        <v>52.3</v>
      </c>
      <c r="AI258">
        <v>0.68</v>
      </c>
      <c r="AJ258">
        <v>1.99</v>
      </c>
      <c r="AK258">
        <v>10.4</v>
      </c>
      <c r="AL258">
        <v>0.3</v>
      </c>
      <c r="AM258">
        <v>17.2</v>
      </c>
      <c r="AN258">
        <v>16.2</v>
      </c>
      <c r="AO258">
        <v>0.24</v>
      </c>
      <c r="AP258">
        <v>0</v>
      </c>
      <c r="AQ258">
        <v>0.28999999999999998</v>
      </c>
    </row>
    <row r="259" spans="1:43" ht="15.6">
      <c r="A259" s="134">
        <v>4728</v>
      </c>
      <c r="B259">
        <v>131</v>
      </c>
      <c r="C259" t="s">
        <v>1755</v>
      </c>
      <c r="D259">
        <v>0</v>
      </c>
      <c r="E259">
        <f t="shared" ref="E259:E322" si="16">100-SUM(R259:AB259)</f>
        <v>1.4900000000000375</v>
      </c>
      <c r="F259">
        <f t="shared" ref="F259:F322" si="17">100-AE259</f>
        <v>1.4899999999999949</v>
      </c>
      <c r="G259">
        <f t="shared" ref="G259:G322" si="18">10*P259</f>
        <v>1E-3</v>
      </c>
      <c r="H259" s="136">
        <f t="shared" ref="H259:H322" si="19">N259+273.15</f>
        <v>1375.15</v>
      </c>
      <c r="I259" t="s">
        <v>1504</v>
      </c>
      <c r="J259" t="s">
        <v>1484</v>
      </c>
      <c r="K259" t="s">
        <v>1505</v>
      </c>
      <c r="L259" t="s">
        <v>1486</v>
      </c>
      <c r="M259">
        <v>259.89999999999998</v>
      </c>
      <c r="N259">
        <v>1102</v>
      </c>
      <c r="O259">
        <v>0</v>
      </c>
      <c r="P259">
        <v>1E-4</v>
      </c>
      <c r="Q259" s="134">
        <v>4728</v>
      </c>
      <c r="R259">
        <v>57.3</v>
      </c>
      <c r="S259">
        <v>1.97</v>
      </c>
      <c r="T259">
        <v>13.6</v>
      </c>
      <c r="U259">
        <v>9.6300000000000008</v>
      </c>
      <c r="V259">
        <v>0.19</v>
      </c>
      <c r="W259">
        <v>2.99</v>
      </c>
      <c r="X259">
        <v>6.21</v>
      </c>
      <c r="Y259">
        <v>3.96</v>
      </c>
      <c r="Z259">
        <v>2.23</v>
      </c>
      <c r="AA259">
        <v>0.1</v>
      </c>
      <c r="AB259">
        <v>0.33</v>
      </c>
      <c r="AC259">
        <v>0</v>
      </c>
      <c r="AD259">
        <v>0</v>
      </c>
      <c r="AE259">
        <v>98.51</v>
      </c>
      <c r="AG259" s="134">
        <v>4728</v>
      </c>
      <c r="AH259">
        <v>51.6</v>
      </c>
      <c r="AI259">
        <v>0.71</v>
      </c>
      <c r="AJ259">
        <v>2.02</v>
      </c>
      <c r="AK259">
        <v>10.199999999999999</v>
      </c>
      <c r="AL259">
        <v>0.32</v>
      </c>
      <c r="AM259">
        <v>17</v>
      </c>
      <c r="AN259">
        <v>16.399999999999999</v>
      </c>
      <c r="AO259">
        <v>0.25</v>
      </c>
      <c r="AP259">
        <v>0</v>
      </c>
      <c r="AQ259">
        <v>0.33</v>
      </c>
    </row>
    <row r="260" spans="1:43" ht="15.6">
      <c r="A260" s="134">
        <v>4729</v>
      </c>
      <c r="B260">
        <v>132</v>
      </c>
      <c r="C260" t="s">
        <v>1755</v>
      </c>
      <c r="D260">
        <v>0</v>
      </c>
      <c r="E260">
        <f t="shared" si="16"/>
        <v>1.4700000000000131</v>
      </c>
      <c r="F260">
        <f t="shared" si="17"/>
        <v>1.4699999999999989</v>
      </c>
      <c r="G260">
        <f t="shared" si="18"/>
        <v>1E-3</v>
      </c>
      <c r="H260" s="136">
        <f t="shared" si="19"/>
        <v>1367.15</v>
      </c>
      <c r="I260" t="s">
        <v>1504</v>
      </c>
      <c r="J260" t="s">
        <v>1484</v>
      </c>
      <c r="K260" t="s">
        <v>1505</v>
      </c>
      <c r="L260" t="s">
        <v>1486</v>
      </c>
      <c r="M260">
        <v>451</v>
      </c>
      <c r="N260">
        <v>1094</v>
      </c>
      <c r="O260">
        <v>0</v>
      </c>
      <c r="P260">
        <v>1E-4</v>
      </c>
      <c r="Q260" s="134">
        <v>4729</v>
      </c>
      <c r="R260">
        <v>58</v>
      </c>
      <c r="S260">
        <v>2.25</v>
      </c>
      <c r="T260">
        <v>13.5</v>
      </c>
      <c r="U260">
        <v>9.2200000000000006</v>
      </c>
      <c r="V260">
        <v>0.21</v>
      </c>
      <c r="W260">
        <v>2.77</v>
      </c>
      <c r="X260">
        <v>5.91</v>
      </c>
      <c r="Y260">
        <v>3.86</v>
      </c>
      <c r="Z260">
        <v>2.42</v>
      </c>
      <c r="AA260">
        <v>0.1</v>
      </c>
      <c r="AB260">
        <v>0.28999999999999998</v>
      </c>
      <c r="AC260">
        <v>0</v>
      </c>
      <c r="AD260">
        <v>0</v>
      </c>
      <c r="AE260">
        <v>98.53</v>
      </c>
      <c r="AG260" s="134">
        <v>4729</v>
      </c>
      <c r="AH260">
        <v>51.9</v>
      </c>
      <c r="AI260">
        <v>0.74</v>
      </c>
      <c r="AJ260">
        <v>1.91</v>
      </c>
      <c r="AK260">
        <v>11.1</v>
      </c>
      <c r="AL260">
        <v>0.3</v>
      </c>
      <c r="AM260">
        <v>16.8</v>
      </c>
      <c r="AN260">
        <v>16.600000000000001</v>
      </c>
      <c r="AO260">
        <v>0.2</v>
      </c>
      <c r="AP260">
        <v>0</v>
      </c>
      <c r="AQ260">
        <v>0.14000000000000001</v>
      </c>
    </row>
    <row r="261" spans="1:43" ht="15.6">
      <c r="A261" s="134">
        <v>4730</v>
      </c>
      <c r="B261">
        <v>133</v>
      </c>
      <c r="C261" t="s">
        <v>1755</v>
      </c>
      <c r="D261">
        <v>0</v>
      </c>
      <c r="E261">
        <f t="shared" si="16"/>
        <v>0.46000000000000796</v>
      </c>
      <c r="F261">
        <f t="shared" si="17"/>
        <v>0.85999999999999943</v>
      </c>
      <c r="G261">
        <f t="shared" si="18"/>
        <v>1E-3</v>
      </c>
      <c r="H261" s="136">
        <f t="shared" si="19"/>
        <v>1360.15</v>
      </c>
      <c r="I261" t="s">
        <v>1504</v>
      </c>
      <c r="J261" t="s">
        <v>1484</v>
      </c>
      <c r="K261" t="s">
        <v>1505</v>
      </c>
      <c r="L261" t="s">
        <v>1486</v>
      </c>
      <c r="M261">
        <v>331</v>
      </c>
      <c r="N261">
        <v>1087</v>
      </c>
      <c r="O261">
        <v>0</v>
      </c>
      <c r="P261">
        <v>1E-4</v>
      </c>
      <c r="Q261" s="134">
        <v>4730</v>
      </c>
      <c r="R261">
        <v>59.4</v>
      </c>
      <c r="S261">
        <v>2.3199999999999998</v>
      </c>
      <c r="T261">
        <v>13.4</v>
      </c>
      <c r="U261">
        <v>9.35</v>
      </c>
      <c r="V261">
        <v>0.17</v>
      </c>
      <c r="W261">
        <v>2.66</v>
      </c>
      <c r="X261">
        <v>5.5</v>
      </c>
      <c r="Y261">
        <v>3.74</v>
      </c>
      <c r="Z261">
        <v>2.6</v>
      </c>
      <c r="AA261">
        <v>0</v>
      </c>
      <c r="AB261">
        <v>0.4</v>
      </c>
      <c r="AC261">
        <v>0</v>
      </c>
      <c r="AD261">
        <v>0</v>
      </c>
      <c r="AE261">
        <v>99.14</v>
      </c>
      <c r="AG261" s="134">
        <v>4730</v>
      </c>
      <c r="AH261">
        <v>51.7</v>
      </c>
      <c r="AI261">
        <v>0.71</v>
      </c>
      <c r="AJ261">
        <v>1.95</v>
      </c>
      <c r="AK261">
        <v>11.7</v>
      </c>
      <c r="AL261">
        <v>0.39</v>
      </c>
      <c r="AM261">
        <v>16.899999999999999</v>
      </c>
      <c r="AN261">
        <v>16.100000000000001</v>
      </c>
      <c r="AO261">
        <v>0.25</v>
      </c>
      <c r="AP261">
        <v>0</v>
      </c>
      <c r="AQ261">
        <v>0.25</v>
      </c>
    </row>
    <row r="262" spans="1:43" ht="15.6">
      <c r="A262" s="134">
        <v>4732</v>
      </c>
      <c r="B262">
        <v>137</v>
      </c>
      <c r="C262" t="s">
        <v>1755</v>
      </c>
      <c r="D262">
        <v>0</v>
      </c>
      <c r="E262">
        <f t="shared" si="16"/>
        <v>0.27999999999998693</v>
      </c>
      <c r="F262">
        <f t="shared" si="17"/>
        <v>0.28000000000000114</v>
      </c>
      <c r="G262">
        <f t="shared" si="18"/>
        <v>1E-3</v>
      </c>
      <c r="H262" s="136">
        <f t="shared" si="19"/>
        <v>1325.15</v>
      </c>
      <c r="I262" t="s">
        <v>1504</v>
      </c>
      <c r="J262" t="s">
        <v>1484</v>
      </c>
      <c r="K262" t="s">
        <v>1505</v>
      </c>
      <c r="L262" t="s">
        <v>1486</v>
      </c>
      <c r="M262">
        <v>362</v>
      </c>
      <c r="N262">
        <v>1052</v>
      </c>
      <c r="O262">
        <v>0</v>
      </c>
      <c r="P262">
        <v>1E-4</v>
      </c>
      <c r="Q262" s="134">
        <v>4732</v>
      </c>
      <c r="R262">
        <v>68.099999999999994</v>
      </c>
      <c r="S262">
        <v>1.62</v>
      </c>
      <c r="T262">
        <v>14.6</v>
      </c>
      <c r="U262">
        <v>3.54</v>
      </c>
      <c r="V262">
        <v>0</v>
      </c>
      <c r="W262">
        <v>1.0900000000000001</v>
      </c>
      <c r="X262">
        <v>2.0299999999999998</v>
      </c>
      <c r="Y262">
        <v>3.98</v>
      </c>
      <c r="Z262">
        <v>4.28</v>
      </c>
      <c r="AA262">
        <v>0</v>
      </c>
      <c r="AB262">
        <v>0.48</v>
      </c>
      <c r="AC262">
        <v>0</v>
      </c>
      <c r="AD262">
        <v>0</v>
      </c>
      <c r="AE262">
        <v>99.72</v>
      </c>
      <c r="AG262" s="134">
        <v>4732</v>
      </c>
      <c r="AH262">
        <v>54.2</v>
      </c>
      <c r="AI262">
        <v>0.5</v>
      </c>
      <c r="AJ262">
        <v>0.78</v>
      </c>
      <c r="AK262">
        <v>17.5</v>
      </c>
      <c r="AL262">
        <v>0.44</v>
      </c>
      <c r="AM262">
        <v>23</v>
      </c>
      <c r="AN262">
        <v>4.09</v>
      </c>
      <c r="AO262">
        <v>0.11</v>
      </c>
      <c r="AP262">
        <v>0</v>
      </c>
      <c r="AQ262">
        <v>0</v>
      </c>
    </row>
    <row r="263" spans="1:43" ht="15.6">
      <c r="A263" s="134">
        <v>4738</v>
      </c>
      <c r="B263">
        <v>152</v>
      </c>
      <c r="C263" t="s">
        <v>1755</v>
      </c>
      <c r="D263">
        <v>0</v>
      </c>
      <c r="E263">
        <f t="shared" si="16"/>
        <v>0.84999999999999432</v>
      </c>
      <c r="F263">
        <f t="shared" si="17"/>
        <v>0.84999999999999432</v>
      </c>
      <c r="G263">
        <f t="shared" si="18"/>
        <v>1E-3</v>
      </c>
      <c r="H263" s="136">
        <f t="shared" si="19"/>
        <v>1408.15</v>
      </c>
      <c r="I263" t="s">
        <v>1504</v>
      </c>
      <c r="J263" t="s">
        <v>1484</v>
      </c>
      <c r="K263" t="s">
        <v>1505</v>
      </c>
      <c r="L263" t="s">
        <v>1486</v>
      </c>
      <c r="M263">
        <v>318.2</v>
      </c>
      <c r="N263">
        <v>1135</v>
      </c>
      <c r="O263">
        <v>0</v>
      </c>
      <c r="P263">
        <v>1E-4</v>
      </c>
      <c r="Q263" s="134">
        <v>4738</v>
      </c>
      <c r="R263">
        <v>57.3</v>
      </c>
      <c r="S263">
        <v>1.54</v>
      </c>
      <c r="T263">
        <v>13.6</v>
      </c>
      <c r="U263">
        <v>9.2799999999999994</v>
      </c>
      <c r="V263">
        <v>0.2</v>
      </c>
      <c r="W263">
        <v>4.41</v>
      </c>
      <c r="X263">
        <v>7.01</v>
      </c>
      <c r="Y263">
        <v>3.85</v>
      </c>
      <c r="Z263">
        <v>1.7</v>
      </c>
      <c r="AA263">
        <v>0</v>
      </c>
      <c r="AB263">
        <v>0.26</v>
      </c>
      <c r="AC263">
        <v>0</v>
      </c>
      <c r="AD263">
        <v>0</v>
      </c>
      <c r="AE263">
        <v>99.15</v>
      </c>
      <c r="AG263" s="134">
        <v>4738</v>
      </c>
      <c r="AH263">
        <v>51.3</v>
      </c>
      <c r="AI263">
        <v>0.67</v>
      </c>
      <c r="AJ263">
        <v>2.69</v>
      </c>
      <c r="AK263">
        <v>8.09</v>
      </c>
      <c r="AL263">
        <v>0.31</v>
      </c>
      <c r="AM263">
        <v>17.899999999999999</v>
      </c>
      <c r="AN263">
        <v>18.8</v>
      </c>
      <c r="AO263">
        <v>0.39</v>
      </c>
      <c r="AP263">
        <v>0</v>
      </c>
      <c r="AQ263">
        <v>7.0000000000000007E-2</v>
      </c>
    </row>
    <row r="264" spans="1:43" ht="15.6">
      <c r="A264" s="134">
        <v>4742</v>
      </c>
      <c r="B264">
        <v>148</v>
      </c>
      <c r="C264" t="s">
        <v>1755</v>
      </c>
      <c r="D264">
        <v>0</v>
      </c>
      <c r="E264">
        <f t="shared" si="16"/>
        <v>0.6600000000000108</v>
      </c>
      <c r="F264">
        <f t="shared" si="17"/>
        <v>0.65999999999999659</v>
      </c>
      <c r="G264">
        <f t="shared" si="18"/>
        <v>1E-3</v>
      </c>
      <c r="H264" s="136">
        <f t="shared" si="19"/>
        <v>1417.15</v>
      </c>
      <c r="I264" t="s">
        <v>1504</v>
      </c>
      <c r="J264" t="s">
        <v>1484</v>
      </c>
      <c r="K264" t="s">
        <v>1505</v>
      </c>
      <c r="L264" t="s">
        <v>1486</v>
      </c>
      <c r="M264">
        <v>86.5</v>
      </c>
      <c r="N264">
        <v>1144</v>
      </c>
      <c r="O264">
        <v>0</v>
      </c>
      <c r="P264">
        <v>1E-4</v>
      </c>
      <c r="Q264" s="134">
        <v>4742</v>
      </c>
      <c r="R264">
        <v>57.7</v>
      </c>
      <c r="S264">
        <v>1.06</v>
      </c>
      <c r="T264">
        <v>14.3</v>
      </c>
      <c r="U264">
        <v>8.3800000000000008</v>
      </c>
      <c r="V264">
        <v>0.11</v>
      </c>
      <c r="W264">
        <v>4.99</v>
      </c>
      <c r="X264">
        <v>8.01</v>
      </c>
      <c r="Y264">
        <v>3.41</v>
      </c>
      <c r="Z264">
        <v>1.18</v>
      </c>
      <c r="AA264">
        <v>7.0000000000000007E-2</v>
      </c>
      <c r="AB264">
        <v>0.13</v>
      </c>
      <c r="AC264">
        <v>0</v>
      </c>
      <c r="AD264">
        <v>0</v>
      </c>
      <c r="AE264">
        <v>99.34</v>
      </c>
      <c r="AG264" s="134">
        <v>4742</v>
      </c>
      <c r="AH264">
        <v>52</v>
      </c>
      <c r="AI264">
        <v>0.48</v>
      </c>
      <c r="AJ264">
        <v>1.89</v>
      </c>
      <c r="AK264">
        <v>8.5299999999999994</v>
      </c>
      <c r="AL264">
        <v>0.2</v>
      </c>
      <c r="AM264">
        <v>17.899999999999999</v>
      </c>
      <c r="AN264">
        <v>17.7</v>
      </c>
      <c r="AO264">
        <v>0.22</v>
      </c>
      <c r="AP264">
        <v>0</v>
      </c>
      <c r="AQ264">
        <v>0.22</v>
      </c>
    </row>
    <row r="265" spans="1:43" ht="15.6">
      <c r="A265" s="134">
        <v>4743</v>
      </c>
      <c r="B265">
        <v>140</v>
      </c>
      <c r="C265" t="s">
        <v>1755</v>
      </c>
      <c r="D265">
        <v>0</v>
      </c>
      <c r="E265">
        <f t="shared" si="16"/>
        <v>0.4100000000000108</v>
      </c>
      <c r="F265">
        <f t="shared" si="17"/>
        <v>0.40999999999999659</v>
      </c>
      <c r="G265">
        <f t="shared" si="18"/>
        <v>1E-3</v>
      </c>
      <c r="H265" s="136">
        <f t="shared" si="19"/>
        <v>1395.15</v>
      </c>
      <c r="I265" t="s">
        <v>1504</v>
      </c>
      <c r="J265" t="s">
        <v>1484</v>
      </c>
      <c r="K265" t="s">
        <v>1505</v>
      </c>
      <c r="L265" t="s">
        <v>1486</v>
      </c>
      <c r="M265">
        <v>243.2</v>
      </c>
      <c r="N265">
        <v>1122</v>
      </c>
      <c r="O265">
        <v>0</v>
      </c>
      <c r="P265">
        <v>1E-4</v>
      </c>
      <c r="Q265" s="134">
        <v>4743</v>
      </c>
      <c r="R265">
        <v>58.6</v>
      </c>
      <c r="S265">
        <v>1.7</v>
      </c>
      <c r="T265">
        <v>14.1</v>
      </c>
      <c r="U265">
        <v>8.5399999999999991</v>
      </c>
      <c r="V265">
        <v>0.09</v>
      </c>
      <c r="W265">
        <v>3.85</v>
      </c>
      <c r="X265">
        <v>6.86</v>
      </c>
      <c r="Y265">
        <v>3.78</v>
      </c>
      <c r="Z265">
        <v>1.85</v>
      </c>
      <c r="AA265">
        <v>0</v>
      </c>
      <c r="AB265">
        <v>0.22</v>
      </c>
      <c r="AC265">
        <v>0</v>
      </c>
      <c r="AD265">
        <v>0</v>
      </c>
      <c r="AE265">
        <v>99.59</v>
      </c>
      <c r="AG265" s="134">
        <v>4743</v>
      </c>
      <c r="AH265">
        <v>52.4</v>
      </c>
      <c r="AI265">
        <v>0.68</v>
      </c>
      <c r="AJ265">
        <v>2.04</v>
      </c>
      <c r="AK265">
        <v>9.9600000000000009</v>
      </c>
      <c r="AL265">
        <v>0.31</v>
      </c>
      <c r="AM265">
        <v>17.7</v>
      </c>
      <c r="AN265">
        <v>16.8</v>
      </c>
      <c r="AO265">
        <v>0.22</v>
      </c>
      <c r="AP265">
        <v>0</v>
      </c>
      <c r="AQ265">
        <v>0.35</v>
      </c>
    </row>
    <row r="266" spans="1:43" ht="15.6">
      <c r="A266" s="134">
        <v>4744</v>
      </c>
      <c r="B266">
        <v>143</v>
      </c>
      <c r="C266" t="s">
        <v>1755</v>
      </c>
      <c r="D266">
        <v>0</v>
      </c>
      <c r="E266">
        <f t="shared" si="16"/>
        <v>0.87999999999999545</v>
      </c>
      <c r="F266">
        <f t="shared" si="17"/>
        <v>0.87999999999999545</v>
      </c>
      <c r="G266">
        <f t="shared" si="18"/>
        <v>1E-3</v>
      </c>
      <c r="H266" s="136">
        <f t="shared" si="19"/>
        <v>1385.15</v>
      </c>
      <c r="I266" t="s">
        <v>1504</v>
      </c>
      <c r="J266" t="s">
        <v>1484</v>
      </c>
      <c r="K266" t="s">
        <v>1505</v>
      </c>
      <c r="L266" t="s">
        <v>1486</v>
      </c>
      <c r="M266">
        <v>267.2</v>
      </c>
      <c r="N266">
        <v>1112</v>
      </c>
      <c r="O266">
        <v>0</v>
      </c>
      <c r="P266">
        <v>1E-4</v>
      </c>
      <c r="Q266" s="134">
        <v>4744</v>
      </c>
      <c r="R266">
        <v>58.7</v>
      </c>
      <c r="S266">
        <v>2.02</v>
      </c>
      <c r="T266">
        <v>14.1</v>
      </c>
      <c r="U266">
        <v>8.1999999999999993</v>
      </c>
      <c r="V266">
        <v>0.08</v>
      </c>
      <c r="W266">
        <v>3.34</v>
      </c>
      <c r="X266">
        <v>6.32</v>
      </c>
      <c r="Y266">
        <v>3.83</v>
      </c>
      <c r="Z266">
        <v>2.21</v>
      </c>
      <c r="AA266">
        <v>0</v>
      </c>
      <c r="AB266">
        <v>0.32</v>
      </c>
      <c r="AC266">
        <v>0</v>
      </c>
      <c r="AD266">
        <v>0</v>
      </c>
      <c r="AE266">
        <v>99.12</v>
      </c>
      <c r="AG266" s="134">
        <v>4744</v>
      </c>
      <c r="AH266">
        <v>51.5</v>
      </c>
      <c r="AI266">
        <v>0.78</v>
      </c>
      <c r="AJ266">
        <v>2.4500000000000002</v>
      </c>
      <c r="AK266">
        <v>10.8</v>
      </c>
      <c r="AL266">
        <v>0.33</v>
      </c>
      <c r="AM266">
        <v>17.3</v>
      </c>
      <c r="AN266">
        <v>16.600000000000001</v>
      </c>
      <c r="AO266">
        <v>0.23</v>
      </c>
      <c r="AP266">
        <v>0</v>
      </c>
      <c r="AQ266">
        <v>0.23</v>
      </c>
    </row>
    <row r="267" spans="1:43" ht="15.6">
      <c r="A267" s="134">
        <v>4745</v>
      </c>
      <c r="B267">
        <v>141</v>
      </c>
      <c r="C267" t="s">
        <v>1755</v>
      </c>
      <c r="D267">
        <v>0</v>
      </c>
      <c r="E267">
        <f t="shared" si="16"/>
        <v>-0.28000000000000114</v>
      </c>
      <c r="F267">
        <f t="shared" si="17"/>
        <v>-0.28000000000000114</v>
      </c>
      <c r="G267">
        <f t="shared" si="18"/>
        <v>1E-3</v>
      </c>
      <c r="H267" s="136">
        <f t="shared" si="19"/>
        <v>1375.15</v>
      </c>
      <c r="I267" t="s">
        <v>1504</v>
      </c>
      <c r="J267" t="s">
        <v>1484</v>
      </c>
      <c r="K267" t="s">
        <v>1505</v>
      </c>
      <c r="L267" t="s">
        <v>1486</v>
      </c>
      <c r="M267">
        <v>238.8</v>
      </c>
      <c r="N267">
        <v>1102</v>
      </c>
      <c r="O267">
        <v>0</v>
      </c>
      <c r="P267">
        <v>1E-4</v>
      </c>
      <c r="Q267" s="134">
        <v>4745</v>
      </c>
      <c r="R267">
        <v>59.9</v>
      </c>
      <c r="S267">
        <v>2.06</v>
      </c>
      <c r="T267">
        <v>14.2</v>
      </c>
      <c r="U267">
        <v>8.14</v>
      </c>
      <c r="V267">
        <v>0.09</v>
      </c>
      <c r="W267">
        <v>3.08</v>
      </c>
      <c r="X267">
        <v>5.65</v>
      </c>
      <c r="Y267">
        <v>4.21</v>
      </c>
      <c r="Z267">
        <v>2.54</v>
      </c>
      <c r="AA267">
        <v>0</v>
      </c>
      <c r="AB267">
        <v>0.41</v>
      </c>
      <c r="AC267">
        <v>0</v>
      </c>
      <c r="AD267">
        <v>0</v>
      </c>
      <c r="AE267">
        <v>100.28</v>
      </c>
      <c r="AG267" s="134">
        <v>4745</v>
      </c>
      <c r="AH267">
        <v>51.2</v>
      </c>
      <c r="AI267">
        <v>0.8</v>
      </c>
      <c r="AJ267">
        <v>2.2999999999999998</v>
      </c>
      <c r="AK267">
        <v>12.3</v>
      </c>
      <c r="AL267">
        <v>0.36</v>
      </c>
      <c r="AM267">
        <v>17.3</v>
      </c>
      <c r="AN267">
        <v>15.4</v>
      </c>
      <c r="AO267">
        <v>0.24</v>
      </c>
      <c r="AP267">
        <v>0</v>
      </c>
      <c r="AQ267">
        <v>0.25</v>
      </c>
    </row>
    <row r="268" spans="1:43" ht="15.6">
      <c r="A268" s="134">
        <v>4751</v>
      </c>
      <c r="B268">
        <v>31</v>
      </c>
      <c r="C268" t="s">
        <v>1755</v>
      </c>
      <c r="D268">
        <v>0</v>
      </c>
      <c r="E268">
        <f t="shared" si="16"/>
        <v>0.10000000000000853</v>
      </c>
      <c r="F268">
        <f t="shared" si="17"/>
        <v>9.9999999999994316E-2</v>
      </c>
      <c r="G268">
        <f t="shared" si="18"/>
        <v>1E-3</v>
      </c>
      <c r="H268" s="136">
        <f t="shared" si="19"/>
        <v>1362.15</v>
      </c>
      <c r="I268" t="s">
        <v>1504</v>
      </c>
      <c r="J268" t="s">
        <v>1484</v>
      </c>
      <c r="K268" t="s">
        <v>1505</v>
      </c>
      <c r="L268" t="s">
        <v>1486</v>
      </c>
      <c r="M268">
        <v>246.9</v>
      </c>
      <c r="N268">
        <v>1089</v>
      </c>
      <c r="O268">
        <v>0</v>
      </c>
      <c r="P268">
        <v>1E-4</v>
      </c>
      <c r="Q268" s="134">
        <v>4751</v>
      </c>
      <c r="R268">
        <v>62.2</v>
      </c>
      <c r="S268">
        <v>1.64</v>
      </c>
      <c r="T268">
        <v>14.1</v>
      </c>
      <c r="U268">
        <v>7.89</v>
      </c>
      <c r="V268">
        <v>0.12</v>
      </c>
      <c r="W268">
        <v>2.2799999999999998</v>
      </c>
      <c r="X268">
        <v>4.59</v>
      </c>
      <c r="Y268">
        <v>4.18</v>
      </c>
      <c r="Z268">
        <v>2.4900000000000002</v>
      </c>
      <c r="AA268">
        <v>0.05</v>
      </c>
      <c r="AB268">
        <v>0.36</v>
      </c>
      <c r="AC268">
        <v>0</v>
      </c>
      <c r="AD268">
        <v>0</v>
      </c>
      <c r="AE268">
        <v>99.9</v>
      </c>
      <c r="AG268" s="134">
        <v>4751</v>
      </c>
      <c r="AH268">
        <v>52.1</v>
      </c>
      <c r="AI268">
        <v>0.74</v>
      </c>
      <c r="AJ268">
        <v>2.12</v>
      </c>
      <c r="AK268">
        <v>10.199999999999999</v>
      </c>
      <c r="AL268">
        <v>0.32</v>
      </c>
      <c r="AM268">
        <v>16.8</v>
      </c>
      <c r="AN268">
        <v>17.3</v>
      </c>
      <c r="AO268">
        <v>0.28999999999999998</v>
      </c>
      <c r="AP268">
        <v>0</v>
      </c>
      <c r="AQ268">
        <v>0.31</v>
      </c>
    </row>
    <row r="269" spans="1:43" ht="15.6">
      <c r="A269" s="134">
        <v>4752</v>
      </c>
      <c r="B269">
        <v>33</v>
      </c>
      <c r="C269" t="s">
        <v>1755</v>
      </c>
      <c r="D269">
        <v>0</v>
      </c>
      <c r="E269">
        <f t="shared" si="16"/>
        <v>0.24999999999998579</v>
      </c>
      <c r="F269">
        <f t="shared" si="17"/>
        <v>0.25</v>
      </c>
      <c r="G269">
        <f t="shared" si="18"/>
        <v>1E-3</v>
      </c>
      <c r="H269" s="136">
        <f t="shared" si="19"/>
        <v>1328.15</v>
      </c>
      <c r="I269" t="s">
        <v>1504</v>
      </c>
      <c r="J269" t="s">
        <v>1484</v>
      </c>
      <c r="K269" t="s">
        <v>1505</v>
      </c>
      <c r="L269" t="s">
        <v>1486</v>
      </c>
      <c r="M269">
        <v>249.5</v>
      </c>
      <c r="N269">
        <v>1055</v>
      </c>
      <c r="O269">
        <v>0</v>
      </c>
      <c r="P269">
        <v>1E-4</v>
      </c>
      <c r="Q269" s="134">
        <v>4752</v>
      </c>
      <c r="R269">
        <v>64.7</v>
      </c>
      <c r="S269">
        <v>1.79</v>
      </c>
      <c r="T269">
        <v>13.8</v>
      </c>
      <c r="U269">
        <v>6.58</v>
      </c>
      <c r="V269">
        <v>0.04</v>
      </c>
      <c r="W269">
        <v>1.41</v>
      </c>
      <c r="X269">
        <v>3.39</v>
      </c>
      <c r="Y269">
        <v>4.3099999999999996</v>
      </c>
      <c r="Z269">
        <v>3.22</v>
      </c>
      <c r="AA269">
        <v>0.01</v>
      </c>
      <c r="AB269">
        <v>0.5</v>
      </c>
      <c r="AC269">
        <v>0</v>
      </c>
      <c r="AD269">
        <v>0</v>
      </c>
      <c r="AE269">
        <v>99.75</v>
      </c>
      <c r="AG269" s="134">
        <v>4752</v>
      </c>
      <c r="AH269">
        <v>51.8</v>
      </c>
      <c r="AI269">
        <v>0.76</v>
      </c>
      <c r="AJ269">
        <v>1.98</v>
      </c>
      <c r="AK269">
        <v>11.3</v>
      </c>
      <c r="AL269">
        <v>0.36</v>
      </c>
      <c r="AM269">
        <v>16.7</v>
      </c>
      <c r="AN269">
        <v>17.3</v>
      </c>
      <c r="AO269">
        <v>0.26</v>
      </c>
      <c r="AP269">
        <v>0</v>
      </c>
      <c r="AQ269">
        <v>0.16</v>
      </c>
    </row>
    <row r="270" spans="1:43" ht="15.6">
      <c r="A270" s="134">
        <v>4761</v>
      </c>
      <c r="B270">
        <v>37</v>
      </c>
      <c r="C270" t="s">
        <v>1755</v>
      </c>
      <c r="D270">
        <v>0</v>
      </c>
      <c r="E270">
        <f t="shared" si="16"/>
        <v>0.74999999999998579</v>
      </c>
      <c r="F270">
        <f t="shared" si="17"/>
        <v>0.75</v>
      </c>
      <c r="G270">
        <f t="shared" si="18"/>
        <v>1E-3</v>
      </c>
      <c r="H270" s="136">
        <f t="shared" si="19"/>
        <v>1515.15</v>
      </c>
      <c r="I270" t="s">
        <v>1504</v>
      </c>
      <c r="J270" t="s">
        <v>1484</v>
      </c>
      <c r="K270" t="s">
        <v>1505</v>
      </c>
      <c r="L270" t="s">
        <v>1486</v>
      </c>
      <c r="M270">
        <v>66.400000000000006</v>
      </c>
      <c r="N270">
        <v>1242</v>
      </c>
      <c r="O270">
        <v>0</v>
      </c>
      <c r="P270">
        <v>1E-4</v>
      </c>
      <c r="Q270" s="134">
        <v>4761</v>
      </c>
      <c r="R270">
        <v>57.4</v>
      </c>
      <c r="S270">
        <v>0.56999999999999995</v>
      </c>
      <c r="T270">
        <v>10.4</v>
      </c>
      <c r="U270">
        <v>6.04</v>
      </c>
      <c r="V270">
        <v>0.05</v>
      </c>
      <c r="W270">
        <v>10.199999999999999</v>
      </c>
      <c r="X270">
        <v>11.6</v>
      </c>
      <c r="Y270">
        <v>2.0299999999999998</v>
      </c>
      <c r="Z270">
        <v>0.83</v>
      </c>
      <c r="AA270">
        <v>0.01</v>
      </c>
      <c r="AB270">
        <v>0.12</v>
      </c>
      <c r="AC270">
        <v>0</v>
      </c>
      <c r="AD270">
        <v>0</v>
      </c>
      <c r="AE270">
        <v>99.25</v>
      </c>
      <c r="AG270" s="134">
        <v>4761</v>
      </c>
      <c r="AH270">
        <v>56</v>
      </c>
      <c r="AI270">
        <v>0.11</v>
      </c>
      <c r="AJ270">
        <v>0.54</v>
      </c>
      <c r="AK270">
        <v>3.64</v>
      </c>
      <c r="AL270">
        <v>0.09</v>
      </c>
      <c r="AM270">
        <v>22.8</v>
      </c>
      <c r="AN270">
        <v>17.8</v>
      </c>
      <c r="AO270">
        <v>0.12</v>
      </c>
      <c r="AP270">
        <v>0</v>
      </c>
      <c r="AQ270">
        <v>0.03</v>
      </c>
    </row>
    <row r="271" spans="1:43" ht="15.6">
      <c r="A271" s="134">
        <v>4765</v>
      </c>
      <c r="B271">
        <v>34</v>
      </c>
      <c r="C271" t="s">
        <v>1755</v>
      </c>
      <c r="D271">
        <v>0</v>
      </c>
      <c r="E271">
        <f t="shared" si="16"/>
        <v>0.64999999999999147</v>
      </c>
      <c r="F271">
        <f t="shared" si="17"/>
        <v>0.65000000000000568</v>
      </c>
      <c r="G271">
        <f t="shared" si="18"/>
        <v>1E-3</v>
      </c>
      <c r="H271" s="136">
        <f t="shared" si="19"/>
        <v>1473.15</v>
      </c>
      <c r="I271" t="s">
        <v>1504</v>
      </c>
      <c r="J271" t="s">
        <v>1484</v>
      </c>
      <c r="K271" t="s">
        <v>1505</v>
      </c>
      <c r="L271" t="s">
        <v>1486</v>
      </c>
      <c r="M271">
        <v>53.2</v>
      </c>
      <c r="N271">
        <v>1200</v>
      </c>
      <c r="O271">
        <v>0</v>
      </c>
      <c r="P271">
        <v>1E-4</v>
      </c>
      <c r="Q271" s="134">
        <v>4765</v>
      </c>
      <c r="R271">
        <v>58</v>
      </c>
      <c r="S271">
        <v>0.73</v>
      </c>
      <c r="T271">
        <v>13.7</v>
      </c>
      <c r="U271">
        <v>7.41</v>
      </c>
      <c r="V271">
        <v>0.08</v>
      </c>
      <c r="W271">
        <v>5.9</v>
      </c>
      <c r="X271">
        <v>8.73</v>
      </c>
      <c r="Y271">
        <v>3.4</v>
      </c>
      <c r="Z271">
        <v>1.2</v>
      </c>
      <c r="AA271">
        <v>0.04</v>
      </c>
      <c r="AB271">
        <v>0.16</v>
      </c>
      <c r="AC271">
        <v>0</v>
      </c>
      <c r="AD271">
        <v>0</v>
      </c>
      <c r="AE271">
        <v>99.35</v>
      </c>
      <c r="AG271" s="134">
        <v>4765</v>
      </c>
      <c r="AH271">
        <v>53.9</v>
      </c>
      <c r="AI271">
        <v>0.19</v>
      </c>
      <c r="AJ271">
        <v>1.21</v>
      </c>
      <c r="AK271">
        <v>6.17</v>
      </c>
      <c r="AL271">
        <v>0.13</v>
      </c>
      <c r="AM271">
        <v>20.399999999999999</v>
      </c>
      <c r="AN271">
        <v>17.7</v>
      </c>
      <c r="AO271">
        <v>0.16</v>
      </c>
      <c r="AP271">
        <v>0</v>
      </c>
      <c r="AQ271">
        <v>0.08</v>
      </c>
    </row>
    <row r="272" spans="1:43" ht="15.6">
      <c r="A272" s="134">
        <v>4766</v>
      </c>
      <c r="B272">
        <v>36</v>
      </c>
      <c r="C272" t="s">
        <v>1755</v>
      </c>
      <c r="D272">
        <v>0</v>
      </c>
      <c r="E272">
        <f t="shared" si="16"/>
        <v>-8.99999999999892E-2</v>
      </c>
      <c r="F272">
        <f t="shared" si="17"/>
        <v>-9.0000000000003411E-2</v>
      </c>
      <c r="G272">
        <f t="shared" si="18"/>
        <v>1E-3</v>
      </c>
      <c r="H272" s="136">
        <f t="shared" si="19"/>
        <v>1469.15</v>
      </c>
      <c r="I272" t="s">
        <v>1504</v>
      </c>
      <c r="J272" t="s">
        <v>1484</v>
      </c>
      <c r="K272" t="s">
        <v>1505</v>
      </c>
      <c r="L272" t="s">
        <v>1486</v>
      </c>
      <c r="M272">
        <v>69.099999999999994</v>
      </c>
      <c r="N272">
        <v>1196</v>
      </c>
      <c r="O272">
        <v>0</v>
      </c>
      <c r="P272">
        <v>1E-4</v>
      </c>
      <c r="Q272" s="134">
        <v>4766</v>
      </c>
      <c r="R272">
        <v>59</v>
      </c>
      <c r="S272">
        <v>0.69</v>
      </c>
      <c r="T272">
        <v>13.6</v>
      </c>
      <c r="U272">
        <v>5.7</v>
      </c>
      <c r="V272">
        <v>0.08</v>
      </c>
      <c r="W272">
        <v>6.97</v>
      </c>
      <c r="X272">
        <v>9.5</v>
      </c>
      <c r="Y272">
        <v>3.08</v>
      </c>
      <c r="Z272">
        <v>1.27</v>
      </c>
      <c r="AA272">
        <v>0.04</v>
      </c>
      <c r="AB272">
        <v>0.16</v>
      </c>
      <c r="AC272">
        <v>0</v>
      </c>
      <c r="AD272">
        <v>0</v>
      </c>
      <c r="AE272">
        <v>100.09</v>
      </c>
      <c r="AG272" s="134">
        <v>4766</v>
      </c>
      <c r="AH272">
        <v>55.4</v>
      </c>
      <c r="AI272">
        <v>0.16</v>
      </c>
      <c r="AJ272">
        <v>0.84</v>
      </c>
      <c r="AK272">
        <v>4.24</v>
      </c>
      <c r="AL272">
        <v>0.12</v>
      </c>
      <c r="AM272">
        <v>21.6</v>
      </c>
      <c r="AN272">
        <v>18.399999999999999</v>
      </c>
      <c r="AO272">
        <v>0.13</v>
      </c>
      <c r="AP272">
        <v>0</v>
      </c>
      <c r="AQ272">
        <v>0.03</v>
      </c>
    </row>
    <row r="273" spans="1:43" ht="15.6">
      <c r="A273" s="134">
        <v>4767</v>
      </c>
      <c r="B273">
        <v>35</v>
      </c>
      <c r="C273" t="s">
        <v>1755</v>
      </c>
      <c r="D273">
        <v>0</v>
      </c>
      <c r="E273">
        <f t="shared" si="16"/>
        <v>0.61999999999999034</v>
      </c>
      <c r="F273">
        <f t="shared" si="17"/>
        <v>0.62000000000000455</v>
      </c>
      <c r="G273">
        <f t="shared" si="18"/>
        <v>1E-3</v>
      </c>
      <c r="H273" s="136">
        <f t="shared" si="19"/>
        <v>1443.15</v>
      </c>
      <c r="I273" t="s">
        <v>1504</v>
      </c>
      <c r="J273" t="s">
        <v>1484</v>
      </c>
      <c r="K273" t="s">
        <v>1505</v>
      </c>
      <c r="L273" t="s">
        <v>1486</v>
      </c>
      <c r="M273">
        <v>46</v>
      </c>
      <c r="N273">
        <v>1170</v>
      </c>
      <c r="O273">
        <v>0</v>
      </c>
      <c r="P273">
        <v>1E-4</v>
      </c>
      <c r="Q273" s="134">
        <v>4767</v>
      </c>
      <c r="R273">
        <v>58.1</v>
      </c>
      <c r="S273">
        <v>0.71</v>
      </c>
      <c r="T273">
        <v>12.7</v>
      </c>
      <c r="U273">
        <v>6.44</v>
      </c>
      <c r="V273">
        <v>0.12</v>
      </c>
      <c r="W273">
        <v>7.36</v>
      </c>
      <c r="X273">
        <v>9.65</v>
      </c>
      <c r="Y273">
        <v>3.05</v>
      </c>
      <c r="Z273">
        <v>1.1100000000000001</v>
      </c>
      <c r="AA273">
        <v>0</v>
      </c>
      <c r="AB273">
        <v>0.14000000000000001</v>
      </c>
      <c r="AC273">
        <v>0</v>
      </c>
      <c r="AD273">
        <v>0</v>
      </c>
      <c r="AE273">
        <v>99.38</v>
      </c>
      <c r="AG273" s="134">
        <v>4767</v>
      </c>
      <c r="AH273">
        <v>55.7</v>
      </c>
      <c r="AI273">
        <v>0.14000000000000001</v>
      </c>
      <c r="AJ273">
        <v>0.76</v>
      </c>
      <c r="AK273">
        <v>4.47</v>
      </c>
      <c r="AL273">
        <v>0.15</v>
      </c>
      <c r="AM273">
        <v>21.7</v>
      </c>
      <c r="AN273">
        <v>17.600000000000001</v>
      </c>
      <c r="AO273">
        <v>0.14000000000000001</v>
      </c>
      <c r="AP273">
        <v>0</v>
      </c>
      <c r="AQ273">
        <v>0.1</v>
      </c>
    </row>
    <row r="274" spans="1:43" ht="15.6">
      <c r="A274" s="134">
        <v>5164</v>
      </c>
      <c r="B274" t="s">
        <v>1756</v>
      </c>
      <c r="C274" t="s">
        <v>1757</v>
      </c>
      <c r="D274">
        <v>0</v>
      </c>
      <c r="E274">
        <f t="shared" si="16"/>
        <v>0.85999999999999943</v>
      </c>
      <c r="F274">
        <f t="shared" si="17"/>
        <v>0.85999999999999943</v>
      </c>
      <c r="G274">
        <f t="shared" si="18"/>
        <v>2</v>
      </c>
      <c r="H274" s="136">
        <f t="shared" si="19"/>
        <v>1436.15</v>
      </c>
      <c r="I274" t="s">
        <v>1504</v>
      </c>
      <c r="J274" t="s">
        <v>1546</v>
      </c>
      <c r="K274" t="s">
        <v>1485</v>
      </c>
      <c r="L274" t="s">
        <v>1486</v>
      </c>
      <c r="M274">
        <v>22</v>
      </c>
      <c r="N274">
        <v>1163</v>
      </c>
      <c r="O274">
        <v>0</v>
      </c>
      <c r="P274">
        <v>0.2</v>
      </c>
      <c r="Q274" s="134">
        <v>5164</v>
      </c>
      <c r="R274">
        <v>49.8</v>
      </c>
      <c r="S274">
        <v>2.35</v>
      </c>
      <c r="T274">
        <v>13.6</v>
      </c>
      <c r="U274">
        <v>12.2</v>
      </c>
      <c r="V274">
        <v>0.25</v>
      </c>
      <c r="W274">
        <v>6.7</v>
      </c>
      <c r="X274">
        <v>10.5</v>
      </c>
      <c r="Y274">
        <v>3.23</v>
      </c>
      <c r="Z274">
        <v>0.19</v>
      </c>
      <c r="AA274">
        <v>0</v>
      </c>
      <c r="AB274">
        <v>0.32</v>
      </c>
      <c r="AC274">
        <v>0</v>
      </c>
      <c r="AD274">
        <v>0</v>
      </c>
      <c r="AE274">
        <v>99.14</v>
      </c>
      <c r="AG274" s="134">
        <v>5164</v>
      </c>
      <c r="AH274">
        <v>52.2</v>
      </c>
      <c r="AI274">
        <v>0.87</v>
      </c>
      <c r="AJ274">
        <v>3.05</v>
      </c>
      <c r="AK274">
        <v>7.48</v>
      </c>
      <c r="AL274">
        <v>0.22</v>
      </c>
      <c r="AM274">
        <v>17.3</v>
      </c>
      <c r="AN274">
        <v>18.2</v>
      </c>
      <c r="AO274">
        <v>0.37</v>
      </c>
      <c r="AP274">
        <v>0</v>
      </c>
      <c r="AQ274">
        <v>0.28000000000000003</v>
      </c>
    </row>
    <row r="275" spans="1:43" ht="15.6">
      <c r="A275" s="134">
        <v>5165</v>
      </c>
      <c r="B275" t="s">
        <v>1758</v>
      </c>
      <c r="C275" t="s">
        <v>1757</v>
      </c>
      <c r="D275">
        <v>0</v>
      </c>
      <c r="E275">
        <f t="shared" si="16"/>
        <v>0.90000000000000568</v>
      </c>
      <c r="F275">
        <f t="shared" si="17"/>
        <v>0.90000000000000568</v>
      </c>
      <c r="G275">
        <f t="shared" si="18"/>
        <v>2</v>
      </c>
      <c r="H275" s="136">
        <f t="shared" si="19"/>
        <v>1425.15</v>
      </c>
      <c r="I275" t="s">
        <v>1504</v>
      </c>
      <c r="J275" t="s">
        <v>1546</v>
      </c>
      <c r="K275" t="s">
        <v>1485</v>
      </c>
      <c r="L275" t="s">
        <v>1486</v>
      </c>
      <c r="M275">
        <v>36</v>
      </c>
      <c r="N275">
        <v>1152</v>
      </c>
      <c r="O275">
        <v>0</v>
      </c>
      <c r="P275">
        <v>0.2</v>
      </c>
      <c r="Q275" s="134">
        <v>5165</v>
      </c>
      <c r="R275">
        <v>50</v>
      </c>
      <c r="S275">
        <v>2.4700000000000002</v>
      </c>
      <c r="T275">
        <v>13.7</v>
      </c>
      <c r="U275">
        <v>11.7</v>
      </c>
      <c r="V275">
        <v>0.19</v>
      </c>
      <c r="W275">
        <v>6.6</v>
      </c>
      <c r="X275">
        <v>10.5</v>
      </c>
      <c r="Y275">
        <v>3.36</v>
      </c>
      <c r="Z275">
        <v>0.22</v>
      </c>
      <c r="AA275">
        <v>0</v>
      </c>
      <c r="AB275">
        <v>0.36</v>
      </c>
      <c r="AC275">
        <v>0</v>
      </c>
      <c r="AD275">
        <v>0</v>
      </c>
      <c r="AE275">
        <v>99.1</v>
      </c>
      <c r="AG275" s="134">
        <v>5165</v>
      </c>
      <c r="AH275">
        <v>52.8</v>
      </c>
      <c r="AI275">
        <v>0.73</v>
      </c>
      <c r="AJ275">
        <v>2.4700000000000002</v>
      </c>
      <c r="AK275">
        <v>7.21</v>
      </c>
      <c r="AL275">
        <v>0.19</v>
      </c>
      <c r="AM275">
        <v>17.899999999999999</v>
      </c>
      <c r="AN275">
        <v>18.600000000000001</v>
      </c>
      <c r="AO275">
        <v>0.33</v>
      </c>
      <c r="AP275">
        <v>0</v>
      </c>
      <c r="AQ275">
        <v>0.31</v>
      </c>
    </row>
    <row r="276" spans="1:43" ht="15.6">
      <c r="A276" s="134">
        <v>5166</v>
      </c>
      <c r="B276" t="s">
        <v>1759</v>
      </c>
      <c r="C276" t="s">
        <v>1757</v>
      </c>
      <c r="D276">
        <v>0</v>
      </c>
      <c r="E276">
        <f t="shared" si="16"/>
        <v>0.9100000000000108</v>
      </c>
      <c r="F276">
        <f t="shared" si="17"/>
        <v>0.90999999999999659</v>
      </c>
      <c r="G276">
        <f t="shared" si="18"/>
        <v>2</v>
      </c>
      <c r="H276" s="136">
        <f t="shared" si="19"/>
        <v>1421.15</v>
      </c>
      <c r="I276" t="s">
        <v>1504</v>
      </c>
      <c r="J276" t="s">
        <v>1546</v>
      </c>
      <c r="K276" t="s">
        <v>1485</v>
      </c>
      <c r="L276" t="s">
        <v>1486</v>
      </c>
      <c r="M276">
        <v>26</v>
      </c>
      <c r="N276">
        <v>1148</v>
      </c>
      <c r="O276">
        <v>0</v>
      </c>
      <c r="P276">
        <v>0.2</v>
      </c>
      <c r="Q276" s="134">
        <v>5166</v>
      </c>
      <c r="R276">
        <v>49.8</v>
      </c>
      <c r="S276">
        <v>2.2999999999999998</v>
      </c>
      <c r="T276">
        <v>13.7</v>
      </c>
      <c r="U276">
        <v>12</v>
      </c>
      <c r="V276">
        <v>0.22</v>
      </c>
      <c r="W276">
        <v>6.68</v>
      </c>
      <c r="X276">
        <v>10.7</v>
      </c>
      <c r="Y276">
        <v>3.18</v>
      </c>
      <c r="Z276">
        <v>0.19</v>
      </c>
      <c r="AA276">
        <v>0</v>
      </c>
      <c r="AB276">
        <v>0.32</v>
      </c>
      <c r="AC276">
        <v>0</v>
      </c>
      <c r="AD276">
        <v>0</v>
      </c>
      <c r="AE276">
        <v>99.09</v>
      </c>
      <c r="AG276" s="134">
        <v>5166</v>
      </c>
      <c r="AH276">
        <v>52</v>
      </c>
      <c r="AI276">
        <v>0.85</v>
      </c>
      <c r="AJ276">
        <v>3.05</v>
      </c>
      <c r="AK276">
        <v>7.15</v>
      </c>
      <c r="AL276">
        <v>0.18</v>
      </c>
      <c r="AM276">
        <v>17</v>
      </c>
      <c r="AN276">
        <v>19.2</v>
      </c>
      <c r="AO276">
        <v>0.34</v>
      </c>
      <c r="AP276">
        <v>0</v>
      </c>
      <c r="AQ276">
        <v>0.41</v>
      </c>
    </row>
    <row r="277" spans="1:43" ht="15.6">
      <c r="A277" s="134">
        <v>5167</v>
      </c>
      <c r="B277" t="s">
        <v>1760</v>
      </c>
      <c r="C277" t="s">
        <v>1757</v>
      </c>
      <c r="D277">
        <v>0</v>
      </c>
      <c r="E277">
        <f t="shared" si="16"/>
        <v>1.0799999999999983</v>
      </c>
      <c r="F277">
        <f t="shared" si="17"/>
        <v>1.0999999999999943</v>
      </c>
      <c r="G277">
        <f t="shared" si="18"/>
        <v>2</v>
      </c>
      <c r="H277" s="136">
        <f t="shared" si="19"/>
        <v>1418.15</v>
      </c>
      <c r="I277" t="s">
        <v>1504</v>
      </c>
      <c r="J277" t="s">
        <v>1546</v>
      </c>
      <c r="K277" t="s">
        <v>1485</v>
      </c>
      <c r="L277" t="s">
        <v>1486</v>
      </c>
      <c r="M277">
        <v>36</v>
      </c>
      <c r="N277">
        <v>1145</v>
      </c>
      <c r="O277">
        <v>0</v>
      </c>
      <c r="P277">
        <v>0.2</v>
      </c>
      <c r="Q277" s="134">
        <v>5167</v>
      </c>
      <c r="R277">
        <v>49.8</v>
      </c>
      <c r="S277">
        <v>3.32</v>
      </c>
      <c r="T277">
        <v>12.9</v>
      </c>
      <c r="U277">
        <v>12.9</v>
      </c>
      <c r="V277">
        <v>0.27</v>
      </c>
      <c r="W277">
        <v>6.08</v>
      </c>
      <c r="X277">
        <v>9.86</v>
      </c>
      <c r="Y277">
        <v>3.11</v>
      </c>
      <c r="Z277">
        <v>0.25</v>
      </c>
      <c r="AA277">
        <v>0</v>
      </c>
      <c r="AB277">
        <v>0.43</v>
      </c>
      <c r="AC277">
        <v>0</v>
      </c>
      <c r="AD277">
        <v>0</v>
      </c>
      <c r="AE277">
        <v>98.9</v>
      </c>
      <c r="AG277" s="134">
        <v>5167</v>
      </c>
      <c r="AH277">
        <v>52.1</v>
      </c>
      <c r="AI277">
        <v>0.87</v>
      </c>
      <c r="AJ277">
        <v>2.2400000000000002</v>
      </c>
      <c r="AK277">
        <v>8.67</v>
      </c>
      <c r="AL277">
        <v>0.25</v>
      </c>
      <c r="AM277">
        <v>17.5</v>
      </c>
      <c r="AN277">
        <v>17.7</v>
      </c>
      <c r="AO277">
        <v>0.28999999999999998</v>
      </c>
      <c r="AP277">
        <v>0</v>
      </c>
      <c r="AQ277">
        <v>0.18</v>
      </c>
    </row>
    <row r="278" spans="1:43" ht="15.6">
      <c r="A278" s="134">
        <v>5168</v>
      </c>
      <c r="B278" t="s">
        <v>1761</v>
      </c>
      <c r="C278" t="s">
        <v>1757</v>
      </c>
      <c r="D278">
        <v>0</v>
      </c>
      <c r="E278">
        <f t="shared" si="16"/>
        <v>1.2800000000000011</v>
      </c>
      <c r="F278">
        <f t="shared" si="17"/>
        <v>1.2800000000000011</v>
      </c>
      <c r="G278">
        <f t="shared" si="18"/>
        <v>2</v>
      </c>
      <c r="H278" s="136">
        <f t="shared" si="19"/>
        <v>1399.15</v>
      </c>
      <c r="I278" t="s">
        <v>1504</v>
      </c>
      <c r="J278" t="s">
        <v>1546</v>
      </c>
      <c r="K278" t="s">
        <v>1485</v>
      </c>
      <c r="L278" t="s">
        <v>1486</v>
      </c>
      <c r="M278">
        <v>44</v>
      </c>
      <c r="N278">
        <v>1126</v>
      </c>
      <c r="O278">
        <v>0</v>
      </c>
      <c r="P278">
        <v>0.2</v>
      </c>
      <c r="Q278" s="134">
        <v>5168</v>
      </c>
      <c r="R278">
        <v>49</v>
      </c>
      <c r="S278">
        <v>3.7</v>
      </c>
      <c r="T278">
        <v>12.5</v>
      </c>
      <c r="U278">
        <v>13.6</v>
      </c>
      <c r="V278">
        <v>0.25</v>
      </c>
      <c r="W278">
        <v>5.91</v>
      </c>
      <c r="X278">
        <v>9.66</v>
      </c>
      <c r="Y278">
        <v>3.29</v>
      </c>
      <c r="Z278">
        <v>0.28000000000000003</v>
      </c>
      <c r="AA278">
        <v>0</v>
      </c>
      <c r="AB278">
        <v>0.53</v>
      </c>
      <c r="AC278">
        <v>0</v>
      </c>
      <c r="AD278">
        <v>0</v>
      </c>
      <c r="AE278">
        <v>98.72</v>
      </c>
      <c r="AG278" s="134">
        <v>5168</v>
      </c>
      <c r="AH278">
        <v>52.4</v>
      </c>
      <c r="AI278">
        <v>0.95</v>
      </c>
      <c r="AJ278">
        <v>2.13</v>
      </c>
      <c r="AK278">
        <v>9.35</v>
      </c>
      <c r="AL278">
        <v>0.27</v>
      </c>
      <c r="AM278">
        <v>18</v>
      </c>
      <c r="AN278">
        <v>16.7</v>
      </c>
      <c r="AO278">
        <v>0.3</v>
      </c>
      <c r="AP278">
        <v>0</v>
      </c>
      <c r="AQ278">
        <v>0.17</v>
      </c>
    </row>
    <row r="279" spans="1:43" ht="15.6">
      <c r="A279" s="134">
        <v>5169</v>
      </c>
      <c r="B279" t="s">
        <v>1762</v>
      </c>
      <c r="C279" t="s">
        <v>1757</v>
      </c>
      <c r="D279">
        <v>0</v>
      </c>
      <c r="E279">
        <f t="shared" si="16"/>
        <v>0.91999999999998749</v>
      </c>
      <c r="F279">
        <f t="shared" si="17"/>
        <v>0.90000000000000568</v>
      </c>
      <c r="G279">
        <f t="shared" si="18"/>
        <v>8</v>
      </c>
      <c r="H279" s="136">
        <f t="shared" si="19"/>
        <v>1513.15</v>
      </c>
      <c r="I279" t="s">
        <v>1504</v>
      </c>
      <c r="J279" t="s">
        <v>1490</v>
      </c>
      <c r="K279" t="s">
        <v>1485</v>
      </c>
      <c r="L279" t="s">
        <v>1486</v>
      </c>
      <c r="M279">
        <v>5</v>
      </c>
      <c r="N279">
        <v>1240</v>
      </c>
      <c r="O279">
        <v>15</v>
      </c>
      <c r="P279">
        <v>0.8</v>
      </c>
      <c r="Q279" s="134">
        <v>5169</v>
      </c>
      <c r="R279">
        <v>50.2</v>
      </c>
      <c r="S279">
        <v>1.4</v>
      </c>
      <c r="T279">
        <v>15.8</v>
      </c>
      <c r="U279">
        <v>9.48</v>
      </c>
      <c r="V279">
        <v>0.14000000000000001</v>
      </c>
      <c r="W279">
        <v>8.01</v>
      </c>
      <c r="X279">
        <v>10.6</v>
      </c>
      <c r="Y279">
        <v>3.13</v>
      </c>
      <c r="Z279">
        <v>0.12</v>
      </c>
      <c r="AA279">
        <v>0.05</v>
      </c>
      <c r="AB279">
        <v>0.15</v>
      </c>
      <c r="AC279">
        <v>0</v>
      </c>
      <c r="AD279">
        <v>0</v>
      </c>
      <c r="AE279">
        <v>99.1</v>
      </c>
      <c r="AG279" s="134">
        <v>5169</v>
      </c>
      <c r="AH279">
        <v>51</v>
      </c>
      <c r="AI279">
        <v>0.69</v>
      </c>
      <c r="AJ279">
        <v>5.83</v>
      </c>
      <c r="AK279">
        <v>6.04</v>
      </c>
      <c r="AL279">
        <v>0.17</v>
      </c>
      <c r="AM279">
        <v>18.3</v>
      </c>
      <c r="AN279">
        <v>16.100000000000001</v>
      </c>
      <c r="AO279">
        <v>0.41</v>
      </c>
      <c r="AP279">
        <v>0</v>
      </c>
      <c r="AQ279">
        <v>0.36</v>
      </c>
    </row>
    <row r="280" spans="1:43" ht="15.6">
      <c r="A280" s="134">
        <v>5170</v>
      </c>
      <c r="B280" t="s">
        <v>1763</v>
      </c>
      <c r="C280" t="s">
        <v>1757</v>
      </c>
      <c r="D280">
        <v>0</v>
      </c>
      <c r="E280">
        <f t="shared" si="16"/>
        <v>0.82000000000000739</v>
      </c>
      <c r="F280">
        <f t="shared" si="17"/>
        <v>0.79999999999999716</v>
      </c>
      <c r="G280">
        <f t="shared" si="18"/>
        <v>8</v>
      </c>
      <c r="H280" s="136">
        <f t="shared" si="19"/>
        <v>1503.15</v>
      </c>
      <c r="I280" t="s">
        <v>1504</v>
      </c>
      <c r="J280" t="s">
        <v>1490</v>
      </c>
      <c r="K280" t="s">
        <v>1485</v>
      </c>
      <c r="L280" t="s">
        <v>1486</v>
      </c>
      <c r="M280">
        <v>14</v>
      </c>
      <c r="N280">
        <v>1230</v>
      </c>
      <c r="O280">
        <v>15</v>
      </c>
      <c r="P280">
        <v>0.8</v>
      </c>
      <c r="Q280" s="134">
        <v>5170</v>
      </c>
      <c r="R280">
        <v>49.1</v>
      </c>
      <c r="S280">
        <v>1.82</v>
      </c>
      <c r="T280">
        <v>15.6</v>
      </c>
      <c r="U280">
        <v>11.2</v>
      </c>
      <c r="V280">
        <v>0.19</v>
      </c>
      <c r="W280">
        <v>7.64</v>
      </c>
      <c r="X280">
        <v>9.77</v>
      </c>
      <c r="Y280">
        <v>3.57</v>
      </c>
      <c r="Z280">
        <v>0.14000000000000001</v>
      </c>
      <c r="AA280">
        <v>0.03</v>
      </c>
      <c r="AB280">
        <v>0.12</v>
      </c>
      <c r="AC280">
        <v>0</v>
      </c>
      <c r="AD280">
        <v>0</v>
      </c>
      <c r="AE280">
        <v>99.2</v>
      </c>
      <c r="AG280" s="134">
        <v>5170</v>
      </c>
      <c r="AH280">
        <v>52.1</v>
      </c>
      <c r="AI280">
        <v>0.8</v>
      </c>
      <c r="AJ280">
        <v>4.28</v>
      </c>
      <c r="AK280">
        <v>7.88</v>
      </c>
      <c r="AL280">
        <v>0.21</v>
      </c>
      <c r="AM280">
        <v>19.2</v>
      </c>
      <c r="AN280">
        <v>14.8</v>
      </c>
      <c r="AO280">
        <v>0.44</v>
      </c>
      <c r="AP280">
        <v>0</v>
      </c>
      <c r="AQ280">
        <v>0.17</v>
      </c>
    </row>
    <row r="281" spans="1:43" ht="15.6">
      <c r="A281" s="134">
        <v>5171</v>
      </c>
      <c r="B281" t="s">
        <v>1764</v>
      </c>
      <c r="C281" t="s">
        <v>1757</v>
      </c>
      <c r="D281">
        <v>0</v>
      </c>
      <c r="E281">
        <f t="shared" si="16"/>
        <v>1.6499999999999915</v>
      </c>
      <c r="F281">
        <f t="shared" si="17"/>
        <v>1.6500000000000057</v>
      </c>
      <c r="G281">
        <f t="shared" si="18"/>
        <v>8</v>
      </c>
      <c r="H281" s="136">
        <f t="shared" si="19"/>
        <v>1488.15</v>
      </c>
      <c r="I281" t="s">
        <v>1504</v>
      </c>
      <c r="J281" t="s">
        <v>1490</v>
      </c>
      <c r="K281" t="s">
        <v>1485</v>
      </c>
      <c r="L281" t="s">
        <v>1486</v>
      </c>
      <c r="M281">
        <v>10</v>
      </c>
      <c r="N281">
        <v>1215</v>
      </c>
      <c r="O281">
        <v>15</v>
      </c>
      <c r="P281">
        <v>0.8</v>
      </c>
      <c r="Q281" s="134">
        <v>5171</v>
      </c>
      <c r="R281">
        <v>48.7</v>
      </c>
      <c r="S281">
        <v>1.9</v>
      </c>
      <c r="T281">
        <v>15.3</v>
      </c>
      <c r="U281">
        <v>11.5</v>
      </c>
      <c r="V281">
        <v>0.09</v>
      </c>
      <c r="W281">
        <v>7.27</v>
      </c>
      <c r="X281">
        <v>9.6199999999999992</v>
      </c>
      <c r="Y281">
        <v>3.61</v>
      </c>
      <c r="Z281">
        <v>0.15</v>
      </c>
      <c r="AA281">
        <v>0.08</v>
      </c>
      <c r="AB281">
        <v>0.13</v>
      </c>
      <c r="AC281">
        <v>0</v>
      </c>
      <c r="AD281">
        <v>0</v>
      </c>
      <c r="AE281">
        <v>98.35</v>
      </c>
      <c r="AG281" s="134">
        <v>5171</v>
      </c>
      <c r="AH281">
        <v>52</v>
      </c>
      <c r="AI281">
        <v>0.69</v>
      </c>
      <c r="AJ281">
        <v>4.04</v>
      </c>
      <c r="AK281">
        <v>7.34</v>
      </c>
      <c r="AL281">
        <v>0.17</v>
      </c>
      <c r="AM281">
        <v>18.7</v>
      </c>
      <c r="AN281">
        <v>15.9</v>
      </c>
      <c r="AO281">
        <v>0.43</v>
      </c>
      <c r="AP281">
        <v>0</v>
      </c>
      <c r="AQ281">
        <v>0.21</v>
      </c>
    </row>
    <row r="282" spans="1:43" ht="15.6">
      <c r="A282" s="134">
        <v>5172</v>
      </c>
      <c r="B282" t="s">
        <v>1765</v>
      </c>
      <c r="C282" t="s">
        <v>1757</v>
      </c>
      <c r="D282">
        <v>0</v>
      </c>
      <c r="E282">
        <f t="shared" si="16"/>
        <v>0.64999999999999147</v>
      </c>
      <c r="F282">
        <f t="shared" si="17"/>
        <v>0.65000000000000568</v>
      </c>
      <c r="G282">
        <f t="shared" si="18"/>
        <v>8</v>
      </c>
      <c r="H282" s="136">
        <f t="shared" si="19"/>
        <v>1538.15</v>
      </c>
      <c r="I282" t="s">
        <v>1504</v>
      </c>
      <c r="J282" t="s">
        <v>1490</v>
      </c>
      <c r="K282" t="s">
        <v>1485</v>
      </c>
      <c r="L282" t="s">
        <v>1486</v>
      </c>
      <c r="M282">
        <v>5</v>
      </c>
      <c r="N282">
        <v>1265</v>
      </c>
      <c r="O282">
        <v>15</v>
      </c>
      <c r="P282">
        <v>0.8</v>
      </c>
      <c r="Q282" s="134">
        <v>5172</v>
      </c>
      <c r="R282">
        <v>49</v>
      </c>
      <c r="S282">
        <v>0.9</v>
      </c>
      <c r="T282">
        <v>16.3</v>
      </c>
      <c r="U282">
        <v>9.7899999999999991</v>
      </c>
      <c r="V282">
        <v>0.13</v>
      </c>
      <c r="W282">
        <v>9.1199999999999992</v>
      </c>
      <c r="X282">
        <v>11.5</v>
      </c>
      <c r="Y282">
        <v>2.33</v>
      </c>
      <c r="Z282">
        <v>0.11</v>
      </c>
      <c r="AA282">
        <v>0.11</v>
      </c>
      <c r="AB282">
        <v>0.06</v>
      </c>
      <c r="AC282">
        <v>0</v>
      </c>
      <c r="AD282">
        <v>0</v>
      </c>
      <c r="AE282">
        <v>99.35</v>
      </c>
      <c r="AG282" s="134">
        <v>5172</v>
      </c>
      <c r="AH282">
        <v>51.4</v>
      </c>
      <c r="AI282">
        <v>0.55000000000000004</v>
      </c>
      <c r="AJ282">
        <v>5.47</v>
      </c>
      <c r="AK282">
        <v>5.76</v>
      </c>
      <c r="AL282">
        <v>0.21</v>
      </c>
      <c r="AM282">
        <v>18.2</v>
      </c>
      <c r="AN282">
        <v>17.399999999999999</v>
      </c>
      <c r="AO282">
        <v>0.32</v>
      </c>
      <c r="AP282">
        <v>0</v>
      </c>
      <c r="AQ282">
        <v>0.28000000000000003</v>
      </c>
    </row>
    <row r="283" spans="1:43" ht="15.6">
      <c r="A283" s="134">
        <v>5173</v>
      </c>
      <c r="B283" t="s">
        <v>1766</v>
      </c>
      <c r="C283" t="s">
        <v>1757</v>
      </c>
      <c r="D283">
        <v>0</v>
      </c>
      <c r="E283">
        <f t="shared" si="16"/>
        <v>0.86999999999997613</v>
      </c>
      <c r="F283">
        <f t="shared" si="17"/>
        <v>0.87000000000000455</v>
      </c>
      <c r="G283">
        <f t="shared" si="18"/>
        <v>8</v>
      </c>
      <c r="H283" s="136">
        <f t="shared" si="19"/>
        <v>1523.15</v>
      </c>
      <c r="I283" t="s">
        <v>1504</v>
      </c>
      <c r="J283" t="s">
        <v>1490</v>
      </c>
      <c r="K283" t="s">
        <v>1485</v>
      </c>
      <c r="L283" t="s">
        <v>1486</v>
      </c>
      <c r="M283">
        <v>6</v>
      </c>
      <c r="N283">
        <v>1250</v>
      </c>
      <c r="O283">
        <v>15</v>
      </c>
      <c r="P283">
        <v>0.8</v>
      </c>
      <c r="Q283" s="134">
        <v>5173</v>
      </c>
      <c r="R283">
        <v>49.3</v>
      </c>
      <c r="S283">
        <v>0.89</v>
      </c>
      <c r="T283">
        <v>15.9</v>
      </c>
      <c r="U283">
        <v>10.1</v>
      </c>
      <c r="V283">
        <v>0.15</v>
      </c>
      <c r="W283">
        <v>8.4600000000000009</v>
      </c>
      <c r="X283">
        <v>11.9</v>
      </c>
      <c r="Y283">
        <v>2.23</v>
      </c>
      <c r="Z283">
        <v>0.12</v>
      </c>
      <c r="AA283">
        <v>0.08</v>
      </c>
      <c r="AB283">
        <v>0</v>
      </c>
      <c r="AC283">
        <v>0</v>
      </c>
      <c r="AD283">
        <v>0</v>
      </c>
      <c r="AE283">
        <v>99.13</v>
      </c>
      <c r="AG283" s="134">
        <v>5173</v>
      </c>
      <c r="AH283">
        <v>51.9</v>
      </c>
      <c r="AI283">
        <v>0.37</v>
      </c>
      <c r="AJ283">
        <v>5.33</v>
      </c>
      <c r="AK283">
        <v>6.19</v>
      </c>
      <c r="AL283">
        <v>0.13</v>
      </c>
      <c r="AM283">
        <v>19.2</v>
      </c>
      <c r="AN283">
        <v>16.2</v>
      </c>
      <c r="AO283">
        <v>0.27</v>
      </c>
      <c r="AP283">
        <v>0</v>
      </c>
      <c r="AQ283">
        <v>0.44</v>
      </c>
    </row>
    <row r="284" spans="1:43" ht="15.6">
      <c r="A284" s="134">
        <v>5174</v>
      </c>
      <c r="B284" t="s">
        <v>1767</v>
      </c>
      <c r="C284" t="s">
        <v>1757</v>
      </c>
      <c r="D284">
        <v>0</v>
      </c>
      <c r="E284">
        <f t="shared" si="16"/>
        <v>0.20000000000001705</v>
      </c>
      <c r="F284">
        <f t="shared" si="17"/>
        <v>0.20000000000000284</v>
      </c>
      <c r="G284">
        <f t="shared" si="18"/>
        <v>8</v>
      </c>
      <c r="H284" s="136">
        <f t="shared" si="19"/>
        <v>1508.15</v>
      </c>
      <c r="I284" t="s">
        <v>1504</v>
      </c>
      <c r="J284" t="s">
        <v>1490</v>
      </c>
      <c r="K284" t="s">
        <v>1485</v>
      </c>
      <c r="L284" t="s">
        <v>1486</v>
      </c>
      <c r="M284">
        <v>3</v>
      </c>
      <c r="N284">
        <v>1235</v>
      </c>
      <c r="O284">
        <v>15</v>
      </c>
      <c r="P284">
        <v>0.8</v>
      </c>
      <c r="Q284" s="134">
        <v>5174</v>
      </c>
      <c r="R284">
        <v>49.2</v>
      </c>
      <c r="S284">
        <v>1.02</v>
      </c>
      <c r="T284">
        <v>15.6</v>
      </c>
      <c r="U284">
        <v>11.1</v>
      </c>
      <c r="V284">
        <v>0.27</v>
      </c>
      <c r="W284">
        <v>8.32</v>
      </c>
      <c r="X284">
        <v>11.6</v>
      </c>
      <c r="Y284">
        <v>2.2799999999999998</v>
      </c>
      <c r="Z284">
        <v>0.14000000000000001</v>
      </c>
      <c r="AA284">
        <v>0.11</v>
      </c>
      <c r="AB284">
        <v>0.16</v>
      </c>
      <c r="AC284">
        <v>0</v>
      </c>
      <c r="AD284">
        <v>0</v>
      </c>
      <c r="AE284">
        <v>99.8</v>
      </c>
      <c r="AG284" s="134">
        <v>5174</v>
      </c>
      <c r="AH284">
        <v>51.9</v>
      </c>
      <c r="AI284">
        <v>0.53</v>
      </c>
      <c r="AJ284">
        <v>5.56</v>
      </c>
      <c r="AK284">
        <v>6.19</v>
      </c>
      <c r="AL284">
        <v>0.08</v>
      </c>
      <c r="AM284">
        <v>18.5</v>
      </c>
      <c r="AN284">
        <v>17.2</v>
      </c>
      <c r="AO284">
        <v>0.3</v>
      </c>
      <c r="AP284">
        <v>0</v>
      </c>
      <c r="AQ284">
        <v>0.37</v>
      </c>
    </row>
    <row r="285" spans="1:43" ht="15.6">
      <c r="A285" s="134">
        <v>5175</v>
      </c>
      <c r="B285" t="s">
        <v>1768</v>
      </c>
      <c r="C285" t="s">
        <v>1757</v>
      </c>
      <c r="D285">
        <v>0</v>
      </c>
      <c r="E285">
        <f t="shared" si="16"/>
        <v>-4.0000000000006253E-2</v>
      </c>
      <c r="F285">
        <f t="shared" si="17"/>
        <v>-4.0000000000006253E-2</v>
      </c>
      <c r="G285">
        <f t="shared" si="18"/>
        <v>8</v>
      </c>
      <c r="H285" s="136">
        <f t="shared" si="19"/>
        <v>1498.15</v>
      </c>
      <c r="I285" t="s">
        <v>1504</v>
      </c>
      <c r="J285" t="s">
        <v>1490</v>
      </c>
      <c r="K285" t="s">
        <v>1485</v>
      </c>
      <c r="L285" t="s">
        <v>1486</v>
      </c>
      <c r="M285">
        <v>8</v>
      </c>
      <c r="N285">
        <v>1225</v>
      </c>
      <c r="O285">
        <v>15</v>
      </c>
      <c r="P285">
        <v>0.8</v>
      </c>
      <c r="Q285" s="134">
        <v>5175</v>
      </c>
      <c r="R285">
        <v>48.9</v>
      </c>
      <c r="S285">
        <v>1.72</v>
      </c>
      <c r="T285">
        <v>15.4</v>
      </c>
      <c r="U285">
        <v>11.9</v>
      </c>
      <c r="V285">
        <v>0.22</v>
      </c>
      <c r="W285">
        <v>7.88</v>
      </c>
      <c r="X285">
        <v>10.4</v>
      </c>
      <c r="Y285">
        <v>3.12</v>
      </c>
      <c r="Z285">
        <v>0.16</v>
      </c>
      <c r="AA285">
        <v>0.08</v>
      </c>
      <c r="AB285">
        <v>0.26</v>
      </c>
      <c r="AC285">
        <v>0</v>
      </c>
      <c r="AD285">
        <v>0</v>
      </c>
      <c r="AE285">
        <v>100.04</v>
      </c>
      <c r="AG285" s="134">
        <v>5175</v>
      </c>
      <c r="AH285">
        <v>52</v>
      </c>
      <c r="AI285">
        <v>0.92</v>
      </c>
      <c r="AJ285">
        <v>4.4000000000000004</v>
      </c>
      <c r="AK285">
        <v>6.49</v>
      </c>
      <c r="AL285">
        <v>0</v>
      </c>
      <c r="AM285">
        <v>18.100000000000001</v>
      </c>
      <c r="AN285">
        <v>18.100000000000001</v>
      </c>
      <c r="AO285">
        <v>0.35</v>
      </c>
      <c r="AP285">
        <v>0</v>
      </c>
      <c r="AQ285">
        <v>0.2</v>
      </c>
    </row>
    <row r="286" spans="1:43" ht="15.6">
      <c r="A286" s="134">
        <v>5176</v>
      </c>
      <c r="B286" t="s">
        <v>1769</v>
      </c>
      <c r="C286" t="s">
        <v>1757</v>
      </c>
      <c r="D286">
        <v>0</v>
      </c>
      <c r="E286">
        <f t="shared" si="16"/>
        <v>0.38000000000000966</v>
      </c>
      <c r="F286">
        <f t="shared" si="17"/>
        <v>0.37999999999999545</v>
      </c>
      <c r="G286">
        <f t="shared" si="18"/>
        <v>8</v>
      </c>
      <c r="H286" s="136">
        <f t="shared" si="19"/>
        <v>1513.15</v>
      </c>
      <c r="I286" t="s">
        <v>1504</v>
      </c>
      <c r="J286" t="s">
        <v>1490</v>
      </c>
      <c r="K286" t="s">
        <v>1485</v>
      </c>
      <c r="L286" t="s">
        <v>1486</v>
      </c>
      <c r="M286">
        <v>6</v>
      </c>
      <c r="N286">
        <v>1240</v>
      </c>
      <c r="O286">
        <v>15</v>
      </c>
      <c r="P286">
        <v>0.8</v>
      </c>
      <c r="Q286" s="134">
        <v>5176</v>
      </c>
      <c r="R286">
        <v>49.2</v>
      </c>
      <c r="S286">
        <v>1.1100000000000001</v>
      </c>
      <c r="T286">
        <v>16</v>
      </c>
      <c r="U286">
        <v>8.6300000000000008</v>
      </c>
      <c r="V286">
        <v>0.5</v>
      </c>
      <c r="W286">
        <v>9.5</v>
      </c>
      <c r="X286">
        <v>11.8</v>
      </c>
      <c r="Y286">
        <v>2.61</v>
      </c>
      <c r="Z286">
        <v>0.08</v>
      </c>
      <c r="AA286">
        <v>0.11</v>
      </c>
      <c r="AB286">
        <v>0.08</v>
      </c>
      <c r="AC286">
        <v>0</v>
      </c>
      <c r="AD286">
        <v>0</v>
      </c>
      <c r="AE286">
        <v>99.62</v>
      </c>
      <c r="AG286" s="134">
        <v>5176</v>
      </c>
      <c r="AH286">
        <v>51.4</v>
      </c>
      <c r="AI286">
        <v>0.5</v>
      </c>
      <c r="AJ286">
        <v>6.03</v>
      </c>
      <c r="AK286">
        <v>4.78</v>
      </c>
      <c r="AL286">
        <v>0.09</v>
      </c>
      <c r="AM286">
        <v>18.7</v>
      </c>
      <c r="AN286">
        <v>17.7</v>
      </c>
      <c r="AO286">
        <v>0.1</v>
      </c>
      <c r="AP286">
        <v>0</v>
      </c>
      <c r="AQ286">
        <v>0.55000000000000004</v>
      </c>
    </row>
    <row r="287" spans="1:43" ht="15.6">
      <c r="A287" s="134">
        <v>5177</v>
      </c>
      <c r="B287" t="s">
        <v>1770</v>
      </c>
      <c r="C287" t="s">
        <v>1757</v>
      </c>
      <c r="D287">
        <v>0</v>
      </c>
      <c r="E287">
        <f t="shared" si="16"/>
        <v>-0.30999999999998806</v>
      </c>
      <c r="F287">
        <f t="shared" si="17"/>
        <v>-0.29999999999999716</v>
      </c>
      <c r="G287">
        <f t="shared" si="18"/>
        <v>8</v>
      </c>
      <c r="H287" s="136">
        <f t="shared" si="19"/>
        <v>1498.15</v>
      </c>
      <c r="I287" t="s">
        <v>1504</v>
      </c>
      <c r="J287" t="s">
        <v>1490</v>
      </c>
      <c r="K287" t="s">
        <v>1485</v>
      </c>
      <c r="L287" t="s">
        <v>1486</v>
      </c>
      <c r="M287">
        <v>10</v>
      </c>
      <c r="N287">
        <v>1225</v>
      </c>
      <c r="O287">
        <v>15</v>
      </c>
      <c r="P287">
        <v>0.8</v>
      </c>
      <c r="Q287" s="134">
        <v>5177</v>
      </c>
      <c r="R287">
        <v>48.9</v>
      </c>
      <c r="S287">
        <v>2.8</v>
      </c>
      <c r="T287">
        <v>14.5</v>
      </c>
      <c r="U287">
        <v>11.6</v>
      </c>
      <c r="V287">
        <v>0.3</v>
      </c>
      <c r="W287">
        <v>7.9</v>
      </c>
      <c r="X287">
        <v>10.199999999999999</v>
      </c>
      <c r="Y287">
        <v>3.39</v>
      </c>
      <c r="Z287">
        <v>0.27</v>
      </c>
      <c r="AA287">
        <v>0.08</v>
      </c>
      <c r="AB287">
        <v>0.37</v>
      </c>
      <c r="AC287">
        <v>0</v>
      </c>
      <c r="AD287">
        <v>0</v>
      </c>
      <c r="AE287">
        <v>100.3</v>
      </c>
      <c r="AG287" s="134">
        <v>5177</v>
      </c>
      <c r="AH287">
        <v>52.6</v>
      </c>
      <c r="AI287">
        <v>0.92</v>
      </c>
      <c r="AJ287">
        <v>3.63</v>
      </c>
      <c r="AK287">
        <v>7.25</v>
      </c>
      <c r="AL287">
        <v>0.08</v>
      </c>
      <c r="AM287">
        <v>17.7</v>
      </c>
      <c r="AN287">
        <v>18.2</v>
      </c>
      <c r="AO287">
        <v>0.35</v>
      </c>
      <c r="AP287">
        <v>0</v>
      </c>
      <c r="AQ287">
        <v>0.23</v>
      </c>
    </row>
    <row r="288" spans="1:43" ht="15.6">
      <c r="A288" s="134">
        <v>5178</v>
      </c>
      <c r="B288" t="s">
        <v>1771</v>
      </c>
      <c r="C288" t="s">
        <v>1757</v>
      </c>
      <c r="D288">
        <v>0</v>
      </c>
      <c r="E288">
        <f t="shared" si="16"/>
        <v>-0.38000000000000966</v>
      </c>
      <c r="F288">
        <f t="shared" si="17"/>
        <v>-0.40000000000000568</v>
      </c>
      <c r="G288">
        <f t="shared" si="18"/>
        <v>8</v>
      </c>
      <c r="H288" s="136">
        <f t="shared" si="19"/>
        <v>1483.15</v>
      </c>
      <c r="I288" t="s">
        <v>1504</v>
      </c>
      <c r="J288" t="s">
        <v>1490</v>
      </c>
      <c r="K288" t="s">
        <v>1485</v>
      </c>
      <c r="L288" t="s">
        <v>1486</v>
      </c>
      <c r="M288">
        <v>12</v>
      </c>
      <c r="N288">
        <v>1210</v>
      </c>
      <c r="O288">
        <v>15</v>
      </c>
      <c r="P288">
        <v>0.8</v>
      </c>
      <c r="Q288" s="134">
        <v>5178</v>
      </c>
      <c r="R288">
        <v>49</v>
      </c>
      <c r="S288">
        <v>3.06</v>
      </c>
      <c r="T288">
        <v>14</v>
      </c>
      <c r="U288">
        <v>14.1</v>
      </c>
      <c r="V288">
        <v>0.23</v>
      </c>
      <c r="W288">
        <v>6.47</v>
      </c>
      <c r="X288">
        <v>9.58</v>
      </c>
      <c r="Y288">
        <v>3.22</v>
      </c>
      <c r="Z288">
        <v>0.26</v>
      </c>
      <c r="AA288">
        <v>0.06</v>
      </c>
      <c r="AB288">
        <v>0.4</v>
      </c>
      <c r="AC288">
        <v>0</v>
      </c>
      <c r="AD288">
        <v>0</v>
      </c>
      <c r="AE288">
        <v>100.4</v>
      </c>
      <c r="AG288" s="134">
        <v>5178</v>
      </c>
      <c r="AH288">
        <v>51.9</v>
      </c>
      <c r="AI288">
        <v>1.02</v>
      </c>
      <c r="AJ288">
        <v>3.35</v>
      </c>
      <c r="AK288">
        <v>7.98</v>
      </c>
      <c r="AL288">
        <v>0.16</v>
      </c>
      <c r="AM288">
        <v>16.8</v>
      </c>
      <c r="AN288">
        <v>18</v>
      </c>
      <c r="AO288">
        <v>0.34</v>
      </c>
      <c r="AP288">
        <v>0</v>
      </c>
      <c r="AQ288">
        <v>0.2</v>
      </c>
    </row>
    <row r="289" spans="1:43" ht="15.6">
      <c r="A289" s="134">
        <v>5179</v>
      </c>
      <c r="B289" t="s">
        <v>1772</v>
      </c>
      <c r="C289" t="s">
        <v>1757</v>
      </c>
      <c r="D289">
        <v>0</v>
      </c>
      <c r="E289">
        <f t="shared" si="16"/>
        <v>1.4500000000000171</v>
      </c>
      <c r="F289">
        <f t="shared" si="17"/>
        <v>1.4500000000000028</v>
      </c>
      <c r="G289">
        <f t="shared" si="18"/>
        <v>10</v>
      </c>
      <c r="H289" s="136">
        <f t="shared" si="19"/>
        <v>1523.15</v>
      </c>
      <c r="I289" t="s">
        <v>1504</v>
      </c>
      <c r="J289" t="s">
        <v>1490</v>
      </c>
      <c r="K289" t="s">
        <v>1485</v>
      </c>
      <c r="L289" t="s">
        <v>1486</v>
      </c>
      <c r="M289">
        <v>11</v>
      </c>
      <c r="N289">
        <v>1250</v>
      </c>
      <c r="O289">
        <v>15</v>
      </c>
      <c r="P289">
        <v>1</v>
      </c>
      <c r="Q289" s="134">
        <v>5179</v>
      </c>
      <c r="R289">
        <v>48.7</v>
      </c>
      <c r="S289">
        <v>1.21</v>
      </c>
      <c r="T289">
        <v>17.2</v>
      </c>
      <c r="U289">
        <v>8.99</v>
      </c>
      <c r="V289">
        <v>0.25</v>
      </c>
      <c r="W289">
        <v>8.1</v>
      </c>
      <c r="X289">
        <v>10</v>
      </c>
      <c r="Y289">
        <v>3.84</v>
      </c>
      <c r="Z289">
        <v>0.13</v>
      </c>
      <c r="AA289">
        <v>0</v>
      </c>
      <c r="AB289">
        <v>0.13</v>
      </c>
      <c r="AC289">
        <v>0</v>
      </c>
      <c r="AD289">
        <v>0</v>
      </c>
      <c r="AE289">
        <v>98.55</v>
      </c>
      <c r="AG289" s="134">
        <v>5179</v>
      </c>
      <c r="AH289">
        <v>51.5</v>
      </c>
      <c r="AI289">
        <v>0.81</v>
      </c>
      <c r="AJ289">
        <v>6.89</v>
      </c>
      <c r="AK289">
        <v>6.14</v>
      </c>
      <c r="AL289">
        <v>0.17</v>
      </c>
      <c r="AM289">
        <v>18.3</v>
      </c>
      <c r="AN289">
        <v>16.100000000000001</v>
      </c>
      <c r="AO289">
        <v>0.56000000000000005</v>
      </c>
      <c r="AP289">
        <v>0</v>
      </c>
      <c r="AQ289">
        <v>0.21</v>
      </c>
    </row>
    <row r="290" spans="1:43" ht="15.6">
      <c r="A290" s="134">
        <v>5180</v>
      </c>
      <c r="B290" t="s">
        <v>1773</v>
      </c>
      <c r="C290" t="s">
        <v>1757</v>
      </c>
      <c r="D290">
        <v>0</v>
      </c>
      <c r="E290">
        <f t="shared" si="16"/>
        <v>-3.0000000000001137E-2</v>
      </c>
      <c r="F290">
        <f t="shared" si="17"/>
        <v>-3.0000000000001137E-2</v>
      </c>
      <c r="G290">
        <f t="shared" si="18"/>
        <v>10</v>
      </c>
      <c r="H290" s="136">
        <f t="shared" si="19"/>
        <v>1508.15</v>
      </c>
      <c r="I290" t="s">
        <v>1504</v>
      </c>
      <c r="J290" t="s">
        <v>1490</v>
      </c>
      <c r="K290" t="s">
        <v>1485</v>
      </c>
      <c r="L290" t="s">
        <v>1486</v>
      </c>
      <c r="M290">
        <v>7</v>
      </c>
      <c r="N290">
        <v>1235</v>
      </c>
      <c r="O290">
        <v>15</v>
      </c>
      <c r="P290">
        <v>1</v>
      </c>
      <c r="Q290" s="134">
        <v>5180</v>
      </c>
      <c r="R290">
        <v>48.6</v>
      </c>
      <c r="S290">
        <v>1.59</v>
      </c>
      <c r="T290">
        <v>17.2</v>
      </c>
      <c r="U290">
        <v>10.199999999999999</v>
      </c>
      <c r="V290">
        <v>0.15</v>
      </c>
      <c r="W290">
        <v>8.52</v>
      </c>
      <c r="X290">
        <v>10.199999999999999</v>
      </c>
      <c r="Y290">
        <v>3.19</v>
      </c>
      <c r="Z290">
        <v>0.16</v>
      </c>
      <c r="AA290">
        <v>0.06</v>
      </c>
      <c r="AB290">
        <v>0.16</v>
      </c>
      <c r="AC290">
        <v>0</v>
      </c>
      <c r="AD290">
        <v>0</v>
      </c>
      <c r="AE290">
        <v>100.03</v>
      </c>
      <c r="AG290" s="134">
        <v>5180</v>
      </c>
      <c r="AH290">
        <v>51.1</v>
      </c>
      <c r="AI290">
        <v>0.68</v>
      </c>
      <c r="AJ290">
        <v>7.26</v>
      </c>
      <c r="AK290">
        <v>6.2</v>
      </c>
      <c r="AL290">
        <v>0.16</v>
      </c>
      <c r="AM290">
        <v>19.399999999999999</v>
      </c>
      <c r="AN290">
        <v>15.3</v>
      </c>
      <c r="AO290">
        <v>0.49</v>
      </c>
      <c r="AP290">
        <v>0</v>
      </c>
      <c r="AQ290">
        <v>0.24</v>
      </c>
    </row>
    <row r="291" spans="1:43" ht="15.6">
      <c r="A291" s="134">
        <v>2438</v>
      </c>
      <c r="B291" t="s">
        <v>1774</v>
      </c>
      <c r="C291" t="s">
        <v>1775</v>
      </c>
      <c r="D291">
        <v>0</v>
      </c>
      <c r="E291">
        <f t="shared" si="16"/>
        <v>2.4899999999999949</v>
      </c>
      <c r="F291">
        <f t="shared" si="17"/>
        <v>2.5100000000000051</v>
      </c>
      <c r="G291">
        <f t="shared" si="18"/>
        <v>16</v>
      </c>
      <c r="H291" s="136">
        <f t="shared" si="19"/>
        <v>1613.15</v>
      </c>
      <c r="I291" t="s">
        <v>1504</v>
      </c>
      <c r="J291" t="s">
        <v>1490</v>
      </c>
      <c r="K291" t="s">
        <v>1491</v>
      </c>
      <c r="L291" t="s">
        <v>1486</v>
      </c>
      <c r="M291">
        <v>12</v>
      </c>
      <c r="N291">
        <v>1340</v>
      </c>
      <c r="O291">
        <v>7</v>
      </c>
      <c r="P291">
        <v>1.6</v>
      </c>
      <c r="Q291" s="134">
        <v>2438</v>
      </c>
      <c r="R291">
        <v>47.67</v>
      </c>
      <c r="S291">
        <v>1.1000000000000001</v>
      </c>
      <c r="T291">
        <v>16.55</v>
      </c>
      <c r="U291">
        <v>7.98</v>
      </c>
      <c r="V291">
        <v>0.15</v>
      </c>
      <c r="W291">
        <v>8.9700000000000006</v>
      </c>
      <c r="X291">
        <v>9.0500000000000007</v>
      </c>
      <c r="Y291">
        <v>4.05</v>
      </c>
      <c r="Z291">
        <v>1.52</v>
      </c>
      <c r="AA291">
        <v>0</v>
      </c>
      <c r="AB291">
        <v>0.47</v>
      </c>
      <c r="AC291">
        <v>0</v>
      </c>
      <c r="AD291">
        <v>0</v>
      </c>
      <c r="AE291">
        <v>97.49</v>
      </c>
      <c r="AG291" s="134">
        <v>2438</v>
      </c>
      <c r="AH291">
        <v>52.59</v>
      </c>
      <c r="AI291">
        <v>0.46</v>
      </c>
      <c r="AJ291">
        <v>7.81</v>
      </c>
      <c r="AK291">
        <v>6.15</v>
      </c>
      <c r="AL291">
        <v>0.11</v>
      </c>
      <c r="AM291">
        <v>19.399999999999999</v>
      </c>
      <c r="AN291">
        <v>14.2</v>
      </c>
      <c r="AO291">
        <v>0.91</v>
      </c>
      <c r="AP291">
        <v>0</v>
      </c>
      <c r="AQ291">
        <v>0</v>
      </c>
    </row>
    <row r="292" spans="1:43" ht="15.6">
      <c r="A292" s="134">
        <v>2445</v>
      </c>
      <c r="B292" t="s">
        <v>1776</v>
      </c>
      <c r="C292" t="s">
        <v>1775</v>
      </c>
      <c r="D292">
        <v>0</v>
      </c>
      <c r="E292">
        <f t="shared" si="16"/>
        <v>3.4500000000000171</v>
      </c>
      <c r="F292">
        <f t="shared" si="17"/>
        <v>3.4399999999999977</v>
      </c>
      <c r="G292">
        <f t="shared" si="18"/>
        <v>20</v>
      </c>
      <c r="H292" s="136">
        <f t="shared" si="19"/>
        <v>1613.15</v>
      </c>
      <c r="I292" t="s">
        <v>1504</v>
      </c>
      <c r="J292" t="s">
        <v>1490</v>
      </c>
      <c r="K292" t="s">
        <v>1491</v>
      </c>
      <c r="L292" t="s">
        <v>1486</v>
      </c>
      <c r="M292">
        <v>7.5</v>
      </c>
      <c r="N292">
        <v>1340</v>
      </c>
      <c r="O292">
        <v>7</v>
      </c>
      <c r="P292">
        <v>2</v>
      </c>
      <c r="Q292" s="134">
        <v>2445</v>
      </c>
      <c r="R292">
        <v>47.42</v>
      </c>
      <c r="S292">
        <v>1.17</v>
      </c>
      <c r="T292">
        <v>16.86</v>
      </c>
      <c r="U292">
        <v>8.16</v>
      </c>
      <c r="V292">
        <v>0.1</v>
      </c>
      <c r="W292">
        <v>8.59</v>
      </c>
      <c r="X292">
        <v>8.2100000000000009</v>
      </c>
      <c r="Y292">
        <v>4.12</v>
      </c>
      <c r="Z292">
        <v>1.57</v>
      </c>
      <c r="AA292">
        <v>0</v>
      </c>
      <c r="AB292">
        <v>0.35</v>
      </c>
      <c r="AC292">
        <v>0</v>
      </c>
      <c r="AD292">
        <v>0</v>
      </c>
      <c r="AE292">
        <v>96.56</v>
      </c>
      <c r="AG292" s="134">
        <v>2445</v>
      </c>
      <c r="AH292">
        <v>51.55</v>
      </c>
      <c r="AI292">
        <v>0.6</v>
      </c>
      <c r="AJ292">
        <v>9.9</v>
      </c>
      <c r="AK292">
        <v>6.65</v>
      </c>
      <c r="AL292">
        <v>0.13</v>
      </c>
      <c r="AM292">
        <v>17.399999999999999</v>
      </c>
      <c r="AN292">
        <v>13.33</v>
      </c>
      <c r="AO292">
        <v>1.46</v>
      </c>
      <c r="AP292">
        <v>0</v>
      </c>
      <c r="AQ292">
        <v>0</v>
      </c>
    </row>
    <row r="293" spans="1:43" ht="15.6">
      <c r="A293" s="134">
        <v>2446</v>
      </c>
      <c r="B293" t="s">
        <v>1777</v>
      </c>
      <c r="C293" t="s">
        <v>1775</v>
      </c>
      <c r="D293">
        <v>0</v>
      </c>
      <c r="E293">
        <f t="shared" si="16"/>
        <v>2.3700000000000045</v>
      </c>
      <c r="F293">
        <f t="shared" si="17"/>
        <v>2.3799999999999955</v>
      </c>
      <c r="G293">
        <f t="shared" si="18"/>
        <v>20</v>
      </c>
      <c r="H293" s="136">
        <f t="shared" si="19"/>
        <v>1633.15</v>
      </c>
      <c r="I293" t="s">
        <v>1504</v>
      </c>
      <c r="J293" t="s">
        <v>1490</v>
      </c>
      <c r="K293" t="s">
        <v>1491</v>
      </c>
      <c r="L293" t="s">
        <v>1486</v>
      </c>
      <c r="M293">
        <v>4</v>
      </c>
      <c r="N293">
        <v>1360</v>
      </c>
      <c r="O293">
        <v>7</v>
      </c>
      <c r="P293">
        <v>2</v>
      </c>
      <c r="Q293" s="134">
        <v>2446</v>
      </c>
      <c r="R293">
        <v>47.94</v>
      </c>
      <c r="S293">
        <v>1.0900000000000001</v>
      </c>
      <c r="T293">
        <v>16.02</v>
      </c>
      <c r="U293">
        <v>7.98</v>
      </c>
      <c r="V293">
        <v>0.08</v>
      </c>
      <c r="W293">
        <v>10.02</v>
      </c>
      <c r="X293">
        <v>9.06</v>
      </c>
      <c r="Y293">
        <v>3.74</v>
      </c>
      <c r="Z293">
        <v>1.4</v>
      </c>
      <c r="AA293">
        <v>0</v>
      </c>
      <c r="AB293">
        <v>0.3</v>
      </c>
      <c r="AC293">
        <v>0</v>
      </c>
      <c r="AD293">
        <v>0</v>
      </c>
      <c r="AE293">
        <v>97.62</v>
      </c>
      <c r="AG293" s="134">
        <v>2446</v>
      </c>
      <c r="AH293">
        <v>52.94</v>
      </c>
      <c r="AI293">
        <v>0.28000000000000003</v>
      </c>
      <c r="AJ293">
        <v>7.48</v>
      </c>
      <c r="AK293">
        <v>5.72</v>
      </c>
      <c r="AL293">
        <v>0.05</v>
      </c>
      <c r="AM293">
        <v>20.11</v>
      </c>
      <c r="AN293">
        <v>12.89</v>
      </c>
      <c r="AO293">
        <v>1.05</v>
      </c>
      <c r="AP293">
        <v>0</v>
      </c>
      <c r="AQ293">
        <v>0</v>
      </c>
    </row>
    <row r="294" spans="1:43" ht="15.6">
      <c r="A294" s="134">
        <v>2447</v>
      </c>
      <c r="B294" t="s">
        <v>1778</v>
      </c>
      <c r="C294" t="s">
        <v>1775</v>
      </c>
      <c r="D294">
        <v>0</v>
      </c>
      <c r="E294">
        <f t="shared" si="16"/>
        <v>1.7199999999999847</v>
      </c>
      <c r="F294">
        <f t="shared" si="17"/>
        <v>1.7199999999999989</v>
      </c>
      <c r="G294">
        <f t="shared" si="18"/>
        <v>20</v>
      </c>
      <c r="H294" s="136">
        <f t="shared" si="19"/>
        <v>1653.15</v>
      </c>
      <c r="I294" t="s">
        <v>1504</v>
      </c>
      <c r="J294" t="s">
        <v>1490</v>
      </c>
      <c r="K294" t="s">
        <v>1491</v>
      </c>
      <c r="L294" t="s">
        <v>1486</v>
      </c>
      <c r="M294">
        <v>6</v>
      </c>
      <c r="N294">
        <v>1380</v>
      </c>
      <c r="O294">
        <v>7</v>
      </c>
      <c r="P294">
        <v>2</v>
      </c>
      <c r="Q294" s="134">
        <v>2447</v>
      </c>
      <c r="R294">
        <v>48.94</v>
      </c>
      <c r="S294">
        <v>1.1399999999999999</v>
      </c>
      <c r="T294">
        <v>16.73</v>
      </c>
      <c r="U294">
        <v>7.73</v>
      </c>
      <c r="V294">
        <v>0.15</v>
      </c>
      <c r="W294">
        <v>8.82</v>
      </c>
      <c r="X294">
        <v>8.66</v>
      </c>
      <c r="Y294">
        <v>4.07</v>
      </c>
      <c r="Z294">
        <v>1.54</v>
      </c>
      <c r="AA294">
        <v>0</v>
      </c>
      <c r="AB294">
        <v>0.5</v>
      </c>
      <c r="AC294">
        <v>0</v>
      </c>
      <c r="AD294">
        <v>0</v>
      </c>
      <c r="AE294">
        <v>98.28</v>
      </c>
      <c r="AG294" s="134">
        <v>2447</v>
      </c>
      <c r="AH294">
        <v>51.68</v>
      </c>
      <c r="AI294">
        <v>0.36</v>
      </c>
      <c r="AJ294">
        <v>8.77</v>
      </c>
      <c r="AK294">
        <v>6.35</v>
      </c>
      <c r="AL294">
        <v>0.11</v>
      </c>
      <c r="AM294">
        <v>18.989999999999998</v>
      </c>
      <c r="AN294">
        <v>13.09</v>
      </c>
      <c r="AO294">
        <v>1.1200000000000001</v>
      </c>
      <c r="AP294">
        <v>0</v>
      </c>
      <c r="AQ294">
        <v>0</v>
      </c>
    </row>
    <row r="295" spans="1:43" ht="15.6">
      <c r="A295" s="134">
        <v>2452</v>
      </c>
      <c r="B295" t="s">
        <v>1779</v>
      </c>
      <c r="C295" t="s">
        <v>1775</v>
      </c>
      <c r="D295">
        <v>0</v>
      </c>
      <c r="E295">
        <f t="shared" si="16"/>
        <v>5.1099999999999852</v>
      </c>
      <c r="F295">
        <f t="shared" si="17"/>
        <v>5.0999999999999943</v>
      </c>
      <c r="G295">
        <f t="shared" si="18"/>
        <v>14</v>
      </c>
      <c r="H295" s="136">
        <f t="shared" si="19"/>
        <v>1493.15</v>
      </c>
      <c r="I295" t="s">
        <v>1504</v>
      </c>
      <c r="J295" t="s">
        <v>1490</v>
      </c>
      <c r="K295" t="s">
        <v>1580</v>
      </c>
      <c r="L295" t="s">
        <v>1486</v>
      </c>
      <c r="M295">
        <v>5</v>
      </c>
      <c r="N295">
        <v>1220</v>
      </c>
      <c r="O295">
        <v>7</v>
      </c>
      <c r="P295">
        <v>1.4</v>
      </c>
      <c r="Q295" s="134">
        <v>2452</v>
      </c>
      <c r="R295">
        <v>47.7</v>
      </c>
      <c r="S295">
        <v>1.06</v>
      </c>
      <c r="T295">
        <v>16.71</v>
      </c>
      <c r="U295">
        <v>7.09</v>
      </c>
      <c r="V295">
        <v>0.1</v>
      </c>
      <c r="W295">
        <v>8.0299999999999994</v>
      </c>
      <c r="X295">
        <v>8.34</v>
      </c>
      <c r="Y295">
        <v>3.95</v>
      </c>
      <c r="Z295">
        <v>1.45</v>
      </c>
      <c r="AA295">
        <v>0.03</v>
      </c>
      <c r="AB295">
        <v>0.43</v>
      </c>
      <c r="AC295">
        <v>0.02</v>
      </c>
      <c r="AD295">
        <v>0</v>
      </c>
      <c r="AE295">
        <v>94.9</v>
      </c>
      <c r="AG295" s="134">
        <v>2452</v>
      </c>
      <c r="AH295">
        <v>52.04</v>
      </c>
      <c r="AI295">
        <v>0.47</v>
      </c>
      <c r="AJ295">
        <v>6.43</v>
      </c>
      <c r="AK295">
        <v>5.47</v>
      </c>
      <c r="AL295">
        <v>0.02</v>
      </c>
      <c r="AM295">
        <v>18.21</v>
      </c>
      <c r="AN295">
        <v>16.95</v>
      </c>
      <c r="AO295">
        <v>0.84</v>
      </c>
      <c r="AP295">
        <v>0</v>
      </c>
      <c r="AQ295">
        <v>0.03</v>
      </c>
    </row>
    <row r="296" spans="1:43" ht="15.6">
      <c r="A296" s="134">
        <v>3334</v>
      </c>
      <c r="B296" t="s">
        <v>1780</v>
      </c>
      <c r="C296" t="s">
        <v>1781</v>
      </c>
      <c r="D296">
        <v>0</v>
      </c>
      <c r="E296">
        <f t="shared" si="16"/>
        <v>1.8000000000000114</v>
      </c>
      <c r="F296">
        <f t="shared" si="17"/>
        <v>1.7999999999999972</v>
      </c>
      <c r="G296">
        <f t="shared" si="18"/>
        <v>20</v>
      </c>
      <c r="H296" s="136">
        <f t="shared" si="19"/>
        <v>1673.15</v>
      </c>
      <c r="I296" t="s">
        <v>1782</v>
      </c>
      <c r="J296" t="s">
        <v>1490</v>
      </c>
      <c r="K296" t="s">
        <v>1485</v>
      </c>
      <c r="L296" t="s">
        <v>1486</v>
      </c>
      <c r="M296">
        <v>62.5</v>
      </c>
      <c r="N296">
        <v>1400</v>
      </c>
      <c r="O296">
        <v>10</v>
      </c>
      <c r="P296">
        <v>2</v>
      </c>
      <c r="Q296" s="134">
        <v>3334</v>
      </c>
      <c r="R296">
        <v>45.1</v>
      </c>
      <c r="S296">
        <v>2</v>
      </c>
      <c r="T296">
        <v>16.2</v>
      </c>
      <c r="U296">
        <v>10.9</v>
      </c>
      <c r="V296">
        <v>0.16</v>
      </c>
      <c r="W296">
        <v>11.1</v>
      </c>
      <c r="X296">
        <v>9.98</v>
      </c>
      <c r="Y296">
        <v>2.6</v>
      </c>
      <c r="Z296">
        <v>0.08</v>
      </c>
      <c r="AA296">
        <v>0.03</v>
      </c>
      <c r="AB296">
        <v>0.05</v>
      </c>
      <c r="AC296">
        <v>0</v>
      </c>
      <c r="AD296">
        <v>0</v>
      </c>
      <c r="AE296">
        <v>98.2</v>
      </c>
      <c r="AG296" s="134">
        <v>3334</v>
      </c>
      <c r="AH296">
        <v>51.1</v>
      </c>
      <c r="AI296">
        <v>0.5</v>
      </c>
      <c r="AJ296">
        <v>10.3</v>
      </c>
      <c r="AK296">
        <v>6.1</v>
      </c>
      <c r="AL296">
        <v>0.14000000000000001</v>
      </c>
      <c r="AM296">
        <v>18.2</v>
      </c>
      <c r="AN296">
        <v>13.4</v>
      </c>
      <c r="AO296">
        <v>0.86</v>
      </c>
      <c r="AP296">
        <v>0.02</v>
      </c>
      <c r="AQ296">
        <v>0.08</v>
      </c>
    </row>
    <row r="297" spans="1:43" ht="15.6">
      <c r="A297" s="134">
        <v>3335</v>
      </c>
      <c r="B297" t="s">
        <v>1783</v>
      </c>
      <c r="C297" t="s">
        <v>1781</v>
      </c>
      <c r="D297">
        <v>0</v>
      </c>
      <c r="E297">
        <f t="shared" si="16"/>
        <v>0.1600000000000108</v>
      </c>
      <c r="F297">
        <f t="shared" si="17"/>
        <v>0.15999999999999659</v>
      </c>
      <c r="G297">
        <f t="shared" si="18"/>
        <v>20</v>
      </c>
      <c r="H297" s="136">
        <f t="shared" si="19"/>
        <v>1648.15</v>
      </c>
      <c r="I297" t="s">
        <v>1782</v>
      </c>
      <c r="J297" t="s">
        <v>1490</v>
      </c>
      <c r="K297" t="s">
        <v>1485</v>
      </c>
      <c r="L297" t="s">
        <v>1486</v>
      </c>
      <c r="M297">
        <v>63</v>
      </c>
      <c r="N297">
        <v>1375</v>
      </c>
      <c r="O297">
        <v>10</v>
      </c>
      <c r="P297">
        <v>2</v>
      </c>
      <c r="Q297" s="134">
        <v>3335</v>
      </c>
      <c r="R297">
        <v>44.4</v>
      </c>
      <c r="S297">
        <v>2.2999999999999998</v>
      </c>
      <c r="T297">
        <v>16.399999999999999</v>
      </c>
      <c r="U297">
        <v>12.81</v>
      </c>
      <c r="V297">
        <v>0.1</v>
      </c>
      <c r="W297">
        <v>10.6</v>
      </c>
      <c r="X297">
        <v>9.3000000000000007</v>
      </c>
      <c r="Y297">
        <v>3.78</v>
      </c>
      <c r="Z297">
        <v>0.12</v>
      </c>
      <c r="AA297">
        <v>0</v>
      </c>
      <c r="AB297">
        <v>0.03</v>
      </c>
      <c r="AC297">
        <v>0</v>
      </c>
      <c r="AD297">
        <v>0</v>
      </c>
      <c r="AE297">
        <v>99.84</v>
      </c>
      <c r="AG297" s="134">
        <v>3335</v>
      </c>
      <c r="AH297">
        <v>50.2</v>
      </c>
      <c r="AI297">
        <v>0.72</v>
      </c>
      <c r="AJ297">
        <v>10.4</v>
      </c>
      <c r="AK297">
        <v>6.4</v>
      </c>
      <c r="AL297">
        <v>0.13</v>
      </c>
      <c r="AM297">
        <v>17.2</v>
      </c>
      <c r="AN297">
        <v>13.7</v>
      </c>
      <c r="AO297">
        <v>1.19</v>
      </c>
      <c r="AP297">
        <v>0.02</v>
      </c>
      <c r="AQ297">
        <v>0.09</v>
      </c>
    </row>
    <row r="298" spans="1:43" ht="15.6">
      <c r="A298" s="134">
        <v>3337</v>
      </c>
      <c r="B298" t="s">
        <v>1784</v>
      </c>
      <c r="C298" t="s">
        <v>1781</v>
      </c>
      <c r="D298">
        <v>0</v>
      </c>
      <c r="E298">
        <f t="shared" si="16"/>
        <v>0.80000000000001137</v>
      </c>
      <c r="F298">
        <f t="shared" si="17"/>
        <v>0.79999999999999716</v>
      </c>
      <c r="G298">
        <f t="shared" si="18"/>
        <v>25</v>
      </c>
      <c r="H298" s="136">
        <f t="shared" si="19"/>
        <v>1773.15</v>
      </c>
      <c r="I298" t="s">
        <v>1782</v>
      </c>
      <c r="J298" t="s">
        <v>1490</v>
      </c>
      <c r="K298" t="s">
        <v>1485</v>
      </c>
      <c r="L298" t="s">
        <v>1486</v>
      </c>
      <c r="M298">
        <v>34</v>
      </c>
      <c r="N298">
        <v>1500</v>
      </c>
      <c r="O298">
        <v>10</v>
      </c>
      <c r="P298">
        <v>2.5</v>
      </c>
      <c r="Q298" s="134">
        <v>3337</v>
      </c>
      <c r="R298">
        <v>45.2</v>
      </c>
      <c r="S298">
        <v>1.3</v>
      </c>
      <c r="T298">
        <v>15.2</v>
      </c>
      <c r="U298">
        <v>9.1</v>
      </c>
      <c r="V298">
        <v>0.17</v>
      </c>
      <c r="W298">
        <v>15</v>
      </c>
      <c r="X298">
        <v>11.2</v>
      </c>
      <c r="Y298">
        <v>1.91</v>
      </c>
      <c r="Z298">
        <v>0.05</v>
      </c>
      <c r="AA298">
        <v>0.05</v>
      </c>
      <c r="AB298">
        <v>0.02</v>
      </c>
      <c r="AC298">
        <v>0</v>
      </c>
      <c r="AD298">
        <v>0</v>
      </c>
      <c r="AE298">
        <v>99.2</v>
      </c>
      <c r="AG298" s="134">
        <v>3337</v>
      </c>
      <c r="AH298">
        <v>51.2</v>
      </c>
      <c r="AI298">
        <v>0.28000000000000003</v>
      </c>
      <c r="AJ298">
        <v>9.8000000000000007</v>
      </c>
      <c r="AK298">
        <v>3.9</v>
      </c>
      <c r="AL298">
        <v>0.11</v>
      </c>
      <c r="AM298">
        <v>18.899999999999999</v>
      </c>
      <c r="AN298">
        <v>15.1</v>
      </c>
      <c r="AO298">
        <v>0.8</v>
      </c>
      <c r="AP298">
        <v>0.03</v>
      </c>
      <c r="AQ298">
        <v>0.16</v>
      </c>
    </row>
    <row r="299" spans="1:43" ht="15.6">
      <c r="A299" s="134">
        <v>3338</v>
      </c>
      <c r="B299" t="s">
        <v>1785</v>
      </c>
      <c r="C299" t="s">
        <v>1781</v>
      </c>
      <c r="D299">
        <v>0</v>
      </c>
      <c r="E299">
        <f t="shared" si="16"/>
        <v>1.7099999999999937</v>
      </c>
      <c r="F299">
        <f t="shared" si="17"/>
        <v>1.7099999999999937</v>
      </c>
      <c r="G299">
        <f t="shared" si="18"/>
        <v>25</v>
      </c>
      <c r="H299" s="136">
        <f t="shared" si="19"/>
        <v>1748.15</v>
      </c>
      <c r="I299" t="s">
        <v>1782</v>
      </c>
      <c r="J299" t="s">
        <v>1490</v>
      </c>
      <c r="K299" t="s">
        <v>1485</v>
      </c>
      <c r="L299" t="s">
        <v>1486</v>
      </c>
      <c r="M299">
        <v>43</v>
      </c>
      <c r="N299">
        <v>1475</v>
      </c>
      <c r="O299">
        <v>10</v>
      </c>
      <c r="P299">
        <v>2.5</v>
      </c>
      <c r="Q299" s="134">
        <v>3338</v>
      </c>
      <c r="R299">
        <v>42.7</v>
      </c>
      <c r="S299">
        <v>1.87</v>
      </c>
      <c r="T299">
        <v>14.54</v>
      </c>
      <c r="U299">
        <v>12</v>
      </c>
      <c r="V299">
        <v>0.17</v>
      </c>
      <c r="W299">
        <v>13.54</v>
      </c>
      <c r="X299">
        <v>10.3</v>
      </c>
      <c r="Y299">
        <v>3.04</v>
      </c>
      <c r="Z299">
        <v>0.09</v>
      </c>
      <c r="AA299">
        <v>0</v>
      </c>
      <c r="AB299">
        <v>0.04</v>
      </c>
      <c r="AC299">
        <v>0</v>
      </c>
      <c r="AD299">
        <v>0</v>
      </c>
      <c r="AE299">
        <v>98.29</v>
      </c>
      <c r="AG299" s="134">
        <v>3338</v>
      </c>
      <c r="AH299">
        <v>50</v>
      </c>
      <c r="AI299">
        <v>0.51</v>
      </c>
      <c r="AJ299">
        <v>10.7</v>
      </c>
      <c r="AK299">
        <v>5.3</v>
      </c>
      <c r="AL299">
        <v>0.1</v>
      </c>
      <c r="AM299">
        <v>17.2</v>
      </c>
      <c r="AN299">
        <v>14.6</v>
      </c>
      <c r="AO299">
        <v>1.1499999999999999</v>
      </c>
      <c r="AP299">
        <v>0.01</v>
      </c>
      <c r="AQ299">
        <v>0</v>
      </c>
    </row>
    <row r="300" spans="1:43" ht="15.6">
      <c r="A300" s="134">
        <v>3339</v>
      </c>
      <c r="B300" t="s">
        <v>1786</v>
      </c>
      <c r="C300" t="s">
        <v>1781</v>
      </c>
      <c r="D300">
        <v>0</v>
      </c>
      <c r="E300">
        <f t="shared" si="16"/>
        <v>-0.18999999999999773</v>
      </c>
      <c r="F300">
        <f t="shared" si="17"/>
        <v>-0.18999999999999773</v>
      </c>
      <c r="G300">
        <f t="shared" si="18"/>
        <v>25</v>
      </c>
      <c r="H300" s="136">
        <f t="shared" si="19"/>
        <v>1728.15</v>
      </c>
      <c r="I300" t="s">
        <v>1782</v>
      </c>
      <c r="J300" t="s">
        <v>1490</v>
      </c>
      <c r="K300" t="s">
        <v>1485</v>
      </c>
      <c r="L300" t="s">
        <v>1486</v>
      </c>
      <c r="M300">
        <v>30</v>
      </c>
      <c r="N300">
        <v>1455</v>
      </c>
      <c r="O300">
        <v>10</v>
      </c>
      <c r="P300">
        <v>2.5</v>
      </c>
      <c r="Q300" s="134">
        <v>3339</v>
      </c>
      <c r="R300">
        <v>43.1</v>
      </c>
      <c r="S300">
        <v>2.58</v>
      </c>
      <c r="T300">
        <v>14.2</v>
      </c>
      <c r="U300">
        <v>13.6</v>
      </c>
      <c r="V300">
        <v>0.15</v>
      </c>
      <c r="W300">
        <v>12.5</v>
      </c>
      <c r="X300">
        <v>10.199999999999999</v>
      </c>
      <c r="Y300">
        <v>3.72</v>
      </c>
      <c r="Z300">
        <v>0.08</v>
      </c>
      <c r="AA300">
        <v>0</v>
      </c>
      <c r="AB300">
        <v>0.06</v>
      </c>
      <c r="AC300">
        <v>0</v>
      </c>
      <c r="AD300">
        <v>0</v>
      </c>
      <c r="AE300">
        <v>100.19</v>
      </c>
      <c r="AG300" s="134">
        <v>3339</v>
      </c>
      <c r="AH300">
        <v>50.8</v>
      </c>
      <c r="AI300">
        <v>0.51</v>
      </c>
      <c r="AJ300">
        <v>10.5</v>
      </c>
      <c r="AK300">
        <v>5.4</v>
      </c>
      <c r="AL300">
        <v>0.1</v>
      </c>
      <c r="AM300">
        <v>16.7</v>
      </c>
      <c r="AN300">
        <v>14.7</v>
      </c>
      <c r="AO300">
        <v>1.2</v>
      </c>
      <c r="AP300">
        <v>0.01</v>
      </c>
      <c r="AQ300">
        <v>0</v>
      </c>
    </row>
    <row r="301" spans="1:43" ht="15.6">
      <c r="A301" s="134">
        <v>20069</v>
      </c>
      <c r="B301" t="s">
        <v>1787</v>
      </c>
      <c r="C301" t="s">
        <v>1788</v>
      </c>
      <c r="D301">
        <v>0</v>
      </c>
      <c r="E301">
        <f t="shared" si="16"/>
        <v>1.0500000000000114</v>
      </c>
      <c r="F301">
        <f t="shared" si="17"/>
        <v>1</v>
      </c>
      <c r="G301">
        <f t="shared" si="18"/>
        <v>22</v>
      </c>
      <c r="H301" s="136">
        <f t="shared" si="19"/>
        <v>1673.15</v>
      </c>
      <c r="I301" t="s">
        <v>1504</v>
      </c>
      <c r="J301" t="s">
        <v>1490</v>
      </c>
      <c r="K301" t="s">
        <v>1566</v>
      </c>
      <c r="L301" t="s">
        <v>1486</v>
      </c>
      <c r="M301">
        <v>21.5</v>
      </c>
      <c r="N301">
        <v>1400</v>
      </c>
      <c r="O301">
        <v>7</v>
      </c>
      <c r="P301">
        <v>2.2000000000000002</v>
      </c>
      <c r="Q301" s="134">
        <v>20069</v>
      </c>
      <c r="R301">
        <v>46.3</v>
      </c>
      <c r="S301">
        <v>1.01</v>
      </c>
      <c r="T301">
        <v>16.3</v>
      </c>
      <c r="U301">
        <v>8.98</v>
      </c>
      <c r="V301">
        <v>0.19</v>
      </c>
      <c r="W301">
        <v>11.2</v>
      </c>
      <c r="X301">
        <v>8.35</v>
      </c>
      <c r="Y301">
        <v>2.77</v>
      </c>
      <c r="Z301">
        <v>2.78</v>
      </c>
      <c r="AA301">
        <v>0.1</v>
      </c>
      <c r="AB301">
        <v>0.97</v>
      </c>
      <c r="AC301">
        <v>0</v>
      </c>
      <c r="AD301">
        <v>0</v>
      </c>
      <c r="AE301">
        <v>99</v>
      </c>
      <c r="AG301" s="134">
        <v>20069</v>
      </c>
      <c r="AH301">
        <v>51.2</v>
      </c>
      <c r="AI301">
        <v>0.31</v>
      </c>
      <c r="AJ301">
        <v>8.4</v>
      </c>
      <c r="AK301">
        <v>5.79</v>
      </c>
      <c r="AL301">
        <v>0.18</v>
      </c>
      <c r="AM301">
        <v>20</v>
      </c>
      <c r="AN301">
        <v>13</v>
      </c>
      <c r="AO301">
        <v>0.84</v>
      </c>
      <c r="AP301">
        <v>0</v>
      </c>
      <c r="AQ301">
        <v>0.61</v>
      </c>
    </row>
    <row r="302" spans="1:43" ht="15.6">
      <c r="A302" s="134">
        <v>20071</v>
      </c>
      <c r="B302" t="s">
        <v>1789</v>
      </c>
      <c r="C302" t="s">
        <v>1788</v>
      </c>
      <c r="D302">
        <v>0</v>
      </c>
      <c r="E302">
        <f t="shared" si="16"/>
        <v>0</v>
      </c>
      <c r="F302">
        <f t="shared" si="17"/>
        <v>-9.0000000000003411E-2</v>
      </c>
      <c r="G302">
        <f t="shared" si="18"/>
        <v>24</v>
      </c>
      <c r="H302" s="136">
        <f t="shared" si="19"/>
        <v>1713.15</v>
      </c>
      <c r="I302" t="s">
        <v>1504</v>
      </c>
      <c r="J302" t="s">
        <v>1490</v>
      </c>
      <c r="K302" t="s">
        <v>1566</v>
      </c>
      <c r="L302" t="s">
        <v>1486</v>
      </c>
      <c r="M302">
        <v>23</v>
      </c>
      <c r="N302">
        <v>1440</v>
      </c>
      <c r="O302">
        <v>7</v>
      </c>
      <c r="P302">
        <v>2.4</v>
      </c>
      <c r="Q302" s="134">
        <v>20071</v>
      </c>
      <c r="R302">
        <v>47.7</v>
      </c>
      <c r="S302">
        <v>0.94</v>
      </c>
      <c r="T302">
        <v>15.3</v>
      </c>
      <c r="U302">
        <v>8.75</v>
      </c>
      <c r="V302">
        <v>0.17</v>
      </c>
      <c r="W302">
        <v>12.4</v>
      </c>
      <c r="X302">
        <v>9.0299999999999994</v>
      </c>
      <c r="Y302">
        <v>2.4700000000000002</v>
      </c>
      <c r="Z302">
        <v>2.16</v>
      </c>
      <c r="AA302">
        <v>0.12</v>
      </c>
      <c r="AB302">
        <v>0.96</v>
      </c>
      <c r="AC302">
        <v>0</v>
      </c>
      <c r="AD302">
        <v>0</v>
      </c>
      <c r="AE302">
        <v>100.09</v>
      </c>
      <c r="AG302" s="134">
        <v>20071</v>
      </c>
      <c r="AH302">
        <v>52.6</v>
      </c>
      <c r="AI302">
        <v>0.2</v>
      </c>
      <c r="AJ302">
        <v>7.33</v>
      </c>
      <c r="AK302">
        <v>5.19</v>
      </c>
      <c r="AL302">
        <v>0.18</v>
      </c>
      <c r="AM302">
        <v>21.9</v>
      </c>
      <c r="AN302">
        <v>11.6</v>
      </c>
      <c r="AO302">
        <v>0.77</v>
      </c>
      <c r="AP302">
        <v>0</v>
      </c>
      <c r="AQ302">
        <v>0.84</v>
      </c>
    </row>
    <row r="303" spans="1:43" ht="15.6">
      <c r="A303" s="134">
        <v>20075</v>
      </c>
      <c r="B303" t="s">
        <v>1790</v>
      </c>
      <c r="C303" t="s">
        <v>1788</v>
      </c>
      <c r="D303">
        <v>0</v>
      </c>
      <c r="E303">
        <f t="shared" si="16"/>
        <v>0.24000000000000909</v>
      </c>
      <c r="F303">
        <f t="shared" si="17"/>
        <v>0.29999999999999716</v>
      </c>
      <c r="G303">
        <f t="shared" si="18"/>
        <v>24</v>
      </c>
      <c r="H303" s="136">
        <f t="shared" si="19"/>
        <v>1673.15</v>
      </c>
      <c r="I303" t="s">
        <v>1504</v>
      </c>
      <c r="J303" t="s">
        <v>1490</v>
      </c>
      <c r="K303" t="s">
        <v>1566</v>
      </c>
      <c r="L303" t="s">
        <v>1486</v>
      </c>
      <c r="M303">
        <v>24</v>
      </c>
      <c r="N303">
        <v>1400</v>
      </c>
      <c r="O303">
        <v>7</v>
      </c>
      <c r="P303">
        <v>2.4</v>
      </c>
      <c r="Q303" s="134">
        <v>20075</v>
      </c>
      <c r="R303">
        <v>47</v>
      </c>
      <c r="S303">
        <v>1.23</v>
      </c>
      <c r="T303">
        <v>15.1</v>
      </c>
      <c r="U303">
        <v>9.84</v>
      </c>
      <c r="V303">
        <v>0.17</v>
      </c>
      <c r="W303">
        <v>10.3</v>
      </c>
      <c r="X303">
        <v>7.56</v>
      </c>
      <c r="Y303">
        <v>3.19</v>
      </c>
      <c r="Z303">
        <v>3.78</v>
      </c>
      <c r="AA303">
        <v>7.0000000000000007E-2</v>
      </c>
      <c r="AB303">
        <v>1.52</v>
      </c>
      <c r="AC303">
        <v>0</v>
      </c>
      <c r="AD303">
        <v>0</v>
      </c>
      <c r="AE303">
        <v>99.7</v>
      </c>
      <c r="AG303" s="134">
        <v>20075</v>
      </c>
      <c r="AH303">
        <v>52.6</v>
      </c>
      <c r="AI303">
        <v>0.3</v>
      </c>
      <c r="AJ303">
        <v>7.26</v>
      </c>
      <c r="AK303">
        <v>6.15</v>
      </c>
      <c r="AL303">
        <v>0.17</v>
      </c>
      <c r="AM303">
        <v>19.399999999999999</v>
      </c>
      <c r="AN303">
        <v>13.3</v>
      </c>
      <c r="AO303">
        <v>1.04</v>
      </c>
      <c r="AP303">
        <v>0</v>
      </c>
      <c r="AQ303">
        <v>0.51</v>
      </c>
    </row>
    <row r="304" spans="1:43" ht="15.6">
      <c r="A304" s="134">
        <v>20077</v>
      </c>
      <c r="B304" t="s">
        <v>1791</v>
      </c>
      <c r="C304" t="s">
        <v>1788</v>
      </c>
      <c r="D304">
        <v>0</v>
      </c>
      <c r="E304">
        <f t="shared" si="16"/>
        <v>0.71999999999999886</v>
      </c>
      <c r="F304">
        <f t="shared" si="17"/>
        <v>0.81000000000000227</v>
      </c>
      <c r="G304">
        <f t="shared" si="18"/>
        <v>26</v>
      </c>
      <c r="H304" s="136">
        <f t="shared" si="19"/>
        <v>1713.15</v>
      </c>
      <c r="I304" t="s">
        <v>1504</v>
      </c>
      <c r="J304" t="s">
        <v>1490</v>
      </c>
      <c r="K304" t="s">
        <v>1566</v>
      </c>
      <c r="L304" t="s">
        <v>1486</v>
      </c>
      <c r="M304">
        <v>27.8</v>
      </c>
      <c r="N304">
        <v>1440</v>
      </c>
      <c r="O304">
        <v>7</v>
      </c>
      <c r="P304">
        <v>2.6</v>
      </c>
      <c r="Q304" s="134">
        <v>20077</v>
      </c>
      <c r="R304">
        <v>46.5</v>
      </c>
      <c r="S304">
        <v>1.1299999999999999</v>
      </c>
      <c r="T304">
        <v>14.5</v>
      </c>
      <c r="U304">
        <v>8.51</v>
      </c>
      <c r="V304">
        <v>0.2</v>
      </c>
      <c r="W304">
        <v>13.6</v>
      </c>
      <c r="X304">
        <v>9.39</v>
      </c>
      <c r="Y304">
        <v>2.37</v>
      </c>
      <c r="Z304">
        <v>1.95</v>
      </c>
      <c r="AA304">
        <v>0.1</v>
      </c>
      <c r="AB304">
        <v>1.03</v>
      </c>
      <c r="AC304">
        <v>0</v>
      </c>
      <c r="AD304">
        <v>0</v>
      </c>
      <c r="AE304">
        <v>99.19</v>
      </c>
      <c r="AG304" s="134">
        <v>20077</v>
      </c>
      <c r="AH304">
        <v>53.3</v>
      </c>
      <c r="AI304">
        <v>0.2</v>
      </c>
      <c r="AJ304">
        <v>6.82</v>
      </c>
      <c r="AK304">
        <v>4.99</v>
      </c>
      <c r="AL304">
        <v>0.18</v>
      </c>
      <c r="AM304">
        <v>21.2</v>
      </c>
      <c r="AN304">
        <v>12.6</v>
      </c>
      <c r="AO304">
        <v>0.96</v>
      </c>
      <c r="AP304">
        <v>0</v>
      </c>
      <c r="AQ304">
        <v>0.63</v>
      </c>
    </row>
    <row r="305" spans="1:43" ht="15.6">
      <c r="A305" s="134">
        <v>20080</v>
      </c>
      <c r="B305" t="s">
        <v>1792</v>
      </c>
      <c r="C305" t="s">
        <v>1788</v>
      </c>
      <c r="D305">
        <v>0</v>
      </c>
      <c r="E305">
        <f t="shared" si="16"/>
        <v>0.75999999999999091</v>
      </c>
      <c r="F305">
        <f t="shared" si="17"/>
        <v>0.70000000000000284</v>
      </c>
      <c r="G305">
        <f t="shared" si="18"/>
        <v>26</v>
      </c>
      <c r="H305" s="136">
        <f t="shared" si="19"/>
        <v>1673.15</v>
      </c>
      <c r="I305" t="s">
        <v>1504</v>
      </c>
      <c r="J305" t="s">
        <v>1490</v>
      </c>
      <c r="K305" t="s">
        <v>1566</v>
      </c>
      <c r="L305" t="s">
        <v>1486</v>
      </c>
      <c r="M305">
        <v>28.2</v>
      </c>
      <c r="N305">
        <v>1400</v>
      </c>
      <c r="O305">
        <v>7</v>
      </c>
      <c r="P305">
        <v>2.6</v>
      </c>
      <c r="Q305" s="134">
        <v>20080</v>
      </c>
      <c r="R305">
        <v>45.3</v>
      </c>
      <c r="S305">
        <v>1.31</v>
      </c>
      <c r="T305">
        <v>14.9</v>
      </c>
      <c r="U305">
        <v>9.35</v>
      </c>
      <c r="V305">
        <v>0.18</v>
      </c>
      <c r="W305">
        <v>10.7</v>
      </c>
      <c r="X305">
        <v>7.58</v>
      </c>
      <c r="Y305">
        <v>4.0999999999999996</v>
      </c>
      <c r="Z305">
        <v>4.12</v>
      </c>
      <c r="AA305">
        <v>0.05</v>
      </c>
      <c r="AB305">
        <v>1.65</v>
      </c>
      <c r="AC305">
        <v>0</v>
      </c>
      <c r="AD305">
        <v>0</v>
      </c>
      <c r="AE305">
        <v>99.3</v>
      </c>
      <c r="AG305" s="134">
        <v>20080</v>
      </c>
      <c r="AH305">
        <v>51.7</v>
      </c>
      <c r="AI305">
        <v>0.35</v>
      </c>
      <c r="AJ305">
        <v>8.0500000000000007</v>
      </c>
      <c r="AK305">
        <v>5.13</v>
      </c>
      <c r="AL305">
        <v>0.14000000000000001</v>
      </c>
      <c r="AM305">
        <v>18.399999999999999</v>
      </c>
      <c r="AN305">
        <v>14.5</v>
      </c>
      <c r="AO305">
        <v>1.3</v>
      </c>
      <c r="AP305">
        <v>0</v>
      </c>
      <c r="AQ305">
        <v>0.42</v>
      </c>
    </row>
    <row r="306" spans="1:43" ht="15.6">
      <c r="A306" s="134">
        <v>2415</v>
      </c>
      <c r="B306" t="s">
        <v>1793</v>
      </c>
      <c r="C306" t="s">
        <v>1794</v>
      </c>
      <c r="D306">
        <v>0</v>
      </c>
      <c r="E306">
        <f t="shared" si="16"/>
        <v>-0.15999999999998238</v>
      </c>
      <c r="F306">
        <f t="shared" si="17"/>
        <v>-0.20000000000000284</v>
      </c>
      <c r="G306">
        <f t="shared" si="18"/>
        <v>20</v>
      </c>
      <c r="H306" s="136">
        <f t="shared" si="19"/>
        <v>1598.15</v>
      </c>
      <c r="I306" t="s">
        <v>1692</v>
      </c>
      <c r="J306" t="s">
        <v>1490</v>
      </c>
      <c r="K306" t="s">
        <v>1566</v>
      </c>
      <c r="L306" t="s">
        <v>1486</v>
      </c>
      <c r="M306">
        <v>72</v>
      </c>
      <c r="N306">
        <v>1325</v>
      </c>
      <c r="O306">
        <v>2</v>
      </c>
      <c r="P306">
        <v>2</v>
      </c>
      <c r="Q306" s="134">
        <v>2415</v>
      </c>
      <c r="R306">
        <v>54.4</v>
      </c>
      <c r="S306">
        <v>2.87</v>
      </c>
      <c r="T306">
        <v>16</v>
      </c>
      <c r="U306">
        <v>9.6</v>
      </c>
      <c r="V306">
        <v>0.16</v>
      </c>
      <c r="W306">
        <v>5.37</v>
      </c>
      <c r="X306">
        <v>8.5</v>
      </c>
      <c r="Y306">
        <v>2.71</v>
      </c>
      <c r="Z306">
        <v>0.55000000000000004</v>
      </c>
      <c r="AA306">
        <v>0</v>
      </c>
      <c r="AB306">
        <v>0</v>
      </c>
      <c r="AC306">
        <v>0</v>
      </c>
      <c r="AD306">
        <v>0</v>
      </c>
      <c r="AE306">
        <v>100.2</v>
      </c>
      <c r="AG306" s="134">
        <v>2415</v>
      </c>
      <c r="AH306">
        <v>50.3</v>
      </c>
      <c r="AI306">
        <v>1.01</v>
      </c>
      <c r="AJ306">
        <v>8.76</v>
      </c>
      <c r="AK306">
        <v>7.5</v>
      </c>
      <c r="AL306">
        <v>0.16</v>
      </c>
      <c r="AM306">
        <v>13.9</v>
      </c>
      <c r="AN306">
        <v>16.7</v>
      </c>
      <c r="AO306">
        <v>1.1200000000000001</v>
      </c>
      <c r="AP306">
        <v>0.01</v>
      </c>
      <c r="AQ306">
        <v>0</v>
      </c>
    </row>
    <row r="307" spans="1:43" ht="15.6">
      <c r="A307" s="134">
        <v>2416</v>
      </c>
      <c r="B307" t="s">
        <v>1795</v>
      </c>
      <c r="C307" t="s">
        <v>1794</v>
      </c>
      <c r="D307">
        <v>0</v>
      </c>
      <c r="E307">
        <f t="shared" si="16"/>
        <v>3.3699999999999903</v>
      </c>
      <c r="F307">
        <f t="shared" si="17"/>
        <v>3.2999999999999972</v>
      </c>
      <c r="G307">
        <f t="shared" si="18"/>
        <v>20</v>
      </c>
      <c r="H307" s="136">
        <f t="shared" si="19"/>
        <v>1623.15</v>
      </c>
      <c r="I307" t="s">
        <v>1692</v>
      </c>
      <c r="J307" t="s">
        <v>1490</v>
      </c>
      <c r="K307" t="s">
        <v>1566</v>
      </c>
      <c r="L307" t="s">
        <v>1486</v>
      </c>
      <c r="M307">
        <v>30</v>
      </c>
      <c r="N307">
        <v>1350</v>
      </c>
      <c r="O307">
        <v>2</v>
      </c>
      <c r="P307">
        <v>2</v>
      </c>
      <c r="Q307" s="134">
        <v>2416</v>
      </c>
      <c r="R307">
        <v>50.1</v>
      </c>
      <c r="S307">
        <v>2.5299999999999998</v>
      </c>
      <c r="T307">
        <v>14.2</v>
      </c>
      <c r="U307">
        <v>9.7899999999999991</v>
      </c>
      <c r="V307">
        <v>0.17</v>
      </c>
      <c r="W307">
        <v>6.63</v>
      </c>
      <c r="X307">
        <v>10.4</v>
      </c>
      <c r="Y307">
        <v>2.38</v>
      </c>
      <c r="Z307">
        <v>0.43</v>
      </c>
      <c r="AA307">
        <v>0</v>
      </c>
      <c r="AB307">
        <v>0</v>
      </c>
      <c r="AC307">
        <v>0</v>
      </c>
      <c r="AD307">
        <v>0</v>
      </c>
      <c r="AE307">
        <v>96.7</v>
      </c>
      <c r="AG307" s="134">
        <v>2416</v>
      </c>
      <c r="AH307">
        <v>50.9</v>
      </c>
      <c r="AI307">
        <v>0.88</v>
      </c>
      <c r="AJ307">
        <v>7.89</v>
      </c>
      <c r="AK307">
        <v>6.28</v>
      </c>
      <c r="AL307">
        <v>0.15</v>
      </c>
      <c r="AM307">
        <v>14.9</v>
      </c>
      <c r="AN307">
        <v>17.5</v>
      </c>
      <c r="AO307">
        <v>1</v>
      </c>
      <c r="AP307">
        <v>0.02</v>
      </c>
      <c r="AQ307">
        <v>0</v>
      </c>
    </row>
    <row r="308" spans="1:43" ht="15.6">
      <c r="A308" s="134">
        <v>2418</v>
      </c>
      <c r="B308" t="s">
        <v>1796</v>
      </c>
      <c r="C308" t="s">
        <v>1794</v>
      </c>
      <c r="D308">
        <v>0</v>
      </c>
      <c r="E308">
        <f t="shared" si="16"/>
        <v>4.0200000000000102</v>
      </c>
      <c r="F308">
        <f t="shared" si="17"/>
        <v>4.0999999999999943</v>
      </c>
      <c r="G308">
        <f t="shared" si="18"/>
        <v>25</v>
      </c>
      <c r="H308" s="136">
        <f t="shared" si="19"/>
        <v>1636.15</v>
      </c>
      <c r="I308" t="s">
        <v>1692</v>
      </c>
      <c r="J308" t="s">
        <v>1490</v>
      </c>
      <c r="K308" t="s">
        <v>1566</v>
      </c>
      <c r="L308" t="s">
        <v>1486</v>
      </c>
      <c r="M308">
        <v>16.8</v>
      </c>
      <c r="N308">
        <v>1363</v>
      </c>
      <c r="O308">
        <v>2</v>
      </c>
      <c r="P308">
        <v>2.5</v>
      </c>
      <c r="Q308" s="134">
        <v>2418</v>
      </c>
      <c r="R308">
        <v>50.1</v>
      </c>
      <c r="S308">
        <v>2.65</v>
      </c>
      <c r="T308">
        <v>14.3</v>
      </c>
      <c r="U308">
        <v>10.5</v>
      </c>
      <c r="V308">
        <v>0.22</v>
      </c>
      <c r="W308">
        <v>5.72</v>
      </c>
      <c r="X308">
        <v>9.36</v>
      </c>
      <c r="Y308">
        <v>2.61</v>
      </c>
      <c r="Z308">
        <v>0.52</v>
      </c>
      <c r="AA308">
        <v>0</v>
      </c>
      <c r="AB308">
        <v>0</v>
      </c>
      <c r="AC308">
        <v>0</v>
      </c>
      <c r="AD308">
        <v>0</v>
      </c>
      <c r="AE308">
        <v>95.9</v>
      </c>
      <c r="AG308" s="134">
        <v>2418</v>
      </c>
      <c r="AH308">
        <v>49.4</v>
      </c>
      <c r="AI308">
        <v>0.84</v>
      </c>
      <c r="AJ308">
        <v>9.36</v>
      </c>
      <c r="AK308">
        <v>6.84</v>
      </c>
      <c r="AL308">
        <v>0.15</v>
      </c>
      <c r="AM308">
        <v>14.2</v>
      </c>
      <c r="AN308">
        <v>16.5</v>
      </c>
      <c r="AO308">
        <v>1.43</v>
      </c>
      <c r="AP308">
        <v>0.01</v>
      </c>
      <c r="AQ308">
        <v>0</v>
      </c>
    </row>
    <row r="309" spans="1:43" ht="15.6">
      <c r="A309" s="134">
        <v>2419</v>
      </c>
      <c r="B309" t="s">
        <v>1797</v>
      </c>
      <c r="C309" t="s">
        <v>1794</v>
      </c>
      <c r="D309">
        <v>0</v>
      </c>
      <c r="E309">
        <f t="shared" si="16"/>
        <v>2.5600000000000165</v>
      </c>
      <c r="F309">
        <f t="shared" si="17"/>
        <v>2.7000000000000028</v>
      </c>
      <c r="G309">
        <f t="shared" si="18"/>
        <v>25</v>
      </c>
      <c r="H309" s="136">
        <f t="shared" si="19"/>
        <v>1664.15</v>
      </c>
      <c r="I309" t="s">
        <v>1692</v>
      </c>
      <c r="J309" t="s">
        <v>1490</v>
      </c>
      <c r="K309" t="s">
        <v>1566</v>
      </c>
      <c r="L309" t="s">
        <v>1486</v>
      </c>
      <c r="M309">
        <v>24</v>
      </c>
      <c r="N309">
        <v>1391</v>
      </c>
      <c r="O309">
        <v>2</v>
      </c>
      <c r="P309">
        <v>2.5</v>
      </c>
      <c r="Q309" s="134">
        <v>2419</v>
      </c>
      <c r="R309">
        <v>51.6</v>
      </c>
      <c r="S309">
        <v>2.58</v>
      </c>
      <c r="T309">
        <v>14.4</v>
      </c>
      <c r="U309">
        <v>10.1</v>
      </c>
      <c r="V309">
        <v>0.16</v>
      </c>
      <c r="W309">
        <v>5.79</v>
      </c>
      <c r="X309">
        <v>10.1</v>
      </c>
      <c r="Y309">
        <v>2.25</v>
      </c>
      <c r="Z309">
        <v>0.46</v>
      </c>
      <c r="AA309">
        <v>0</v>
      </c>
      <c r="AB309">
        <v>0</v>
      </c>
      <c r="AC309">
        <v>0</v>
      </c>
      <c r="AD309">
        <v>0</v>
      </c>
      <c r="AE309">
        <v>97.3</v>
      </c>
      <c r="AG309" s="134">
        <v>2419</v>
      </c>
      <c r="AH309">
        <v>51.6</v>
      </c>
      <c r="AI309">
        <v>0.78</v>
      </c>
      <c r="AJ309">
        <v>9.68</v>
      </c>
      <c r="AK309">
        <v>6.33</v>
      </c>
      <c r="AL309">
        <v>0.14000000000000001</v>
      </c>
      <c r="AM309">
        <v>13.6</v>
      </c>
      <c r="AN309">
        <v>16</v>
      </c>
      <c r="AO309">
        <v>1.48</v>
      </c>
      <c r="AP309">
        <v>0.01</v>
      </c>
      <c r="AQ309">
        <v>0</v>
      </c>
    </row>
    <row r="310" spans="1:43" ht="15.6">
      <c r="A310" s="134">
        <v>2420</v>
      </c>
      <c r="B310" t="s">
        <v>1798</v>
      </c>
      <c r="C310" t="s">
        <v>1794</v>
      </c>
      <c r="D310">
        <v>0</v>
      </c>
      <c r="E310">
        <f t="shared" si="16"/>
        <v>3.9500000000000028</v>
      </c>
      <c r="F310">
        <f t="shared" si="17"/>
        <v>4</v>
      </c>
      <c r="G310">
        <f t="shared" si="18"/>
        <v>25</v>
      </c>
      <c r="H310" s="136">
        <f t="shared" si="19"/>
        <v>1636.15</v>
      </c>
      <c r="I310" t="s">
        <v>1692</v>
      </c>
      <c r="J310" t="s">
        <v>1490</v>
      </c>
      <c r="K310" t="s">
        <v>1566</v>
      </c>
      <c r="L310" t="s">
        <v>1486</v>
      </c>
      <c r="M310">
        <v>120</v>
      </c>
      <c r="N310">
        <v>1363</v>
      </c>
      <c r="O310">
        <v>2</v>
      </c>
      <c r="P310">
        <v>2.5</v>
      </c>
      <c r="Q310" s="134">
        <v>2420</v>
      </c>
      <c r="R310">
        <v>51</v>
      </c>
      <c r="S310">
        <v>2.96</v>
      </c>
      <c r="T310">
        <v>14.6</v>
      </c>
      <c r="U310">
        <v>10.4</v>
      </c>
      <c r="V310">
        <v>0.15</v>
      </c>
      <c r="W310">
        <v>5.0999999999999996</v>
      </c>
      <c r="X310">
        <v>8.66</v>
      </c>
      <c r="Y310">
        <v>2.69</v>
      </c>
      <c r="Z310">
        <v>0.49</v>
      </c>
      <c r="AA310">
        <v>0</v>
      </c>
      <c r="AB310">
        <v>0</v>
      </c>
      <c r="AC310">
        <v>0</v>
      </c>
      <c r="AD310">
        <v>0</v>
      </c>
      <c r="AE310">
        <v>96</v>
      </c>
      <c r="AG310" s="134">
        <v>2420</v>
      </c>
      <c r="AH310">
        <v>50</v>
      </c>
      <c r="AI310">
        <v>0.81</v>
      </c>
      <c r="AJ310">
        <v>10.6</v>
      </c>
      <c r="AK310">
        <v>7.76</v>
      </c>
      <c r="AL310">
        <v>0.18</v>
      </c>
      <c r="AM310">
        <v>13.2</v>
      </c>
      <c r="AN310">
        <v>15.5</v>
      </c>
      <c r="AO310">
        <v>1.77</v>
      </c>
      <c r="AP310">
        <v>0.01</v>
      </c>
      <c r="AQ310">
        <v>0</v>
      </c>
    </row>
    <row r="311" spans="1:43" ht="15.6">
      <c r="A311" s="134">
        <v>2421</v>
      </c>
      <c r="B311" t="s">
        <v>1799</v>
      </c>
      <c r="C311" t="s">
        <v>1794</v>
      </c>
      <c r="D311">
        <v>0</v>
      </c>
      <c r="E311">
        <f t="shared" si="16"/>
        <v>2.8700000000000188</v>
      </c>
      <c r="F311">
        <f t="shared" si="17"/>
        <v>2.9000000000000057</v>
      </c>
      <c r="G311">
        <f t="shared" si="18"/>
        <v>25</v>
      </c>
      <c r="H311" s="136">
        <f t="shared" si="19"/>
        <v>1636.15</v>
      </c>
      <c r="I311" t="s">
        <v>1692</v>
      </c>
      <c r="J311" t="s">
        <v>1490</v>
      </c>
      <c r="K311" t="s">
        <v>1566</v>
      </c>
      <c r="L311" t="s">
        <v>1486</v>
      </c>
      <c r="M311">
        <v>7</v>
      </c>
      <c r="N311">
        <v>1363</v>
      </c>
      <c r="O311">
        <v>2</v>
      </c>
      <c r="P311">
        <v>2.5</v>
      </c>
      <c r="Q311" s="134">
        <v>2421</v>
      </c>
      <c r="R311">
        <v>51.4</v>
      </c>
      <c r="S311">
        <v>2.7</v>
      </c>
      <c r="T311">
        <v>14.5</v>
      </c>
      <c r="U311">
        <v>10.6</v>
      </c>
      <c r="V311">
        <v>0.21</v>
      </c>
      <c r="W311">
        <v>5.69</v>
      </c>
      <c r="X311">
        <v>9.0299999999999994</v>
      </c>
      <c r="Y311">
        <v>2.5499999999999998</v>
      </c>
      <c r="Z311">
        <v>0.45</v>
      </c>
      <c r="AA311">
        <v>0</v>
      </c>
      <c r="AB311">
        <v>0</v>
      </c>
      <c r="AC311">
        <v>0</v>
      </c>
      <c r="AD311">
        <v>0</v>
      </c>
      <c r="AE311">
        <v>97.1</v>
      </c>
      <c r="AG311" s="134">
        <v>2421</v>
      </c>
      <c r="AH311">
        <v>50.6</v>
      </c>
      <c r="AI311">
        <v>0.85</v>
      </c>
      <c r="AJ311">
        <v>9.84</v>
      </c>
      <c r="AK311">
        <v>6.82</v>
      </c>
      <c r="AL311">
        <v>0.17</v>
      </c>
      <c r="AM311">
        <v>13.6</v>
      </c>
      <c r="AN311">
        <v>15.9</v>
      </c>
      <c r="AO311">
        <v>1.55</v>
      </c>
      <c r="AP311">
        <v>0.01</v>
      </c>
      <c r="AQ311">
        <v>0</v>
      </c>
    </row>
    <row r="312" spans="1:43" ht="15.6">
      <c r="A312" s="134">
        <v>2422</v>
      </c>
      <c r="B312" t="s">
        <v>1800</v>
      </c>
      <c r="C312" t="s">
        <v>1794</v>
      </c>
      <c r="D312">
        <v>0</v>
      </c>
      <c r="E312">
        <f t="shared" si="16"/>
        <v>7.4699999999999989</v>
      </c>
      <c r="F312">
        <f t="shared" si="17"/>
        <v>7.5</v>
      </c>
      <c r="G312">
        <f t="shared" si="18"/>
        <v>25</v>
      </c>
      <c r="H312" s="136">
        <f t="shared" si="19"/>
        <v>1664.15</v>
      </c>
      <c r="I312" t="s">
        <v>1692</v>
      </c>
      <c r="J312" t="s">
        <v>1490</v>
      </c>
      <c r="K312" t="s">
        <v>1566</v>
      </c>
      <c r="L312" t="s">
        <v>1486</v>
      </c>
      <c r="M312">
        <v>5.3</v>
      </c>
      <c r="N312">
        <v>1391</v>
      </c>
      <c r="O312">
        <v>2</v>
      </c>
      <c r="P312">
        <v>2.5</v>
      </c>
      <c r="Q312" s="134">
        <v>2422</v>
      </c>
      <c r="R312">
        <v>48.5</v>
      </c>
      <c r="S312">
        <v>2.5</v>
      </c>
      <c r="T312">
        <v>13.29</v>
      </c>
      <c r="U312">
        <v>9.67</v>
      </c>
      <c r="V312">
        <v>0.14000000000000001</v>
      </c>
      <c r="W312">
        <v>6.88</v>
      </c>
      <c r="X312">
        <v>8.5</v>
      </c>
      <c r="Y312">
        <v>2.62</v>
      </c>
      <c r="Z312">
        <v>0.43</v>
      </c>
      <c r="AA312">
        <v>0</v>
      </c>
      <c r="AB312">
        <v>0</v>
      </c>
      <c r="AC312">
        <v>0</v>
      </c>
      <c r="AD312">
        <v>0</v>
      </c>
      <c r="AE312">
        <v>92.5</v>
      </c>
      <c r="AG312" s="134">
        <v>2422</v>
      </c>
      <c r="AH312">
        <v>48.9</v>
      </c>
      <c r="AI312">
        <v>0.79</v>
      </c>
      <c r="AJ312">
        <v>9.0299999999999994</v>
      </c>
      <c r="AK312">
        <v>6.15</v>
      </c>
      <c r="AL312">
        <v>0.15</v>
      </c>
      <c r="AM312">
        <v>14.9</v>
      </c>
      <c r="AN312">
        <v>16</v>
      </c>
      <c r="AO312">
        <v>1.64</v>
      </c>
      <c r="AP312">
        <v>0.01</v>
      </c>
      <c r="AQ312">
        <v>0</v>
      </c>
    </row>
    <row r="313" spans="1:43" ht="15.6">
      <c r="A313" s="134">
        <v>2423</v>
      </c>
      <c r="B313" t="s">
        <v>1801</v>
      </c>
      <c r="C313" t="s">
        <v>1794</v>
      </c>
      <c r="D313">
        <v>0</v>
      </c>
      <c r="E313">
        <f t="shared" si="16"/>
        <v>3.1400000000000006</v>
      </c>
      <c r="F313">
        <f t="shared" si="17"/>
        <v>3.0999999999999943</v>
      </c>
      <c r="G313">
        <f t="shared" si="18"/>
        <v>25</v>
      </c>
      <c r="H313" s="136">
        <f t="shared" si="19"/>
        <v>1608.15</v>
      </c>
      <c r="I313" t="s">
        <v>1692</v>
      </c>
      <c r="J313" t="s">
        <v>1490</v>
      </c>
      <c r="K313" t="s">
        <v>1566</v>
      </c>
      <c r="L313" t="s">
        <v>1486</v>
      </c>
      <c r="M313">
        <v>24</v>
      </c>
      <c r="N313">
        <v>1335</v>
      </c>
      <c r="O313">
        <v>2</v>
      </c>
      <c r="P313">
        <v>2.5</v>
      </c>
      <c r="Q313" s="134">
        <v>2423</v>
      </c>
      <c r="R313">
        <v>50.8</v>
      </c>
      <c r="S313">
        <v>2.4900000000000002</v>
      </c>
      <c r="T313">
        <v>14.17</v>
      </c>
      <c r="U313">
        <v>10.199999999999999</v>
      </c>
      <c r="V313">
        <v>0.15</v>
      </c>
      <c r="W313">
        <v>6.21</v>
      </c>
      <c r="X313">
        <v>10</v>
      </c>
      <c r="Y313">
        <v>2.4300000000000002</v>
      </c>
      <c r="Z313">
        <v>0.41</v>
      </c>
      <c r="AA313">
        <v>0</v>
      </c>
      <c r="AB313">
        <v>0</v>
      </c>
      <c r="AC313">
        <v>0</v>
      </c>
      <c r="AD313">
        <v>0</v>
      </c>
      <c r="AE313">
        <v>96.9</v>
      </c>
      <c r="AG313" s="134">
        <v>2423</v>
      </c>
      <c r="AH313">
        <v>50.8</v>
      </c>
      <c r="AI313">
        <v>0.7</v>
      </c>
      <c r="AJ313">
        <v>9.01</v>
      </c>
      <c r="AK313">
        <v>6.46</v>
      </c>
      <c r="AL313">
        <v>0.15</v>
      </c>
      <c r="AM313">
        <v>14.4</v>
      </c>
      <c r="AN313">
        <v>17.2</v>
      </c>
      <c r="AO313">
        <v>1.51</v>
      </c>
      <c r="AP313">
        <v>0</v>
      </c>
      <c r="AQ313">
        <v>0</v>
      </c>
    </row>
    <row r="314" spans="1:43" ht="15.6">
      <c r="A314" s="134">
        <v>2430</v>
      </c>
      <c r="B314" t="s">
        <v>1802</v>
      </c>
      <c r="C314" t="s">
        <v>1794</v>
      </c>
      <c r="D314">
        <v>0</v>
      </c>
      <c r="E314">
        <f t="shared" si="16"/>
        <v>3.2900000000000063</v>
      </c>
      <c r="F314">
        <f t="shared" si="17"/>
        <v>3.2999999999999972</v>
      </c>
      <c r="G314">
        <f t="shared" si="18"/>
        <v>30</v>
      </c>
      <c r="H314" s="136">
        <f t="shared" si="19"/>
        <v>1703.15</v>
      </c>
      <c r="I314" t="s">
        <v>1692</v>
      </c>
      <c r="J314" t="s">
        <v>1490</v>
      </c>
      <c r="K314" t="s">
        <v>1566</v>
      </c>
      <c r="L314" t="s">
        <v>1486</v>
      </c>
      <c r="M314">
        <v>48</v>
      </c>
      <c r="N314">
        <v>1430</v>
      </c>
      <c r="O314">
        <v>2</v>
      </c>
      <c r="P314">
        <v>3</v>
      </c>
      <c r="Q314" s="134">
        <v>2430</v>
      </c>
      <c r="R314">
        <v>51.4</v>
      </c>
      <c r="S314">
        <v>3.07</v>
      </c>
      <c r="T314">
        <v>14.4</v>
      </c>
      <c r="U314">
        <v>10.199999999999999</v>
      </c>
      <c r="V314">
        <v>0.14000000000000001</v>
      </c>
      <c r="W314">
        <v>5.21</v>
      </c>
      <c r="X314">
        <v>9.24</v>
      </c>
      <c r="Y314">
        <v>2.48</v>
      </c>
      <c r="Z314">
        <v>0.56999999999999995</v>
      </c>
      <c r="AA314">
        <v>0</v>
      </c>
      <c r="AB314">
        <v>0</v>
      </c>
      <c r="AC314">
        <v>0</v>
      </c>
      <c r="AD314">
        <v>0</v>
      </c>
      <c r="AE314">
        <v>96.7</v>
      </c>
      <c r="AG314" s="134">
        <v>2430</v>
      </c>
      <c r="AH314">
        <v>50.2</v>
      </c>
      <c r="AI314">
        <v>0.91</v>
      </c>
      <c r="AJ314">
        <v>11.5</v>
      </c>
      <c r="AK314">
        <v>7.46</v>
      </c>
      <c r="AL314">
        <v>0.2</v>
      </c>
      <c r="AM314">
        <v>12.2</v>
      </c>
      <c r="AN314">
        <v>15.1</v>
      </c>
      <c r="AO314">
        <v>2.04</v>
      </c>
      <c r="AP314">
        <v>0.02</v>
      </c>
      <c r="AQ314">
        <v>0</v>
      </c>
    </row>
    <row r="315" spans="1:43" ht="15.6">
      <c r="A315" s="134">
        <v>2431</v>
      </c>
      <c r="B315" t="s">
        <v>1803</v>
      </c>
      <c r="C315" t="s">
        <v>1794</v>
      </c>
      <c r="D315">
        <v>0</v>
      </c>
      <c r="E315">
        <f t="shared" si="16"/>
        <v>2.2299999999999898</v>
      </c>
      <c r="F315">
        <f t="shared" si="17"/>
        <v>2.0999999999999943</v>
      </c>
      <c r="G315">
        <f t="shared" si="18"/>
        <v>20</v>
      </c>
      <c r="H315" s="136">
        <f t="shared" si="19"/>
        <v>1613.15</v>
      </c>
      <c r="I315" t="s">
        <v>1692</v>
      </c>
      <c r="J315" t="s">
        <v>1490</v>
      </c>
      <c r="K315" t="s">
        <v>1566</v>
      </c>
      <c r="L315" t="s">
        <v>1486</v>
      </c>
      <c r="M315">
        <v>48</v>
      </c>
      <c r="N315">
        <v>1340</v>
      </c>
      <c r="O315">
        <v>2</v>
      </c>
      <c r="P315">
        <v>2</v>
      </c>
      <c r="Q315" s="134">
        <v>2431</v>
      </c>
      <c r="R315">
        <v>51.1</v>
      </c>
      <c r="S315">
        <v>2.5</v>
      </c>
      <c r="T315">
        <v>14</v>
      </c>
      <c r="U315">
        <v>9.9600000000000009</v>
      </c>
      <c r="V315">
        <v>0.12</v>
      </c>
      <c r="W315">
        <v>6.76</v>
      </c>
      <c r="X315">
        <v>10.5</v>
      </c>
      <c r="Y315">
        <v>2.39</v>
      </c>
      <c r="Z315">
        <v>0.44</v>
      </c>
      <c r="AA315">
        <v>0</v>
      </c>
      <c r="AB315">
        <v>0</v>
      </c>
      <c r="AC315">
        <v>0</v>
      </c>
      <c r="AD315">
        <v>0</v>
      </c>
      <c r="AE315">
        <v>97.9</v>
      </c>
      <c r="AG315" s="134">
        <v>2431</v>
      </c>
      <c r="AH315">
        <v>51.3</v>
      </c>
      <c r="AI315">
        <v>0.76</v>
      </c>
      <c r="AJ315">
        <v>7.11</v>
      </c>
      <c r="AK315">
        <v>6.4</v>
      </c>
      <c r="AL315">
        <v>0.15</v>
      </c>
      <c r="AM315">
        <v>15.9</v>
      </c>
      <c r="AN315">
        <v>16.899999999999999</v>
      </c>
      <c r="AO315">
        <v>1.01</v>
      </c>
      <c r="AP315">
        <v>0.02</v>
      </c>
      <c r="AQ315">
        <v>0</v>
      </c>
    </row>
    <row r="316" spans="1:43" ht="15.6">
      <c r="A316" s="134">
        <v>2432</v>
      </c>
      <c r="B316" t="s">
        <v>1804</v>
      </c>
      <c r="C316" t="s">
        <v>1794</v>
      </c>
      <c r="D316">
        <v>0</v>
      </c>
      <c r="E316">
        <f t="shared" si="16"/>
        <v>3.519999999999996</v>
      </c>
      <c r="F316">
        <f t="shared" si="17"/>
        <v>3.5</v>
      </c>
      <c r="G316">
        <f t="shared" si="18"/>
        <v>20</v>
      </c>
      <c r="H316" s="136">
        <f t="shared" si="19"/>
        <v>1598.15</v>
      </c>
      <c r="I316" t="s">
        <v>1692</v>
      </c>
      <c r="J316" t="s">
        <v>1490</v>
      </c>
      <c r="K316" t="s">
        <v>1566</v>
      </c>
      <c r="L316" t="s">
        <v>1486</v>
      </c>
      <c r="M316">
        <v>48</v>
      </c>
      <c r="N316">
        <v>1325</v>
      </c>
      <c r="O316">
        <v>2</v>
      </c>
      <c r="P316">
        <v>2</v>
      </c>
      <c r="Q316" s="134">
        <v>2432</v>
      </c>
      <c r="R316">
        <v>50.6</v>
      </c>
      <c r="S316">
        <v>2.69</v>
      </c>
      <c r="T316">
        <v>14.6</v>
      </c>
      <c r="U316">
        <v>10</v>
      </c>
      <c r="V316">
        <v>0.16</v>
      </c>
      <c r="W316">
        <v>5.55</v>
      </c>
      <c r="X316">
        <v>9.68</v>
      </c>
      <c r="Y316">
        <v>2.68</v>
      </c>
      <c r="Z316">
        <v>0.52</v>
      </c>
      <c r="AA316">
        <v>0</v>
      </c>
      <c r="AB316">
        <v>0</v>
      </c>
      <c r="AC316">
        <v>0</v>
      </c>
      <c r="AD316">
        <v>0</v>
      </c>
      <c r="AE316">
        <v>96.5</v>
      </c>
      <c r="AG316" s="134">
        <v>2432</v>
      </c>
      <c r="AH316">
        <v>50.7</v>
      </c>
      <c r="AI316">
        <v>1.02</v>
      </c>
      <c r="AJ316">
        <v>7.92</v>
      </c>
      <c r="AK316">
        <v>7.27</v>
      </c>
      <c r="AL316">
        <v>0.2</v>
      </c>
      <c r="AM316">
        <v>15</v>
      </c>
      <c r="AN316">
        <v>16</v>
      </c>
      <c r="AO316">
        <v>0.96</v>
      </c>
      <c r="AP316">
        <v>0.02</v>
      </c>
      <c r="AQ316">
        <v>0</v>
      </c>
    </row>
    <row r="317" spans="1:43" ht="15.6">
      <c r="A317" s="134">
        <v>2433</v>
      </c>
      <c r="B317" t="s">
        <v>1805</v>
      </c>
      <c r="C317" t="s">
        <v>1794</v>
      </c>
      <c r="D317">
        <v>0</v>
      </c>
      <c r="E317">
        <f t="shared" si="16"/>
        <v>2.3599999999999852</v>
      </c>
      <c r="F317">
        <f t="shared" si="17"/>
        <v>2.5</v>
      </c>
      <c r="G317">
        <f t="shared" si="18"/>
        <v>25</v>
      </c>
      <c r="H317" s="136">
        <f t="shared" si="19"/>
        <v>1613.15</v>
      </c>
      <c r="I317" t="s">
        <v>1692</v>
      </c>
      <c r="J317" t="s">
        <v>1490</v>
      </c>
      <c r="K317" t="s">
        <v>1566</v>
      </c>
      <c r="L317" t="s">
        <v>1486</v>
      </c>
      <c r="M317">
        <v>47</v>
      </c>
      <c r="N317">
        <v>1340</v>
      </c>
      <c r="O317">
        <v>2</v>
      </c>
      <c r="P317">
        <v>2.5</v>
      </c>
      <c r="Q317" s="134">
        <v>2433</v>
      </c>
      <c r="R317">
        <v>52.6</v>
      </c>
      <c r="S317">
        <v>3.02</v>
      </c>
      <c r="T317">
        <v>15.3</v>
      </c>
      <c r="U317">
        <v>10.199999999999999</v>
      </c>
      <c r="V317">
        <v>0.16</v>
      </c>
      <c r="W317">
        <v>4.25</v>
      </c>
      <c r="X317">
        <v>8.65</v>
      </c>
      <c r="Y317">
        <v>2.81</v>
      </c>
      <c r="Z317">
        <v>0.65</v>
      </c>
      <c r="AA317">
        <v>0</v>
      </c>
      <c r="AB317">
        <v>0</v>
      </c>
      <c r="AC317">
        <v>0</v>
      </c>
      <c r="AD317">
        <v>0</v>
      </c>
      <c r="AE317">
        <v>97.5</v>
      </c>
      <c r="AG317" s="134">
        <v>2433</v>
      </c>
      <c r="AH317">
        <v>49.5</v>
      </c>
      <c r="AI317">
        <v>1.05</v>
      </c>
      <c r="AJ317">
        <v>10.8</v>
      </c>
      <c r="AK317">
        <v>8.36</v>
      </c>
      <c r="AL317">
        <v>0.21</v>
      </c>
      <c r="AM317">
        <v>12.5</v>
      </c>
      <c r="AN317">
        <v>15.5</v>
      </c>
      <c r="AO317">
        <v>1.63</v>
      </c>
      <c r="AP317">
        <v>0.01</v>
      </c>
      <c r="AQ317">
        <v>0</v>
      </c>
    </row>
    <row r="318" spans="1:43" ht="15.6">
      <c r="A318" s="134">
        <v>2434</v>
      </c>
      <c r="B318" t="s">
        <v>1806</v>
      </c>
      <c r="C318" t="s">
        <v>1794</v>
      </c>
      <c r="D318">
        <v>0</v>
      </c>
      <c r="E318">
        <f t="shared" si="16"/>
        <v>2.1199999999999761</v>
      </c>
      <c r="F318">
        <f t="shared" si="17"/>
        <v>2.0999999999999943</v>
      </c>
      <c r="G318">
        <f t="shared" si="18"/>
        <v>25</v>
      </c>
      <c r="H318" s="136">
        <f t="shared" si="19"/>
        <v>1663.15</v>
      </c>
      <c r="I318" t="s">
        <v>1692</v>
      </c>
      <c r="J318" t="s">
        <v>1490</v>
      </c>
      <c r="K318" t="s">
        <v>1566</v>
      </c>
      <c r="L318" t="s">
        <v>1486</v>
      </c>
      <c r="M318">
        <v>37</v>
      </c>
      <c r="N318">
        <v>1390</v>
      </c>
      <c r="O318">
        <v>2</v>
      </c>
      <c r="P318">
        <v>2.5</v>
      </c>
      <c r="Q318" s="134">
        <v>2434</v>
      </c>
      <c r="R318">
        <v>51.1</v>
      </c>
      <c r="S318">
        <v>2.74</v>
      </c>
      <c r="T318">
        <v>14.5</v>
      </c>
      <c r="U318">
        <v>10.4</v>
      </c>
      <c r="V318">
        <v>0.15</v>
      </c>
      <c r="W318">
        <v>5.98</v>
      </c>
      <c r="X318">
        <v>9.77</v>
      </c>
      <c r="Y318">
        <v>2.73</v>
      </c>
      <c r="Z318">
        <v>0.51</v>
      </c>
      <c r="AA318">
        <v>0</v>
      </c>
      <c r="AB318">
        <v>0</v>
      </c>
      <c r="AC318">
        <v>0</v>
      </c>
      <c r="AD318">
        <v>0</v>
      </c>
      <c r="AE318">
        <v>97.9</v>
      </c>
      <c r="AG318" s="134">
        <v>2434</v>
      </c>
      <c r="AH318">
        <v>50.8</v>
      </c>
      <c r="AI318">
        <v>0.81</v>
      </c>
      <c r="AJ318">
        <v>9.26</v>
      </c>
      <c r="AK318">
        <v>6.81</v>
      </c>
      <c r="AL318">
        <v>0.16</v>
      </c>
      <c r="AM318">
        <v>13.9</v>
      </c>
      <c r="AN318">
        <v>16.2</v>
      </c>
      <c r="AO318">
        <v>1.37</v>
      </c>
      <c r="AP318">
        <v>0.01</v>
      </c>
      <c r="AQ318">
        <v>0</v>
      </c>
    </row>
    <row r="319" spans="1:43" ht="15.6">
      <c r="A319" s="134">
        <v>2435</v>
      </c>
      <c r="B319" t="s">
        <v>1807</v>
      </c>
      <c r="C319" t="s">
        <v>1794</v>
      </c>
      <c r="D319">
        <v>0</v>
      </c>
      <c r="E319">
        <f t="shared" si="16"/>
        <v>0.43999999999998352</v>
      </c>
      <c r="F319">
        <f t="shared" si="17"/>
        <v>0.40000000000000568</v>
      </c>
      <c r="G319">
        <f t="shared" si="18"/>
        <v>30</v>
      </c>
      <c r="H319" s="136">
        <f t="shared" si="19"/>
        <v>1743.15</v>
      </c>
      <c r="I319" t="s">
        <v>1692</v>
      </c>
      <c r="J319" t="s">
        <v>1490</v>
      </c>
      <c r="K319" t="s">
        <v>1566</v>
      </c>
      <c r="L319" t="s">
        <v>1486</v>
      </c>
      <c r="M319">
        <v>48</v>
      </c>
      <c r="N319">
        <v>1470</v>
      </c>
      <c r="O319">
        <v>2</v>
      </c>
      <c r="P319">
        <v>3</v>
      </c>
      <c r="Q319" s="134">
        <v>2435</v>
      </c>
      <c r="R319">
        <v>52.6</v>
      </c>
      <c r="S319">
        <v>2.42</v>
      </c>
      <c r="T319">
        <v>14.1</v>
      </c>
      <c r="U319">
        <v>9.7100000000000009</v>
      </c>
      <c r="V319">
        <v>0.2</v>
      </c>
      <c r="W319">
        <v>6.81</v>
      </c>
      <c r="X319">
        <v>11</v>
      </c>
      <c r="Y319">
        <v>2.2599999999999998</v>
      </c>
      <c r="Z319">
        <v>0.46</v>
      </c>
      <c r="AA319">
        <v>0</v>
      </c>
      <c r="AB319">
        <v>0</v>
      </c>
      <c r="AC319">
        <v>0</v>
      </c>
      <c r="AD319">
        <v>0</v>
      </c>
      <c r="AE319">
        <v>99.6</v>
      </c>
      <c r="AG319" s="134">
        <v>2435</v>
      </c>
      <c r="AH319">
        <v>52.2</v>
      </c>
      <c r="AI319">
        <v>0.73</v>
      </c>
      <c r="AJ319">
        <v>10.4</v>
      </c>
      <c r="AK319">
        <v>5.65</v>
      </c>
      <c r="AL319">
        <v>0.12</v>
      </c>
      <c r="AM319">
        <v>13.6</v>
      </c>
      <c r="AN319">
        <v>16.11</v>
      </c>
      <c r="AO319">
        <v>1.73</v>
      </c>
      <c r="AP319">
        <v>0.02</v>
      </c>
      <c r="AQ319">
        <v>0</v>
      </c>
    </row>
    <row r="320" spans="1:43" ht="15.6">
      <c r="A320" s="134">
        <v>5003</v>
      </c>
      <c r="B320">
        <v>393</v>
      </c>
      <c r="C320" t="s">
        <v>1808</v>
      </c>
      <c r="D320">
        <v>0</v>
      </c>
      <c r="E320">
        <f t="shared" si="16"/>
        <v>-0.26999999999998181</v>
      </c>
      <c r="F320">
        <f t="shared" si="17"/>
        <v>-0.26999999999999602</v>
      </c>
      <c r="G320">
        <f t="shared" si="18"/>
        <v>20</v>
      </c>
      <c r="H320" s="136">
        <f t="shared" si="19"/>
        <v>1598.15</v>
      </c>
      <c r="I320" t="s">
        <v>1809</v>
      </c>
      <c r="J320" t="s">
        <v>1490</v>
      </c>
      <c r="K320" t="s">
        <v>1491</v>
      </c>
      <c r="L320" t="s">
        <v>1486</v>
      </c>
      <c r="M320">
        <v>23.75</v>
      </c>
      <c r="N320">
        <v>1325</v>
      </c>
      <c r="O320">
        <v>15</v>
      </c>
      <c r="P320">
        <v>2</v>
      </c>
      <c r="Q320" s="134">
        <v>5003</v>
      </c>
      <c r="R320">
        <v>53.22</v>
      </c>
      <c r="S320">
        <v>0.8</v>
      </c>
      <c r="T320">
        <v>18.989999999999998</v>
      </c>
      <c r="U320">
        <v>9.36</v>
      </c>
      <c r="V320">
        <v>0.14000000000000001</v>
      </c>
      <c r="W320">
        <v>5.22</v>
      </c>
      <c r="X320">
        <v>10.06</v>
      </c>
      <c r="Y320">
        <v>2.1</v>
      </c>
      <c r="Z320">
        <v>0.38</v>
      </c>
      <c r="AA320">
        <v>0</v>
      </c>
      <c r="AB320">
        <v>0</v>
      </c>
      <c r="AC320">
        <v>0</v>
      </c>
      <c r="AD320">
        <v>0</v>
      </c>
      <c r="AE320">
        <v>100.27</v>
      </c>
      <c r="AG320" s="134">
        <v>5003</v>
      </c>
      <c r="AH320">
        <v>49.25</v>
      </c>
      <c r="AI320">
        <v>0.61</v>
      </c>
      <c r="AJ320">
        <v>12.21</v>
      </c>
      <c r="AK320">
        <v>7.57</v>
      </c>
      <c r="AL320">
        <v>0.21</v>
      </c>
      <c r="AM320">
        <v>14.12</v>
      </c>
      <c r="AN320">
        <v>16.09</v>
      </c>
      <c r="AO320">
        <v>0.83</v>
      </c>
      <c r="AP320">
        <v>0.03</v>
      </c>
      <c r="AQ320">
        <v>0</v>
      </c>
    </row>
    <row r="321" spans="1:43" ht="15.6">
      <c r="A321" s="134">
        <v>5004</v>
      </c>
      <c r="B321">
        <v>396</v>
      </c>
      <c r="C321" t="s">
        <v>1808</v>
      </c>
      <c r="D321">
        <v>0</v>
      </c>
      <c r="E321">
        <f t="shared" si="16"/>
        <v>1.9700000000000273</v>
      </c>
      <c r="F321">
        <f t="shared" si="17"/>
        <v>1.9699999999999989</v>
      </c>
      <c r="G321">
        <f t="shared" si="18"/>
        <v>20</v>
      </c>
      <c r="H321" s="136">
        <f t="shared" si="19"/>
        <v>1623.15</v>
      </c>
      <c r="I321" t="s">
        <v>1809</v>
      </c>
      <c r="J321" t="s">
        <v>1490</v>
      </c>
      <c r="K321" t="s">
        <v>1491</v>
      </c>
      <c r="L321" t="s">
        <v>1486</v>
      </c>
      <c r="M321">
        <v>24.5</v>
      </c>
      <c r="N321">
        <v>1350</v>
      </c>
      <c r="O321">
        <v>15</v>
      </c>
      <c r="P321">
        <v>2</v>
      </c>
      <c r="Q321" s="134">
        <v>5004</v>
      </c>
      <c r="R321">
        <v>50.66</v>
      </c>
      <c r="S321">
        <v>0.51</v>
      </c>
      <c r="T321">
        <v>19.22</v>
      </c>
      <c r="U321">
        <v>8.43</v>
      </c>
      <c r="V321">
        <v>0.52</v>
      </c>
      <c r="W321">
        <v>5.88</v>
      </c>
      <c r="X321">
        <v>10.49</v>
      </c>
      <c r="Y321">
        <v>1.99</v>
      </c>
      <c r="Z321">
        <v>0.33</v>
      </c>
      <c r="AA321">
        <v>0</v>
      </c>
      <c r="AB321">
        <v>0</v>
      </c>
      <c r="AC321">
        <v>0</v>
      </c>
      <c r="AD321">
        <v>0</v>
      </c>
      <c r="AE321">
        <v>98.03</v>
      </c>
      <c r="AG321" s="134">
        <v>5004</v>
      </c>
      <c r="AH321">
        <v>47.64</v>
      </c>
      <c r="AI321">
        <v>0.52</v>
      </c>
      <c r="AJ321">
        <v>12.99</v>
      </c>
      <c r="AK321">
        <v>5.95</v>
      </c>
      <c r="AL321">
        <v>0.22</v>
      </c>
      <c r="AM321">
        <v>14.02</v>
      </c>
      <c r="AN321">
        <v>16.649999999999999</v>
      </c>
      <c r="AO321">
        <v>0.84</v>
      </c>
      <c r="AP321">
        <v>0.01</v>
      </c>
      <c r="AQ321">
        <v>0</v>
      </c>
    </row>
    <row r="322" spans="1:43" ht="15.6">
      <c r="A322" s="134">
        <v>5006</v>
      </c>
      <c r="B322">
        <v>404</v>
      </c>
      <c r="C322" t="s">
        <v>1808</v>
      </c>
      <c r="D322">
        <v>0</v>
      </c>
      <c r="E322">
        <f t="shared" si="16"/>
        <v>0.22999999999998977</v>
      </c>
      <c r="F322">
        <f t="shared" si="17"/>
        <v>0.23000000000000398</v>
      </c>
      <c r="G322">
        <f t="shared" si="18"/>
        <v>30</v>
      </c>
      <c r="H322" s="136">
        <f t="shared" si="19"/>
        <v>1723.15</v>
      </c>
      <c r="I322" t="s">
        <v>1809</v>
      </c>
      <c r="J322" t="s">
        <v>1490</v>
      </c>
      <c r="K322" t="s">
        <v>1491</v>
      </c>
      <c r="L322" t="s">
        <v>1486</v>
      </c>
      <c r="M322">
        <v>22.5</v>
      </c>
      <c r="N322">
        <v>1450</v>
      </c>
      <c r="O322">
        <v>15</v>
      </c>
      <c r="P322">
        <v>3</v>
      </c>
      <c r="Q322" s="134">
        <v>5006</v>
      </c>
      <c r="R322">
        <v>57.14</v>
      </c>
      <c r="S322">
        <v>0.66</v>
      </c>
      <c r="T322">
        <v>18.07</v>
      </c>
      <c r="U322">
        <v>7.56</v>
      </c>
      <c r="V322">
        <v>0.13</v>
      </c>
      <c r="W322">
        <v>3.49</v>
      </c>
      <c r="X322">
        <v>10.01</v>
      </c>
      <c r="Y322">
        <v>2.2799999999999998</v>
      </c>
      <c r="Z322">
        <v>0.43</v>
      </c>
      <c r="AA322">
        <v>0</v>
      </c>
      <c r="AB322">
        <v>0</v>
      </c>
      <c r="AC322">
        <v>0</v>
      </c>
      <c r="AD322">
        <v>0</v>
      </c>
      <c r="AE322">
        <v>99.77</v>
      </c>
      <c r="AG322" s="134">
        <v>5006</v>
      </c>
      <c r="AH322">
        <v>48.84</v>
      </c>
      <c r="AI322">
        <v>0.28999999999999998</v>
      </c>
      <c r="AJ322">
        <v>17.13</v>
      </c>
      <c r="AK322">
        <v>6.5</v>
      </c>
      <c r="AL322">
        <v>0.17</v>
      </c>
      <c r="AM322">
        <v>10.07</v>
      </c>
      <c r="AN322">
        <v>16.48</v>
      </c>
      <c r="AO322">
        <v>1.69</v>
      </c>
      <c r="AP322">
        <v>0.01</v>
      </c>
      <c r="AQ322">
        <v>0</v>
      </c>
    </row>
    <row r="323" spans="1:43" ht="15.6">
      <c r="A323" s="134">
        <v>5009</v>
      </c>
      <c r="B323">
        <v>407</v>
      </c>
      <c r="C323" t="s">
        <v>1808</v>
      </c>
      <c r="D323">
        <v>0</v>
      </c>
      <c r="E323">
        <f t="shared" ref="E323:E386" si="20">100-SUM(R323:AB323)</f>
        <v>0.6500000000000199</v>
      </c>
      <c r="F323">
        <f t="shared" ref="F323:F386" si="21">100-AE323</f>
        <v>0.65000000000000568</v>
      </c>
      <c r="G323">
        <f t="shared" ref="G323:G386" si="22">10*P323</f>
        <v>30</v>
      </c>
      <c r="H323" s="136">
        <f t="shared" ref="H323:H386" si="23">N323+273.15</f>
        <v>1673.15</v>
      </c>
      <c r="I323" t="s">
        <v>1809</v>
      </c>
      <c r="J323" t="s">
        <v>1490</v>
      </c>
      <c r="K323" t="s">
        <v>1491</v>
      </c>
      <c r="L323" t="s">
        <v>1486</v>
      </c>
      <c r="M323">
        <v>24</v>
      </c>
      <c r="N323">
        <v>1400</v>
      </c>
      <c r="O323">
        <v>15</v>
      </c>
      <c r="P323">
        <v>3</v>
      </c>
      <c r="Q323" s="134">
        <v>5009</v>
      </c>
      <c r="R323">
        <v>59.64</v>
      </c>
      <c r="S323">
        <v>1.01</v>
      </c>
      <c r="T323">
        <v>17.670000000000002</v>
      </c>
      <c r="U323">
        <v>6.25</v>
      </c>
      <c r="V323">
        <v>7.0000000000000007E-2</v>
      </c>
      <c r="W323">
        <v>2.2400000000000002</v>
      </c>
      <c r="X323">
        <v>8.7799999999999994</v>
      </c>
      <c r="Y323">
        <v>2.82</v>
      </c>
      <c r="Z323">
        <v>0.87</v>
      </c>
      <c r="AA323">
        <v>0</v>
      </c>
      <c r="AB323">
        <v>0</v>
      </c>
      <c r="AC323">
        <v>0</v>
      </c>
      <c r="AD323">
        <v>0</v>
      </c>
      <c r="AE323">
        <v>99.35</v>
      </c>
      <c r="AG323" s="134">
        <v>5009</v>
      </c>
      <c r="AH323">
        <v>48.91</v>
      </c>
      <c r="AI323">
        <v>0.37</v>
      </c>
      <c r="AJ323">
        <v>16.579999999999998</v>
      </c>
      <c r="AK323">
        <v>7.74</v>
      </c>
      <c r="AL323">
        <v>0.17</v>
      </c>
      <c r="AM323">
        <v>9.68</v>
      </c>
      <c r="AN323">
        <v>15.07</v>
      </c>
      <c r="AO323">
        <v>1.81</v>
      </c>
      <c r="AP323">
        <v>0.01</v>
      </c>
      <c r="AQ323">
        <v>0</v>
      </c>
    </row>
    <row r="324" spans="1:43" ht="15.6">
      <c r="A324" s="134">
        <v>5010</v>
      </c>
      <c r="B324">
        <v>408</v>
      </c>
      <c r="C324" t="s">
        <v>1808</v>
      </c>
      <c r="D324">
        <v>0</v>
      </c>
      <c r="E324">
        <f t="shared" si="20"/>
        <v>3.710000000000008</v>
      </c>
      <c r="F324">
        <f t="shared" si="21"/>
        <v>3.7099999999999937</v>
      </c>
      <c r="G324">
        <f t="shared" si="22"/>
        <v>24.5</v>
      </c>
      <c r="H324" s="136">
        <f t="shared" si="23"/>
        <v>1648.15</v>
      </c>
      <c r="I324" t="s">
        <v>1809</v>
      </c>
      <c r="J324" t="s">
        <v>1490</v>
      </c>
      <c r="K324" t="s">
        <v>1491</v>
      </c>
      <c r="L324" t="s">
        <v>1486</v>
      </c>
      <c r="M324">
        <v>23</v>
      </c>
      <c r="N324">
        <v>1375</v>
      </c>
      <c r="O324">
        <v>15</v>
      </c>
      <c r="P324">
        <v>2.4500000000000002</v>
      </c>
      <c r="Q324" s="134">
        <v>5010</v>
      </c>
      <c r="R324">
        <v>50.86</v>
      </c>
      <c r="S324">
        <v>0.68</v>
      </c>
      <c r="T324">
        <v>18.75</v>
      </c>
      <c r="U324">
        <v>8.36</v>
      </c>
      <c r="V324">
        <v>0.14000000000000001</v>
      </c>
      <c r="W324">
        <v>5.35</v>
      </c>
      <c r="X324">
        <v>9.9700000000000006</v>
      </c>
      <c r="Y324">
        <v>1.84</v>
      </c>
      <c r="Z324">
        <v>0.34</v>
      </c>
      <c r="AA324">
        <v>0</v>
      </c>
      <c r="AB324">
        <v>0</v>
      </c>
      <c r="AC324">
        <v>0</v>
      </c>
      <c r="AD324">
        <v>0</v>
      </c>
      <c r="AE324">
        <v>96.29</v>
      </c>
      <c r="AG324" s="134">
        <v>5010</v>
      </c>
      <c r="AH324">
        <v>48.7</v>
      </c>
      <c r="AI324">
        <v>0.48</v>
      </c>
      <c r="AJ324">
        <v>12.62</v>
      </c>
      <c r="AK324">
        <v>6.36</v>
      </c>
      <c r="AL324">
        <v>0.17</v>
      </c>
      <c r="AM324">
        <v>12.59</v>
      </c>
      <c r="AN324">
        <v>16.190000000000001</v>
      </c>
      <c r="AO324">
        <v>0.99</v>
      </c>
      <c r="AP324">
        <v>0.02</v>
      </c>
      <c r="AQ324">
        <v>0</v>
      </c>
    </row>
    <row r="325" spans="1:43" ht="15.6">
      <c r="A325" s="134">
        <v>5011</v>
      </c>
      <c r="B325">
        <v>409</v>
      </c>
      <c r="C325" t="s">
        <v>1808</v>
      </c>
      <c r="D325">
        <v>0</v>
      </c>
      <c r="E325">
        <f t="shared" si="20"/>
        <v>2.3900000000000006</v>
      </c>
      <c r="F325">
        <f t="shared" si="21"/>
        <v>2.3900000000000006</v>
      </c>
      <c r="G325">
        <f t="shared" si="22"/>
        <v>23</v>
      </c>
      <c r="H325" s="136">
        <f t="shared" si="23"/>
        <v>1548.15</v>
      </c>
      <c r="I325" t="s">
        <v>1809</v>
      </c>
      <c r="J325" t="s">
        <v>1490</v>
      </c>
      <c r="K325" t="s">
        <v>1491</v>
      </c>
      <c r="L325" t="s">
        <v>1486</v>
      </c>
      <c r="M325">
        <v>21.6</v>
      </c>
      <c r="N325">
        <v>1275</v>
      </c>
      <c r="O325">
        <v>15</v>
      </c>
      <c r="P325">
        <v>2.2999999999999998</v>
      </c>
      <c r="Q325" s="134">
        <v>5011</v>
      </c>
      <c r="R325">
        <v>56.71</v>
      </c>
      <c r="S325">
        <v>0.67</v>
      </c>
      <c r="T325">
        <v>17.2</v>
      </c>
      <c r="U325">
        <v>6.42</v>
      </c>
      <c r="V325">
        <v>0.09</v>
      </c>
      <c r="W325">
        <v>3.47</v>
      </c>
      <c r="X325">
        <v>9.34</v>
      </c>
      <c r="Y325">
        <v>3.08</v>
      </c>
      <c r="Z325">
        <v>0.63</v>
      </c>
      <c r="AA325">
        <v>0</v>
      </c>
      <c r="AB325">
        <v>0</v>
      </c>
      <c r="AC325">
        <v>0</v>
      </c>
      <c r="AD325">
        <v>0</v>
      </c>
      <c r="AE325">
        <v>97.61</v>
      </c>
      <c r="AG325" s="134">
        <v>5011</v>
      </c>
      <c r="AH325">
        <v>50.12</v>
      </c>
      <c r="AI325">
        <v>0.56000000000000005</v>
      </c>
      <c r="AJ325">
        <v>12.03</v>
      </c>
      <c r="AK325">
        <v>7.98</v>
      </c>
      <c r="AL325">
        <v>0.13</v>
      </c>
      <c r="AM325">
        <v>12.3</v>
      </c>
      <c r="AN325">
        <v>17.41</v>
      </c>
      <c r="AO325">
        <v>1.34</v>
      </c>
      <c r="AP325">
        <v>0.01</v>
      </c>
      <c r="AQ325">
        <v>0</v>
      </c>
    </row>
    <row r="326" spans="1:43" ht="15.6">
      <c r="A326" s="134">
        <v>5016</v>
      </c>
      <c r="B326">
        <v>425</v>
      </c>
      <c r="C326" t="s">
        <v>1808</v>
      </c>
      <c r="D326">
        <v>0</v>
      </c>
      <c r="E326">
        <f t="shared" si="20"/>
        <v>-0.38000000000000966</v>
      </c>
      <c r="F326">
        <f t="shared" si="21"/>
        <v>-0.37999999999999545</v>
      </c>
      <c r="G326">
        <f t="shared" si="22"/>
        <v>26</v>
      </c>
      <c r="H326" s="136">
        <f t="shared" si="23"/>
        <v>1706.15</v>
      </c>
      <c r="I326" t="s">
        <v>1809</v>
      </c>
      <c r="J326" t="s">
        <v>1490</v>
      </c>
      <c r="K326" t="s">
        <v>1491</v>
      </c>
      <c r="L326" t="s">
        <v>1486</v>
      </c>
      <c r="M326">
        <v>22.5</v>
      </c>
      <c r="N326">
        <v>1433</v>
      </c>
      <c r="O326">
        <v>15</v>
      </c>
      <c r="P326">
        <v>2.6</v>
      </c>
      <c r="Q326" s="134">
        <v>5016</v>
      </c>
      <c r="R326">
        <v>51.72</v>
      </c>
      <c r="S326">
        <v>1.7</v>
      </c>
      <c r="T326">
        <v>16.71</v>
      </c>
      <c r="U326">
        <v>10.9</v>
      </c>
      <c r="V326">
        <v>0.12</v>
      </c>
      <c r="W326">
        <v>8.34</v>
      </c>
      <c r="X326">
        <v>8.58</v>
      </c>
      <c r="Y326">
        <v>2.2200000000000002</v>
      </c>
      <c r="Z326">
        <v>0.09</v>
      </c>
      <c r="AA326">
        <v>0</v>
      </c>
      <c r="AB326">
        <v>0</v>
      </c>
      <c r="AC326">
        <v>0</v>
      </c>
      <c r="AD326">
        <v>0</v>
      </c>
      <c r="AE326">
        <v>100.38</v>
      </c>
      <c r="AG326" s="134">
        <v>5016</v>
      </c>
      <c r="AH326">
        <v>48.01</v>
      </c>
      <c r="AI326">
        <v>1.48</v>
      </c>
      <c r="AJ326">
        <v>15.22</v>
      </c>
      <c r="AK326">
        <v>9.82</v>
      </c>
      <c r="AL326">
        <v>0.06</v>
      </c>
      <c r="AM326">
        <v>9.3699999999999992</v>
      </c>
      <c r="AN326">
        <v>9.9700000000000006</v>
      </c>
      <c r="AO326">
        <v>2.06</v>
      </c>
      <c r="AP326">
        <v>7.0000000000000007E-2</v>
      </c>
      <c r="AQ326">
        <v>0</v>
      </c>
    </row>
    <row r="327" spans="1:43" ht="15.6">
      <c r="A327" s="134">
        <v>5018</v>
      </c>
      <c r="B327">
        <v>428</v>
      </c>
      <c r="C327" t="s">
        <v>1808</v>
      </c>
      <c r="D327">
        <v>0</v>
      </c>
      <c r="E327">
        <f t="shared" si="20"/>
        <v>1.6700000000000017</v>
      </c>
      <c r="F327">
        <f t="shared" si="21"/>
        <v>1.6700000000000017</v>
      </c>
      <c r="G327">
        <f t="shared" si="22"/>
        <v>22.5</v>
      </c>
      <c r="H327" s="136">
        <f t="shared" si="23"/>
        <v>1598.15</v>
      </c>
      <c r="I327" t="s">
        <v>1809</v>
      </c>
      <c r="J327" t="s">
        <v>1490</v>
      </c>
      <c r="K327" t="s">
        <v>1491</v>
      </c>
      <c r="L327" t="s">
        <v>1486</v>
      </c>
      <c r="M327">
        <v>46</v>
      </c>
      <c r="N327">
        <v>1325</v>
      </c>
      <c r="O327">
        <v>15</v>
      </c>
      <c r="P327">
        <v>2.25</v>
      </c>
      <c r="Q327" s="134">
        <v>5018</v>
      </c>
      <c r="R327">
        <v>51.79</v>
      </c>
      <c r="S327">
        <v>0.66</v>
      </c>
      <c r="T327">
        <v>19.350000000000001</v>
      </c>
      <c r="U327">
        <v>9.2100000000000009</v>
      </c>
      <c r="V327">
        <v>0.18</v>
      </c>
      <c r="W327">
        <v>5.18</v>
      </c>
      <c r="X327">
        <v>9.82</v>
      </c>
      <c r="Y327">
        <v>1.81</v>
      </c>
      <c r="Z327">
        <v>0.33</v>
      </c>
      <c r="AA327">
        <v>0</v>
      </c>
      <c r="AB327">
        <v>0</v>
      </c>
      <c r="AC327">
        <v>0</v>
      </c>
      <c r="AD327">
        <v>0</v>
      </c>
      <c r="AE327">
        <v>98.33</v>
      </c>
      <c r="AG327" s="134">
        <v>5018</v>
      </c>
      <c r="AH327">
        <v>47.12</v>
      </c>
      <c r="AI327">
        <v>0.35</v>
      </c>
      <c r="AJ327">
        <v>15</v>
      </c>
      <c r="AK327">
        <v>6.9</v>
      </c>
      <c r="AL327">
        <v>0.19</v>
      </c>
      <c r="AM327">
        <v>12.65</v>
      </c>
      <c r="AN327">
        <v>16.38</v>
      </c>
      <c r="AO327">
        <v>0.93</v>
      </c>
      <c r="AP327">
        <v>0.01</v>
      </c>
      <c r="AQ327">
        <v>0</v>
      </c>
    </row>
    <row r="328" spans="1:43" ht="15.6">
      <c r="A328" s="134">
        <v>5019</v>
      </c>
      <c r="B328">
        <v>429</v>
      </c>
      <c r="C328" t="s">
        <v>1808</v>
      </c>
      <c r="D328">
        <v>0</v>
      </c>
      <c r="E328">
        <f t="shared" si="20"/>
        <v>-1.3799999999999955</v>
      </c>
      <c r="F328">
        <f t="shared" si="21"/>
        <v>-1.3799999999999955</v>
      </c>
      <c r="G328">
        <f t="shared" si="22"/>
        <v>27</v>
      </c>
      <c r="H328" s="136">
        <f t="shared" si="23"/>
        <v>1728.15</v>
      </c>
      <c r="I328" t="s">
        <v>1809</v>
      </c>
      <c r="J328" t="s">
        <v>1490</v>
      </c>
      <c r="K328" t="s">
        <v>1491</v>
      </c>
      <c r="L328" t="s">
        <v>1486</v>
      </c>
      <c r="M328">
        <v>24</v>
      </c>
      <c r="N328">
        <v>1455</v>
      </c>
      <c r="O328">
        <v>15</v>
      </c>
      <c r="P328">
        <v>2.7</v>
      </c>
      <c r="Q328" s="134">
        <v>5019</v>
      </c>
      <c r="R328">
        <v>52.02</v>
      </c>
      <c r="S328">
        <v>1.57</v>
      </c>
      <c r="T328">
        <v>17.7</v>
      </c>
      <c r="U328">
        <v>10.1</v>
      </c>
      <c r="V328">
        <v>0.15</v>
      </c>
      <c r="W328">
        <v>6.84</v>
      </c>
      <c r="X328">
        <v>10.38</v>
      </c>
      <c r="Y328">
        <v>2.35</v>
      </c>
      <c r="Z328">
        <v>0.27</v>
      </c>
      <c r="AA328">
        <v>0</v>
      </c>
      <c r="AB328">
        <v>0</v>
      </c>
      <c r="AC328">
        <v>0</v>
      </c>
      <c r="AD328">
        <v>0</v>
      </c>
      <c r="AE328">
        <v>101.38</v>
      </c>
      <c r="AG328" s="134">
        <v>5019</v>
      </c>
      <c r="AH328">
        <v>49.73</v>
      </c>
      <c r="AI328">
        <v>0.97</v>
      </c>
      <c r="AJ328">
        <v>13.51</v>
      </c>
      <c r="AK328">
        <v>6.5</v>
      </c>
      <c r="AL328">
        <v>0.17</v>
      </c>
      <c r="AM328">
        <v>12.49</v>
      </c>
      <c r="AN328">
        <v>16.16</v>
      </c>
      <c r="AO328">
        <v>1.69</v>
      </c>
      <c r="AP328">
        <v>0.01</v>
      </c>
      <c r="AQ328">
        <v>0</v>
      </c>
    </row>
    <row r="329" spans="1:43" ht="15.6">
      <c r="A329" s="134">
        <v>5021</v>
      </c>
      <c r="B329">
        <v>435</v>
      </c>
      <c r="C329" t="s">
        <v>1808</v>
      </c>
      <c r="D329">
        <v>0</v>
      </c>
      <c r="E329">
        <f t="shared" si="20"/>
        <v>3.230000000000004</v>
      </c>
      <c r="F329">
        <f t="shared" si="21"/>
        <v>3.230000000000004</v>
      </c>
      <c r="G329">
        <f t="shared" si="22"/>
        <v>27</v>
      </c>
      <c r="H329" s="136">
        <f t="shared" si="23"/>
        <v>1683.15</v>
      </c>
      <c r="I329" t="s">
        <v>1809</v>
      </c>
      <c r="J329" t="s">
        <v>1490</v>
      </c>
      <c r="K329" t="s">
        <v>1491</v>
      </c>
      <c r="L329" t="s">
        <v>1486</v>
      </c>
      <c r="M329">
        <v>24</v>
      </c>
      <c r="N329">
        <v>1410</v>
      </c>
      <c r="O329">
        <v>15</v>
      </c>
      <c r="P329">
        <v>2.7</v>
      </c>
      <c r="Q329" s="134">
        <v>5021</v>
      </c>
      <c r="R329">
        <v>52.48</v>
      </c>
      <c r="S329">
        <v>0.72</v>
      </c>
      <c r="T329">
        <v>18.77</v>
      </c>
      <c r="U329">
        <v>7.74</v>
      </c>
      <c r="V329">
        <v>0.16</v>
      </c>
      <c r="W329">
        <v>4.9400000000000004</v>
      </c>
      <c r="X329">
        <v>9.9</v>
      </c>
      <c r="Y329">
        <v>1.72</v>
      </c>
      <c r="Z329">
        <v>0.34</v>
      </c>
      <c r="AA329">
        <v>0</v>
      </c>
      <c r="AB329">
        <v>0</v>
      </c>
      <c r="AC329">
        <v>0</v>
      </c>
      <c r="AD329">
        <v>0</v>
      </c>
      <c r="AE329">
        <v>96.77</v>
      </c>
      <c r="AG329" s="134">
        <v>5021</v>
      </c>
      <c r="AH329">
        <v>46.97</v>
      </c>
      <c r="AI329">
        <v>0.26</v>
      </c>
      <c r="AJ329">
        <v>16.29</v>
      </c>
      <c r="AK329">
        <v>6.09</v>
      </c>
      <c r="AL329">
        <v>0.13</v>
      </c>
      <c r="AM329">
        <v>12.11</v>
      </c>
      <c r="AN329">
        <v>15.47</v>
      </c>
      <c r="AO329">
        <v>1.21</v>
      </c>
      <c r="AP329">
        <v>0.02</v>
      </c>
      <c r="AQ329">
        <v>0</v>
      </c>
    </row>
    <row r="330" spans="1:43" ht="15.6">
      <c r="A330" s="134">
        <v>5027</v>
      </c>
      <c r="B330" t="s">
        <v>1810</v>
      </c>
      <c r="C330" t="s">
        <v>1811</v>
      </c>
      <c r="D330">
        <v>0</v>
      </c>
      <c r="E330">
        <f t="shared" si="20"/>
        <v>1.0699999999999932</v>
      </c>
      <c r="F330">
        <f t="shared" si="21"/>
        <v>1.0699999999999932</v>
      </c>
      <c r="G330">
        <f t="shared" si="22"/>
        <v>1E-3</v>
      </c>
      <c r="H330" s="136">
        <f t="shared" si="23"/>
        <v>1416.15</v>
      </c>
      <c r="I330" t="s">
        <v>1504</v>
      </c>
      <c r="J330" t="s">
        <v>1484</v>
      </c>
      <c r="K330" t="s">
        <v>1505</v>
      </c>
      <c r="L330" t="s">
        <v>1486</v>
      </c>
      <c r="M330">
        <v>89</v>
      </c>
      <c r="N330">
        <v>1143</v>
      </c>
      <c r="O330">
        <v>2</v>
      </c>
      <c r="P330">
        <v>1E-4</v>
      </c>
      <c r="Q330" s="134">
        <v>5027</v>
      </c>
      <c r="R330">
        <v>51.9</v>
      </c>
      <c r="S330">
        <v>2.11</v>
      </c>
      <c r="T330">
        <v>12.8</v>
      </c>
      <c r="U330">
        <v>13.3</v>
      </c>
      <c r="V330">
        <v>0</v>
      </c>
      <c r="W330">
        <v>6.03</v>
      </c>
      <c r="X330">
        <v>10.4</v>
      </c>
      <c r="Y330">
        <v>2.29</v>
      </c>
      <c r="Z330">
        <v>0.1</v>
      </c>
      <c r="AA330">
        <v>0</v>
      </c>
      <c r="AB330">
        <v>0</v>
      </c>
      <c r="AC330">
        <v>0</v>
      </c>
      <c r="AD330">
        <v>0</v>
      </c>
      <c r="AE330">
        <v>98.93</v>
      </c>
      <c r="AG330" s="134">
        <v>5027</v>
      </c>
      <c r="AH330">
        <v>53</v>
      </c>
      <c r="AI330">
        <v>0.67</v>
      </c>
      <c r="AJ330">
        <v>1.74</v>
      </c>
      <c r="AK330">
        <v>18.2</v>
      </c>
      <c r="AL330">
        <v>0</v>
      </c>
      <c r="AM330">
        <v>16.899999999999999</v>
      </c>
      <c r="AN330">
        <v>10.1</v>
      </c>
      <c r="AO330">
        <v>0.12</v>
      </c>
      <c r="AP330">
        <v>0</v>
      </c>
      <c r="AQ330">
        <v>0</v>
      </c>
    </row>
    <row r="331" spans="1:43" ht="15.6">
      <c r="A331" s="134">
        <v>5028</v>
      </c>
      <c r="B331" t="s">
        <v>1407</v>
      </c>
      <c r="C331" t="s">
        <v>1811</v>
      </c>
      <c r="D331">
        <v>0</v>
      </c>
      <c r="E331">
        <f t="shared" si="20"/>
        <v>1.2800000000000011</v>
      </c>
      <c r="F331">
        <f t="shared" si="21"/>
        <v>1.2999999999999972</v>
      </c>
      <c r="G331">
        <f t="shared" si="22"/>
        <v>1E-3</v>
      </c>
      <c r="H331" s="136">
        <f t="shared" si="23"/>
        <v>1407.15</v>
      </c>
      <c r="I331" t="s">
        <v>1504</v>
      </c>
      <c r="J331" t="s">
        <v>1484</v>
      </c>
      <c r="K331" t="s">
        <v>1505</v>
      </c>
      <c r="L331" t="s">
        <v>1486</v>
      </c>
      <c r="M331">
        <v>75</v>
      </c>
      <c r="N331">
        <v>1134</v>
      </c>
      <c r="O331">
        <v>2</v>
      </c>
      <c r="P331">
        <v>1E-4</v>
      </c>
      <c r="Q331" s="134">
        <v>5028</v>
      </c>
      <c r="R331">
        <v>51.6</v>
      </c>
      <c r="S331">
        <v>2.14</v>
      </c>
      <c r="T331">
        <v>12.6</v>
      </c>
      <c r="U331">
        <v>13.6</v>
      </c>
      <c r="V331">
        <v>0</v>
      </c>
      <c r="W331">
        <v>6.13</v>
      </c>
      <c r="X331">
        <v>10.4</v>
      </c>
      <c r="Y331">
        <v>2.12</v>
      </c>
      <c r="Z331">
        <v>0.13</v>
      </c>
      <c r="AA331">
        <v>0</v>
      </c>
      <c r="AB331">
        <v>0</v>
      </c>
      <c r="AC331">
        <v>0</v>
      </c>
      <c r="AD331">
        <v>0</v>
      </c>
      <c r="AE331">
        <v>98.7</v>
      </c>
      <c r="AG331" s="134">
        <v>5028</v>
      </c>
      <c r="AH331">
        <v>52.7</v>
      </c>
      <c r="AI331">
        <v>0.65</v>
      </c>
      <c r="AJ331">
        <v>1.83</v>
      </c>
      <c r="AK331">
        <v>10</v>
      </c>
      <c r="AL331">
        <v>0</v>
      </c>
      <c r="AM331">
        <v>17.600000000000001</v>
      </c>
      <c r="AN331">
        <v>17.399999999999999</v>
      </c>
      <c r="AO331">
        <v>0.16</v>
      </c>
      <c r="AP331">
        <v>0</v>
      </c>
      <c r="AQ331">
        <v>0</v>
      </c>
    </row>
    <row r="332" spans="1:43" ht="15.6">
      <c r="A332" s="134">
        <v>5029</v>
      </c>
      <c r="B332" t="s">
        <v>1812</v>
      </c>
      <c r="C332" t="s">
        <v>1811</v>
      </c>
      <c r="D332">
        <v>0</v>
      </c>
      <c r="E332">
        <f t="shared" si="20"/>
        <v>1</v>
      </c>
      <c r="F332">
        <f t="shared" si="21"/>
        <v>1</v>
      </c>
      <c r="G332">
        <f t="shared" si="22"/>
        <v>1E-3</v>
      </c>
      <c r="H332" s="136">
        <f t="shared" si="23"/>
        <v>1401.15</v>
      </c>
      <c r="I332" t="s">
        <v>1504</v>
      </c>
      <c r="J332" t="s">
        <v>1484</v>
      </c>
      <c r="K332" t="s">
        <v>1505</v>
      </c>
      <c r="L332" t="s">
        <v>1486</v>
      </c>
      <c r="M332">
        <v>96</v>
      </c>
      <c r="N332">
        <v>1128</v>
      </c>
      <c r="O332">
        <v>2</v>
      </c>
      <c r="P332">
        <v>1E-4</v>
      </c>
      <c r="Q332" s="134">
        <v>5029</v>
      </c>
      <c r="R332">
        <v>51.9</v>
      </c>
      <c r="S332">
        <v>2.44</v>
      </c>
      <c r="T332">
        <v>12.4</v>
      </c>
      <c r="U332">
        <v>14.6</v>
      </c>
      <c r="V332">
        <v>0</v>
      </c>
      <c r="W332">
        <v>5.23</v>
      </c>
      <c r="X332">
        <v>9.89</v>
      </c>
      <c r="Y332">
        <v>2.42</v>
      </c>
      <c r="Z332">
        <v>0.12</v>
      </c>
      <c r="AA332">
        <v>0</v>
      </c>
      <c r="AB332">
        <v>0</v>
      </c>
      <c r="AC332">
        <v>0</v>
      </c>
      <c r="AD332">
        <v>0</v>
      </c>
      <c r="AE332">
        <v>99</v>
      </c>
      <c r="AG332" s="134">
        <v>5029</v>
      </c>
      <c r="AH332">
        <v>52.3</v>
      </c>
      <c r="AI332">
        <v>0.36</v>
      </c>
      <c r="AJ332">
        <v>1.86</v>
      </c>
      <c r="AK332">
        <v>11.5</v>
      </c>
      <c r="AL332">
        <v>0</v>
      </c>
      <c r="AM332">
        <v>17.399999999999999</v>
      </c>
      <c r="AN332">
        <v>15.7</v>
      </c>
      <c r="AO332">
        <v>0.16</v>
      </c>
      <c r="AP332">
        <v>0</v>
      </c>
      <c r="AQ332">
        <v>0</v>
      </c>
    </row>
    <row r="333" spans="1:43" ht="15.6">
      <c r="A333" s="134">
        <v>5030</v>
      </c>
      <c r="B333" t="s">
        <v>1813</v>
      </c>
      <c r="C333" t="s">
        <v>1811</v>
      </c>
      <c r="D333">
        <v>0</v>
      </c>
      <c r="E333">
        <f t="shared" si="20"/>
        <v>1.6200000000000188</v>
      </c>
      <c r="F333">
        <f t="shared" si="21"/>
        <v>1.6200000000000045</v>
      </c>
      <c r="G333">
        <f t="shared" si="22"/>
        <v>1E-3</v>
      </c>
      <c r="H333" s="136">
        <f t="shared" si="23"/>
        <v>1395.15</v>
      </c>
      <c r="I333" t="s">
        <v>1504</v>
      </c>
      <c r="J333" t="s">
        <v>1484</v>
      </c>
      <c r="K333" t="s">
        <v>1505</v>
      </c>
      <c r="L333" t="s">
        <v>1486</v>
      </c>
      <c r="M333">
        <v>96</v>
      </c>
      <c r="N333">
        <v>1122</v>
      </c>
      <c r="O333">
        <v>2</v>
      </c>
      <c r="P333">
        <v>1E-4</v>
      </c>
      <c r="Q333" s="134">
        <v>5030</v>
      </c>
      <c r="R333">
        <v>51.1</v>
      </c>
      <c r="S333">
        <v>2.2999999999999998</v>
      </c>
      <c r="T333">
        <v>12.2</v>
      </c>
      <c r="U333">
        <v>15.1</v>
      </c>
      <c r="V333">
        <v>0</v>
      </c>
      <c r="W333">
        <v>5.21</v>
      </c>
      <c r="X333">
        <v>9.9</v>
      </c>
      <c r="Y333">
        <v>2.41</v>
      </c>
      <c r="Z333">
        <v>0.16</v>
      </c>
      <c r="AA333">
        <v>0</v>
      </c>
      <c r="AB333">
        <v>0</v>
      </c>
      <c r="AC333">
        <v>0</v>
      </c>
      <c r="AD333">
        <v>0</v>
      </c>
      <c r="AE333">
        <v>98.38</v>
      </c>
      <c r="AG333" s="134">
        <v>5030</v>
      </c>
      <c r="AH333">
        <v>51.2</v>
      </c>
      <c r="AI333">
        <v>0.69</v>
      </c>
      <c r="AJ333">
        <v>2.75</v>
      </c>
      <c r="AK333">
        <v>11.3</v>
      </c>
      <c r="AL333">
        <v>0</v>
      </c>
      <c r="AM333">
        <v>16.600000000000001</v>
      </c>
      <c r="AN333">
        <v>17.5</v>
      </c>
      <c r="AO333">
        <v>0.1</v>
      </c>
      <c r="AP333">
        <v>0</v>
      </c>
      <c r="AQ333">
        <v>0</v>
      </c>
    </row>
    <row r="334" spans="1:43" ht="15.6">
      <c r="A334" s="134">
        <v>5031</v>
      </c>
      <c r="B334" t="s">
        <v>1570</v>
      </c>
      <c r="C334" t="s">
        <v>1811</v>
      </c>
      <c r="D334">
        <v>0</v>
      </c>
      <c r="E334">
        <f t="shared" si="20"/>
        <v>1.6200000000000045</v>
      </c>
      <c r="F334">
        <f t="shared" si="21"/>
        <v>1.5999999999999943</v>
      </c>
      <c r="G334">
        <f t="shared" si="22"/>
        <v>1E-3</v>
      </c>
      <c r="H334" s="136">
        <f t="shared" si="23"/>
        <v>1389.15</v>
      </c>
      <c r="I334" t="s">
        <v>1504</v>
      </c>
      <c r="J334" t="s">
        <v>1484</v>
      </c>
      <c r="K334" t="s">
        <v>1505</v>
      </c>
      <c r="L334" t="s">
        <v>1486</v>
      </c>
      <c r="M334">
        <v>94</v>
      </c>
      <c r="N334">
        <v>1116</v>
      </c>
      <c r="O334">
        <v>2</v>
      </c>
      <c r="P334">
        <v>1E-4</v>
      </c>
      <c r="Q334" s="134">
        <v>5031</v>
      </c>
      <c r="R334">
        <v>51.6</v>
      </c>
      <c r="S334">
        <v>3.01</v>
      </c>
      <c r="T334">
        <v>11.6</v>
      </c>
      <c r="U334">
        <v>15.6</v>
      </c>
      <c r="V334">
        <v>0</v>
      </c>
      <c r="W334">
        <v>4.5599999999999996</v>
      </c>
      <c r="X334">
        <v>9.42</v>
      </c>
      <c r="Y334">
        <v>2.44</v>
      </c>
      <c r="Z334">
        <v>0.15</v>
      </c>
      <c r="AA334">
        <v>0</v>
      </c>
      <c r="AB334">
        <v>0</v>
      </c>
      <c r="AC334">
        <v>0</v>
      </c>
      <c r="AD334">
        <v>0</v>
      </c>
      <c r="AE334">
        <v>98.4</v>
      </c>
      <c r="AG334" s="134">
        <v>5031</v>
      </c>
      <c r="AH334">
        <v>52.1</v>
      </c>
      <c r="AI334">
        <v>0.82</v>
      </c>
      <c r="AJ334">
        <v>1.73</v>
      </c>
      <c r="AK334">
        <v>13.3</v>
      </c>
      <c r="AL334">
        <v>0</v>
      </c>
      <c r="AM334">
        <v>16.3</v>
      </c>
      <c r="AN334">
        <v>16.2</v>
      </c>
      <c r="AO334">
        <v>0.13</v>
      </c>
      <c r="AP334">
        <v>0</v>
      </c>
      <c r="AQ334">
        <v>0</v>
      </c>
    </row>
    <row r="335" spans="1:43" ht="15.6">
      <c r="A335" s="134">
        <v>5032</v>
      </c>
      <c r="B335" t="s">
        <v>1814</v>
      </c>
      <c r="C335" t="s">
        <v>1811</v>
      </c>
      <c r="D335">
        <v>0</v>
      </c>
      <c r="E335">
        <f t="shared" si="20"/>
        <v>1.9000000000000199</v>
      </c>
      <c r="F335">
        <f t="shared" si="21"/>
        <v>1.9000000000000057</v>
      </c>
      <c r="G335">
        <f t="shared" si="22"/>
        <v>1E-3</v>
      </c>
      <c r="H335" s="136">
        <f t="shared" si="23"/>
        <v>1373.15</v>
      </c>
      <c r="I335" t="s">
        <v>1504</v>
      </c>
      <c r="J335" t="s">
        <v>1484</v>
      </c>
      <c r="K335" t="s">
        <v>1505</v>
      </c>
      <c r="L335" t="s">
        <v>1486</v>
      </c>
      <c r="M335">
        <v>100</v>
      </c>
      <c r="N335">
        <v>1100</v>
      </c>
      <c r="O335">
        <v>2</v>
      </c>
      <c r="P335">
        <v>1E-4</v>
      </c>
      <c r="Q335" s="134">
        <v>5032</v>
      </c>
      <c r="R335">
        <v>50.3</v>
      </c>
      <c r="S335">
        <v>3.82</v>
      </c>
      <c r="T335">
        <v>10.7</v>
      </c>
      <c r="U335">
        <v>17.8</v>
      </c>
      <c r="V335">
        <v>0</v>
      </c>
      <c r="W335">
        <v>3.77</v>
      </c>
      <c r="X335">
        <v>9.16</v>
      </c>
      <c r="Y335">
        <v>2.35</v>
      </c>
      <c r="Z335">
        <v>0.2</v>
      </c>
      <c r="AA335">
        <v>0</v>
      </c>
      <c r="AB335">
        <v>0</v>
      </c>
      <c r="AC335">
        <v>0</v>
      </c>
      <c r="AD335">
        <v>0</v>
      </c>
      <c r="AE335">
        <v>98.1</v>
      </c>
      <c r="AG335" s="134">
        <v>5032</v>
      </c>
      <c r="AH335">
        <v>51.5</v>
      </c>
      <c r="AI335">
        <v>0.85</v>
      </c>
      <c r="AJ335">
        <v>1.57</v>
      </c>
      <c r="AK335">
        <v>14.4</v>
      </c>
      <c r="AL335">
        <v>0</v>
      </c>
      <c r="AM335">
        <v>15.3</v>
      </c>
      <c r="AN335">
        <v>16</v>
      </c>
      <c r="AO335">
        <v>0.15</v>
      </c>
      <c r="AP335">
        <v>0</v>
      </c>
      <c r="AQ335">
        <v>0</v>
      </c>
    </row>
    <row r="336" spans="1:43" ht="15.6">
      <c r="A336" s="134">
        <v>5039</v>
      </c>
      <c r="B336" t="s">
        <v>1815</v>
      </c>
      <c r="C336" t="s">
        <v>1811</v>
      </c>
      <c r="D336">
        <v>0</v>
      </c>
      <c r="E336">
        <f t="shared" si="20"/>
        <v>1.2000000000000171</v>
      </c>
      <c r="F336">
        <f t="shared" si="21"/>
        <v>1.2000000000000028</v>
      </c>
      <c r="G336">
        <f t="shared" si="22"/>
        <v>1E-3</v>
      </c>
      <c r="H336" s="136">
        <f t="shared" si="23"/>
        <v>1422.15</v>
      </c>
      <c r="I336" t="s">
        <v>1504</v>
      </c>
      <c r="J336" t="s">
        <v>1484</v>
      </c>
      <c r="K336" t="s">
        <v>1505</v>
      </c>
      <c r="L336" t="s">
        <v>1486</v>
      </c>
      <c r="M336">
        <v>138</v>
      </c>
      <c r="N336">
        <v>1149</v>
      </c>
      <c r="O336">
        <v>2</v>
      </c>
      <c r="P336">
        <v>1E-4</v>
      </c>
      <c r="Q336" s="134">
        <v>5039</v>
      </c>
      <c r="R336">
        <v>52</v>
      </c>
      <c r="S336">
        <v>2.23</v>
      </c>
      <c r="T336">
        <v>12.9</v>
      </c>
      <c r="U336">
        <v>12.5</v>
      </c>
      <c r="V336">
        <v>0</v>
      </c>
      <c r="W336">
        <v>6.3</v>
      </c>
      <c r="X336">
        <v>10.6</v>
      </c>
      <c r="Y336">
        <v>2.17</v>
      </c>
      <c r="Z336">
        <v>0.1</v>
      </c>
      <c r="AA336">
        <v>0</v>
      </c>
      <c r="AB336">
        <v>0</v>
      </c>
      <c r="AC336">
        <v>0</v>
      </c>
      <c r="AD336">
        <v>0</v>
      </c>
      <c r="AE336">
        <v>98.8</v>
      </c>
      <c r="AG336" s="134">
        <v>5039</v>
      </c>
      <c r="AH336">
        <v>53.4</v>
      </c>
      <c r="AI336">
        <v>0.55000000000000004</v>
      </c>
      <c r="AJ336">
        <v>1.6</v>
      </c>
      <c r="AK336">
        <v>9.0500000000000007</v>
      </c>
      <c r="AL336">
        <v>0</v>
      </c>
      <c r="AM336">
        <v>18.7</v>
      </c>
      <c r="AN336">
        <v>16.899999999999999</v>
      </c>
      <c r="AO336">
        <v>0.1</v>
      </c>
      <c r="AP336">
        <v>0</v>
      </c>
      <c r="AQ336">
        <v>0</v>
      </c>
    </row>
    <row r="337" spans="1:43" ht="15.6">
      <c r="A337" s="134">
        <v>5040</v>
      </c>
      <c r="B337" t="s">
        <v>1816</v>
      </c>
      <c r="C337" t="s">
        <v>1811</v>
      </c>
      <c r="D337">
        <v>0</v>
      </c>
      <c r="E337">
        <f t="shared" si="20"/>
        <v>2.0100000000000193</v>
      </c>
      <c r="F337">
        <f t="shared" si="21"/>
        <v>2.0100000000000051</v>
      </c>
      <c r="G337">
        <f t="shared" si="22"/>
        <v>1E-3</v>
      </c>
      <c r="H337" s="136">
        <f t="shared" si="23"/>
        <v>1416.15</v>
      </c>
      <c r="I337" t="s">
        <v>1504</v>
      </c>
      <c r="J337" t="s">
        <v>1484</v>
      </c>
      <c r="K337" t="s">
        <v>1505</v>
      </c>
      <c r="L337" t="s">
        <v>1486</v>
      </c>
      <c r="M337">
        <v>146</v>
      </c>
      <c r="N337">
        <v>1143</v>
      </c>
      <c r="O337">
        <v>2</v>
      </c>
      <c r="P337">
        <v>1E-4</v>
      </c>
      <c r="Q337" s="134">
        <v>5040</v>
      </c>
      <c r="R337">
        <v>51.4</v>
      </c>
      <c r="S337">
        <v>2.2999999999999998</v>
      </c>
      <c r="T337">
        <v>12.5</v>
      </c>
      <c r="U337">
        <v>13.5</v>
      </c>
      <c r="V337">
        <v>0</v>
      </c>
      <c r="W337">
        <v>6.03</v>
      </c>
      <c r="X337">
        <v>9.94</v>
      </c>
      <c r="Y337">
        <v>2.25</v>
      </c>
      <c r="Z337">
        <v>7.0000000000000007E-2</v>
      </c>
      <c r="AA337">
        <v>0</v>
      </c>
      <c r="AB337">
        <v>0</v>
      </c>
      <c r="AC337">
        <v>0</v>
      </c>
      <c r="AD337">
        <v>0</v>
      </c>
      <c r="AE337">
        <v>97.99</v>
      </c>
      <c r="AG337" s="134">
        <v>5040</v>
      </c>
      <c r="AH337">
        <v>52.3</v>
      </c>
      <c r="AI337">
        <v>0.38</v>
      </c>
      <c r="AJ337">
        <v>1.77</v>
      </c>
      <c r="AK337">
        <v>9.6300000000000008</v>
      </c>
      <c r="AL337">
        <v>0</v>
      </c>
      <c r="AM337">
        <v>17.8</v>
      </c>
      <c r="AN337">
        <v>17.3</v>
      </c>
      <c r="AO337">
        <v>0.17</v>
      </c>
      <c r="AP337">
        <v>0</v>
      </c>
      <c r="AQ337">
        <v>0</v>
      </c>
    </row>
    <row r="338" spans="1:43" ht="15.6">
      <c r="A338" s="134">
        <v>5041</v>
      </c>
      <c r="B338" t="s">
        <v>1817</v>
      </c>
      <c r="C338" t="s">
        <v>1811</v>
      </c>
      <c r="D338">
        <v>0</v>
      </c>
      <c r="E338">
        <f t="shared" si="20"/>
        <v>1.6300000000000097</v>
      </c>
      <c r="F338">
        <f t="shared" si="21"/>
        <v>1.6299999999999955</v>
      </c>
      <c r="G338">
        <f t="shared" si="22"/>
        <v>1E-3</v>
      </c>
      <c r="H338" s="136">
        <f t="shared" si="23"/>
        <v>1407.15</v>
      </c>
      <c r="I338" t="s">
        <v>1504</v>
      </c>
      <c r="J338" t="s">
        <v>1484</v>
      </c>
      <c r="K338" t="s">
        <v>1505</v>
      </c>
      <c r="L338" t="s">
        <v>1486</v>
      </c>
      <c r="M338">
        <v>75</v>
      </c>
      <c r="N338">
        <v>1134</v>
      </c>
      <c r="O338">
        <v>2</v>
      </c>
      <c r="P338">
        <v>1E-4</v>
      </c>
      <c r="Q338" s="134">
        <v>5041</v>
      </c>
      <c r="R338">
        <v>51</v>
      </c>
      <c r="S338">
        <v>2.78</v>
      </c>
      <c r="T338">
        <v>12.3</v>
      </c>
      <c r="U338">
        <v>14</v>
      </c>
      <c r="V338">
        <v>0</v>
      </c>
      <c r="W338">
        <v>5.63</v>
      </c>
      <c r="X338">
        <v>10</v>
      </c>
      <c r="Y338">
        <v>2.5299999999999998</v>
      </c>
      <c r="Z338">
        <v>0.13</v>
      </c>
      <c r="AA338">
        <v>0</v>
      </c>
      <c r="AB338">
        <v>0</v>
      </c>
      <c r="AC338">
        <v>0</v>
      </c>
      <c r="AD338">
        <v>0</v>
      </c>
      <c r="AE338">
        <v>98.37</v>
      </c>
      <c r="AG338" s="134">
        <v>5041</v>
      </c>
      <c r="AH338">
        <v>51.9</v>
      </c>
      <c r="AI338">
        <v>0.71</v>
      </c>
      <c r="AJ338">
        <v>3.03</v>
      </c>
      <c r="AK338">
        <v>9.74</v>
      </c>
      <c r="AL338">
        <v>0</v>
      </c>
      <c r="AM338">
        <v>17.5</v>
      </c>
      <c r="AN338">
        <v>17.3</v>
      </c>
      <c r="AO338">
        <v>0.19</v>
      </c>
      <c r="AP338">
        <v>0</v>
      </c>
      <c r="AQ338">
        <v>0</v>
      </c>
    </row>
    <row r="339" spans="1:43" ht="15.6">
      <c r="A339" s="134">
        <v>5042</v>
      </c>
      <c r="B339" t="s">
        <v>1818</v>
      </c>
      <c r="C339" t="s">
        <v>1811</v>
      </c>
      <c r="D339">
        <v>0</v>
      </c>
      <c r="E339">
        <f t="shared" si="20"/>
        <v>1.6899999999999977</v>
      </c>
      <c r="F339">
        <f t="shared" si="21"/>
        <v>1.6899999999999977</v>
      </c>
      <c r="G339">
        <f t="shared" si="22"/>
        <v>1E-3</v>
      </c>
      <c r="H339" s="136">
        <f t="shared" si="23"/>
        <v>1401.15</v>
      </c>
      <c r="I339" t="s">
        <v>1504</v>
      </c>
      <c r="J339" t="s">
        <v>1484</v>
      </c>
      <c r="K339" t="s">
        <v>1505</v>
      </c>
      <c r="L339" t="s">
        <v>1486</v>
      </c>
      <c r="M339">
        <v>96</v>
      </c>
      <c r="N339">
        <v>1128</v>
      </c>
      <c r="O339">
        <v>2</v>
      </c>
      <c r="P339">
        <v>1E-4</v>
      </c>
      <c r="Q339" s="134">
        <v>5042</v>
      </c>
      <c r="R339">
        <v>50</v>
      </c>
      <c r="S339">
        <v>3.62</v>
      </c>
      <c r="T339">
        <v>11.7</v>
      </c>
      <c r="U339">
        <v>15.2</v>
      </c>
      <c r="V339">
        <v>0</v>
      </c>
      <c r="W339">
        <v>5.26</v>
      </c>
      <c r="X339">
        <v>9.91</v>
      </c>
      <c r="Y339">
        <v>2.4700000000000002</v>
      </c>
      <c r="Z339">
        <v>0.15</v>
      </c>
      <c r="AA339">
        <v>0</v>
      </c>
      <c r="AB339">
        <v>0</v>
      </c>
      <c r="AC339">
        <v>0</v>
      </c>
      <c r="AD339">
        <v>0</v>
      </c>
      <c r="AE339">
        <v>98.31</v>
      </c>
      <c r="AG339" s="134">
        <v>5042</v>
      </c>
      <c r="AH339">
        <v>51.6</v>
      </c>
      <c r="AI339">
        <v>0.69</v>
      </c>
      <c r="AJ339">
        <v>2.31</v>
      </c>
      <c r="AK339">
        <v>10.5</v>
      </c>
      <c r="AL339">
        <v>0</v>
      </c>
      <c r="AM339">
        <v>17.100000000000001</v>
      </c>
      <c r="AN339">
        <v>17.2</v>
      </c>
      <c r="AO339">
        <v>0.16</v>
      </c>
      <c r="AP339">
        <v>0</v>
      </c>
      <c r="AQ339">
        <v>0</v>
      </c>
    </row>
    <row r="340" spans="1:43" ht="15.6">
      <c r="A340" s="134">
        <v>5043</v>
      </c>
      <c r="B340" t="s">
        <v>1819</v>
      </c>
      <c r="C340" t="s">
        <v>1811</v>
      </c>
      <c r="D340">
        <v>0</v>
      </c>
      <c r="E340">
        <f t="shared" si="20"/>
        <v>1.9399999999999835</v>
      </c>
      <c r="F340">
        <f t="shared" si="21"/>
        <v>1.9399999999999977</v>
      </c>
      <c r="G340">
        <f t="shared" si="22"/>
        <v>1E-3</v>
      </c>
      <c r="H340" s="136">
        <f t="shared" si="23"/>
        <v>1395.15</v>
      </c>
      <c r="I340" t="s">
        <v>1504</v>
      </c>
      <c r="J340" t="s">
        <v>1484</v>
      </c>
      <c r="K340" t="s">
        <v>1505</v>
      </c>
      <c r="L340" t="s">
        <v>1486</v>
      </c>
      <c r="M340">
        <v>96</v>
      </c>
      <c r="N340">
        <v>1122</v>
      </c>
      <c r="O340">
        <v>2</v>
      </c>
      <c r="P340">
        <v>1E-4</v>
      </c>
      <c r="Q340" s="134">
        <v>5043</v>
      </c>
      <c r="R340">
        <v>49.9</v>
      </c>
      <c r="S340">
        <v>3.61</v>
      </c>
      <c r="T340">
        <v>11.8</v>
      </c>
      <c r="U340">
        <v>15.2</v>
      </c>
      <c r="V340">
        <v>0</v>
      </c>
      <c r="W340">
        <v>5.2</v>
      </c>
      <c r="X340">
        <v>9.67</v>
      </c>
      <c r="Y340">
        <v>2.5299999999999998</v>
      </c>
      <c r="Z340">
        <v>0.15</v>
      </c>
      <c r="AA340">
        <v>0</v>
      </c>
      <c r="AB340">
        <v>0</v>
      </c>
      <c r="AC340">
        <v>0</v>
      </c>
      <c r="AD340">
        <v>0</v>
      </c>
      <c r="AE340">
        <v>98.06</v>
      </c>
      <c r="AG340" s="134">
        <v>5043</v>
      </c>
      <c r="AH340">
        <v>53.5</v>
      </c>
      <c r="AI340">
        <v>0.5</v>
      </c>
      <c r="AJ340">
        <v>0.83</v>
      </c>
      <c r="AK340">
        <v>17.3</v>
      </c>
      <c r="AL340">
        <v>0</v>
      </c>
      <c r="AM340">
        <v>22.9</v>
      </c>
      <c r="AN340">
        <v>5.07</v>
      </c>
      <c r="AO340">
        <v>0.05</v>
      </c>
      <c r="AP340">
        <v>0</v>
      </c>
      <c r="AQ340">
        <v>0</v>
      </c>
    </row>
    <row r="341" spans="1:43" ht="15.6">
      <c r="A341" s="134">
        <v>5044</v>
      </c>
      <c r="B341" t="s">
        <v>1820</v>
      </c>
      <c r="C341" t="s">
        <v>1811</v>
      </c>
      <c r="D341">
        <v>0</v>
      </c>
      <c r="E341">
        <f t="shared" si="20"/>
        <v>1.5799999999999841</v>
      </c>
      <c r="F341">
        <f t="shared" si="21"/>
        <v>1.5799999999999983</v>
      </c>
      <c r="G341">
        <f t="shared" si="22"/>
        <v>1E-3</v>
      </c>
      <c r="H341" s="136">
        <f t="shared" si="23"/>
        <v>1389.15</v>
      </c>
      <c r="I341" t="s">
        <v>1504</v>
      </c>
      <c r="J341" t="s">
        <v>1484</v>
      </c>
      <c r="K341" t="s">
        <v>1505</v>
      </c>
      <c r="L341" t="s">
        <v>1486</v>
      </c>
      <c r="M341">
        <v>94</v>
      </c>
      <c r="N341">
        <v>1116</v>
      </c>
      <c r="O341">
        <v>2</v>
      </c>
      <c r="P341">
        <v>1E-4</v>
      </c>
      <c r="Q341" s="134">
        <v>5044</v>
      </c>
      <c r="R341">
        <v>49.4</v>
      </c>
      <c r="S341">
        <v>4.55</v>
      </c>
      <c r="T341">
        <v>11.3</v>
      </c>
      <c r="U341">
        <v>15.9</v>
      </c>
      <c r="V341">
        <v>0</v>
      </c>
      <c r="W341">
        <v>5</v>
      </c>
      <c r="X341">
        <v>9.64</v>
      </c>
      <c r="Y341">
        <v>2.4</v>
      </c>
      <c r="Z341">
        <v>0.23</v>
      </c>
      <c r="AA341">
        <v>0</v>
      </c>
      <c r="AB341">
        <v>0</v>
      </c>
      <c r="AC341">
        <v>0</v>
      </c>
      <c r="AD341">
        <v>0</v>
      </c>
      <c r="AE341">
        <v>98.42</v>
      </c>
      <c r="AG341" s="134">
        <v>5044</v>
      </c>
      <c r="AH341">
        <v>52.1</v>
      </c>
      <c r="AI341">
        <v>0.81</v>
      </c>
      <c r="AJ341">
        <v>1.47</v>
      </c>
      <c r="AK341">
        <v>13.9</v>
      </c>
      <c r="AL341">
        <v>0</v>
      </c>
      <c r="AM341">
        <v>17.8</v>
      </c>
      <c r="AN341">
        <v>13.4</v>
      </c>
      <c r="AO341">
        <v>0.12</v>
      </c>
      <c r="AP341">
        <v>0</v>
      </c>
      <c r="AQ341">
        <v>0</v>
      </c>
    </row>
    <row r="342" spans="1:43" ht="15.6">
      <c r="A342" s="134">
        <v>5045</v>
      </c>
      <c r="B342" t="s">
        <v>1821</v>
      </c>
      <c r="C342" t="s">
        <v>1811</v>
      </c>
      <c r="D342">
        <v>0</v>
      </c>
      <c r="E342">
        <f t="shared" si="20"/>
        <v>0.47999999999998977</v>
      </c>
      <c r="F342">
        <f t="shared" si="21"/>
        <v>0.48000000000000398</v>
      </c>
      <c r="G342">
        <f t="shared" si="22"/>
        <v>1E-3</v>
      </c>
      <c r="H342" s="136">
        <f t="shared" si="23"/>
        <v>1373.15</v>
      </c>
      <c r="I342" t="s">
        <v>1504</v>
      </c>
      <c r="J342" t="s">
        <v>1484</v>
      </c>
      <c r="K342" t="s">
        <v>1505</v>
      </c>
      <c r="L342" t="s">
        <v>1486</v>
      </c>
      <c r="M342">
        <v>95</v>
      </c>
      <c r="N342">
        <v>1100</v>
      </c>
      <c r="O342">
        <v>2</v>
      </c>
      <c r="P342">
        <v>1E-4</v>
      </c>
      <c r="Q342" s="134">
        <v>5045</v>
      </c>
      <c r="R342">
        <v>49.2</v>
      </c>
      <c r="S342">
        <v>4.95</v>
      </c>
      <c r="T342">
        <v>11</v>
      </c>
      <c r="U342">
        <v>17.7</v>
      </c>
      <c r="V342">
        <v>0</v>
      </c>
      <c r="W342">
        <v>4.79</v>
      </c>
      <c r="X342">
        <v>9.4700000000000006</v>
      </c>
      <c r="Y342">
        <v>2.25</v>
      </c>
      <c r="Z342">
        <v>0.16</v>
      </c>
      <c r="AA342">
        <v>0</v>
      </c>
      <c r="AB342">
        <v>0</v>
      </c>
      <c r="AC342">
        <v>0</v>
      </c>
      <c r="AD342">
        <v>0</v>
      </c>
      <c r="AE342">
        <v>99.52</v>
      </c>
      <c r="AG342" s="134">
        <v>5045</v>
      </c>
      <c r="AH342">
        <v>51.3</v>
      </c>
      <c r="AI342">
        <v>1.05</v>
      </c>
      <c r="AJ342">
        <v>2.39</v>
      </c>
      <c r="AK342">
        <v>13</v>
      </c>
      <c r="AL342">
        <v>0</v>
      </c>
      <c r="AM342">
        <v>16.7</v>
      </c>
      <c r="AN342">
        <v>16.2</v>
      </c>
      <c r="AO342">
        <v>0.16</v>
      </c>
      <c r="AP342">
        <v>0</v>
      </c>
      <c r="AQ342">
        <v>0</v>
      </c>
    </row>
    <row r="343" spans="1:43" ht="15.6">
      <c r="A343" s="134">
        <v>5052</v>
      </c>
      <c r="B343" t="s">
        <v>1822</v>
      </c>
      <c r="C343" t="s">
        <v>1811</v>
      </c>
      <c r="D343">
        <v>0</v>
      </c>
      <c r="E343">
        <f t="shared" si="20"/>
        <v>1.5600000000000023</v>
      </c>
      <c r="F343">
        <f t="shared" si="21"/>
        <v>1.5600000000000023</v>
      </c>
      <c r="G343">
        <f t="shared" si="22"/>
        <v>1E-3</v>
      </c>
      <c r="H343" s="136">
        <f t="shared" si="23"/>
        <v>1408.15</v>
      </c>
      <c r="I343" t="s">
        <v>1504</v>
      </c>
      <c r="J343" t="s">
        <v>1484</v>
      </c>
      <c r="K343" t="s">
        <v>1505</v>
      </c>
      <c r="L343" t="s">
        <v>1486</v>
      </c>
      <c r="M343">
        <v>315</v>
      </c>
      <c r="N343">
        <v>1135</v>
      </c>
      <c r="O343">
        <v>2</v>
      </c>
      <c r="P343">
        <v>1E-4</v>
      </c>
      <c r="Q343" s="134">
        <v>5052</v>
      </c>
      <c r="R343">
        <v>51</v>
      </c>
      <c r="S343">
        <v>2.2599999999999998</v>
      </c>
      <c r="T343">
        <v>12.2</v>
      </c>
      <c r="U343">
        <v>14.7</v>
      </c>
      <c r="V343">
        <v>0</v>
      </c>
      <c r="W343">
        <v>5.95</v>
      </c>
      <c r="X343">
        <v>9.93</v>
      </c>
      <c r="Y343">
        <v>2.2599999999999998</v>
      </c>
      <c r="Z343">
        <v>0.14000000000000001</v>
      </c>
      <c r="AA343">
        <v>0</v>
      </c>
      <c r="AB343">
        <v>0</v>
      </c>
      <c r="AC343">
        <v>0</v>
      </c>
      <c r="AD343">
        <v>0</v>
      </c>
      <c r="AE343">
        <v>98.44</v>
      </c>
      <c r="AG343" s="134">
        <v>5052</v>
      </c>
      <c r="AH343">
        <v>52.4</v>
      </c>
      <c r="AI343">
        <v>0.56000000000000005</v>
      </c>
      <c r="AJ343">
        <v>2.08</v>
      </c>
      <c r="AK343">
        <v>10.199999999999999</v>
      </c>
      <c r="AL343">
        <v>0</v>
      </c>
      <c r="AM343">
        <v>18.100000000000001</v>
      </c>
      <c r="AN343">
        <v>17.399999999999999</v>
      </c>
      <c r="AO343">
        <v>0.13</v>
      </c>
      <c r="AP343">
        <v>0</v>
      </c>
      <c r="AQ343">
        <v>0</v>
      </c>
    </row>
    <row r="344" spans="1:43" ht="15.6">
      <c r="A344" s="134">
        <v>5053</v>
      </c>
      <c r="B344" t="s">
        <v>1823</v>
      </c>
      <c r="C344" t="s">
        <v>1811</v>
      </c>
      <c r="D344">
        <v>0</v>
      </c>
      <c r="E344">
        <f t="shared" si="20"/>
        <v>0.46000000000000796</v>
      </c>
      <c r="F344">
        <f t="shared" si="21"/>
        <v>0.45999999999999375</v>
      </c>
      <c r="G344">
        <f t="shared" si="22"/>
        <v>1E-3</v>
      </c>
      <c r="H344" s="136">
        <f t="shared" si="23"/>
        <v>1398.15</v>
      </c>
      <c r="I344" t="s">
        <v>1504</v>
      </c>
      <c r="J344" t="s">
        <v>1484</v>
      </c>
      <c r="K344" t="s">
        <v>1505</v>
      </c>
      <c r="L344" t="s">
        <v>1486</v>
      </c>
      <c r="M344">
        <v>398</v>
      </c>
      <c r="N344">
        <v>1125</v>
      </c>
      <c r="O344">
        <v>2</v>
      </c>
      <c r="P344">
        <v>1E-4</v>
      </c>
      <c r="Q344" s="134">
        <v>5053</v>
      </c>
      <c r="R344">
        <v>51.6</v>
      </c>
      <c r="S344">
        <v>2.46</v>
      </c>
      <c r="T344">
        <v>12</v>
      </c>
      <c r="U344">
        <v>15.6</v>
      </c>
      <c r="V344">
        <v>0</v>
      </c>
      <c r="W344">
        <v>5.7</v>
      </c>
      <c r="X344">
        <v>9.7799999999999994</v>
      </c>
      <c r="Y344">
        <v>2.2999999999999998</v>
      </c>
      <c r="Z344">
        <v>0.1</v>
      </c>
      <c r="AA344">
        <v>0</v>
      </c>
      <c r="AB344">
        <v>0</v>
      </c>
      <c r="AC344">
        <v>0</v>
      </c>
      <c r="AD344">
        <v>0</v>
      </c>
      <c r="AE344">
        <v>99.54</v>
      </c>
      <c r="AG344" s="134">
        <v>5053</v>
      </c>
      <c r="AH344">
        <v>51.6</v>
      </c>
      <c r="AI344">
        <v>0.67</v>
      </c>
      <c r="AJ344">
        <v>2.64</v>
      </c>
      <c r="AK344">
        <v>10.3</v>
      </c>
      <c r="AL344">
        <v>0</v>
      </c>
      <c r="AM344">
        <v>16.8</v>
      </c>
      <c r="AN344">
        <v>17.899999999999999</v>
      </c>
      <c r="AO344">
        <v>0.17</v>
      </c>
      <c r="AP344">
        <v>0</v>
      </c>
      <c r="AQ344">
        <v>0</v>
      </c>
    </row>
    <row r="345" spans="1:43" ht="15.6">
      <c r="A345" s="134">
        <v>5054</v>
      </c>
      <c r="B345" t="s">
        <v>1824</v>
      </c>
      <c r="C345" t="s">
        <v>1811</v>
      </c>
      <c r="D345">
        <v>0</v>
      </c>
      <c r="E345">
        <f t="shared" si="20"/>
        <v>0.68999999999998352</v>
      </c>
      <c r="F345">
        <f t="shared" si="21"/>
        <v>0.68999999999999773</v>
      </c>
      <c r="G345">
        <f t="shared" si="22"/>
        <v>1E-3</v>
      </c>
      <c r="H345" s="136">
        <f t="shared" si="23"/>
        <v>1388.15</v>
      </c>
      <c r="I345" t="s">
        <v>1504</v>
      </c>
      <c r="J345" t="s">
        <v>1484</v>
      </c>
      <c r="K345" t="s">
        <v>1505</v>
      </c>
      <c r="L345" t="s">
        <v>1486</v>
      </c>
      <c r="M345">
        <v>430</v>
      </c>
      <c r="N345">
        <v>1115</v>
      </c>
      <c r="O345">
        <v>2</v>
      </c>
      <c r="P345">
        <v>1E-4</v>
      </c>
      <c r="Q345" s="134">
        <v>5054</v>
      </c>
      <c r="R345">
        <v>54.2</v>
      </c>
      <c r="S345">
        <v>2.71</v>
      </c>
      <c r="T345">
        <v>11.8</v>
      </c>
      <c r="U345">
        <v>14.2</v>
      </c>
      <c r="V345">
        <v>0</v>
      </c>
      <c r="W345">
        <v>4.74</v>
      </c>
      <c r="X345">
        <v>9.01</v>
      </c>
      <c r="Y345">
        <v>2.5</v>
      </c>
      <c r="Z345">
        <v>0.15</v>
      </c>
      <c r="AA345">
        <v>0</v>
      </c>
      <c r="AB345">
        <v>0</v>
      </c>
      <c r="AC345">
        <v>0</v>
      </c>
      <c r="AD345">
        <v>0</v>
      </c>
      <c r="AE345">
        <v>99.31</v>
      </c>
      <c r="AG345" s="134">
        <v>5054</v>
      </c>
      <c r="AH345">
        <v>51.9</v>
      </c>
      <c r="AI345">
        <v>0.67</v>
      </c>
      <c r="AJ345">
        <v>2.1800000000000002</v>
      </c>
      <c r="AK345">
        <v>11.2</v>
      </c>
      <c r="AL345">
        <v>0</v>
      </c>
      <c r="AM345">
        <v>17.399999999999999</v>
      </c>
      <c r="AN345">
        <v>17.7</v>
      </c>
      <c r="AO345">
        <v>0.2</v>
      </c>
      <c r="AP345">
        <v>0</v>
      </c>
      <c r="AQ345">
        <v>0</v>
      </c>
    </row>
    <row r="346" spans="1:43" ht="15.6">
      <c r="A346" s="134">
        <v>5105</v>
      </c>
      <c r="B346">
        <v>3</v>
      </c>
      <c r="C346" t="s">
        <v>1825</v>
      </c>
      <c r="D346">
        <v>0</v>
      </c>
      <c r="E346">
        <f t="shared" si="20"/>
        <v>3.0499999999999972</v>
      </c>
      <c r="F346">
        <f t="shared" si="21"/>
        <v>1.269999999999996</v>
      </c>
      <c r="G346">
        <f t="shared" si="22"/>
        <v>1E-3</v>
      </c>
      <c r="H346" s="136">
        <f t="shared" si="23"/>
        <v>1428.15</v>
      </c>
      <c r="I346" t="s">
        <v>1504</v>
      </c>
      <c r="J346" t="s">
        <v>1484</v>
      </c>
      <c r="K346" t="s">
        <v>1505</v>
      </c>
      <c r="L346" t="s">
        <v>1486</v>
      </c>
      <c r="M346">
        <v>24</v>
      </c>
      <c r="N346">
        <v>1155</v>
      </c>
      <c r="O346">
        <v>0</v>
      </c>
      <c r="P346">
        <v>1E-4</v>
      </c>
      <c r="Q346" s="134">
        <v>5105</v>
      </c>
      <c r="R346">
        <v>48.3</v>
      </c>
      <c r="S346">
        <v>0.9</v>
      </c>
      <c r="T346">
        <v>14.8</v>
      </c>
      <c r="U346">
        <v>9.2799999999999994</v>
      </c>
      <c r="V346">
        <v>0.22</v>
      </c>
      <c r="W346">
        <v>6.11</v>
      </c>
      <c r="X346">
        <v>11.7</v>
      </c>
      <c r="Y346">
        <v>2.7</v>
      </c>
      <c r="Z346">
        <v>2.4500000000000002</v>
      </c>
      <c r="AA346">
        <v>0</v>
      </c>
      <c r="AB346">
        <v>0.49</v>
      </c>
      <c r="AC346">
        <v>0</v>
      </c>
      <c r="AD346">
        <v>1.78</v>
      </c>
      <c r="AE346">
        <v>98.73</v>
      </c>
      <c r="AG346" s="134">
        <v>5105</v>
      </c>
      <c r="AH346">
        <v>51.8</v>
      </c>
      <c r="AI346">
        <v>0.44</v>
      </c>
      <c r="AJ346">
        <v>3.28</v>
      </c>
      <c r="AK346">
        <v>6.01</v>
      </c>
      <c r="AL346">
        <v>0.09</v>
      </c>
      <c r="AM346">
        <v>15.7</v>
      </c>
      <c r="AN346">
        <v>22</v>
      </c>
      <c r="AO346">
        <v>0.26</v>
      </c>
      <c r="AP346">
        <v>0</v>
      </c>
      <c r="AQ346">
        <v>0.26</v>
      </c>
    </row>
    <row r="347" spans="1:43" ht="15.6">
      <c r="A347" s="134">
        <v>5106</v>
      </c>
      <c r="B347">
        <v>4</v>
      </c>
      <c r="C347" t="s">
        <v>1825</v>
      </c>
      <c r="D347">
        <v>0</v>
      </c>
      <c r="E347">
        <f t="shared" si="20"/>
        <v>3.1299999999999955</v>
      </c>
      <c r="F347">
        <f t="shared" si="21"/>
        <v>1.2900000000000063</v>
      </c>
      <c r="G347">
        <f t="shared" si="22"/>
        <v>1E-3</v>
      </c>
      <c r="H347" s="136">
        <f t="shared" si="23"/>
        <v>1409.15</v>
      </c>
      <c r="I347" t="s">
        <v>1504</v>
      </c>
      <c r="J347" t="s">
        <v>1484</v>
      </c>
      <c r="K347" t="s">
        <v>1505</v>
      </c>
      <c r="L347" t="s">
        <v>1486</v>
      </c>
      <c r="M347">
        <v>22</v>
      </c>
      <c r="N347">
        <v>1136</v>
      </c>
      <c r="O347">
        <v>0</v>
      </c>
      <c r="P347">
        <v>1E-4</v>
      </c>
      <c r="Q347" s="134">
        <v>5106</v>
      </c>
      <c r="R347">
        <v>48.3</v>
      </c>
      <c r="S347">
        <v>0.91</v>
      </c>
      <c r="T347">
        <v>15.5</v>
      </c>
      <c r="U347">
        <v>9.39</v>
      </c>
      <c r="V347">
        <v>0.23</v>
      </c>
      <c r="W347">
        <v>5.37</v>
      </c>
      <c r="X347">
        <v>10.9</v>
      </c>
      <c r="Y347">
        <v>3.03</v>
      </c>
      <c r="Z347">
        <v>2.74</v>
      </c>
      <c r="AA347">
        <v>0</v>
      </c>
      <c r="AB347">
        <v>0.5</v>
      </c>
      <c r="AC347">
        <v>0</v>
      </c>
      <c r="AD347">
        <v>1.81</v>
      </c>
      <c r="AE347">
        <v>98.71</v>
      </c>
      <c r="AG347" s="134">
        <v>5106</v>
      </c>
      <c r="AH347">
        <v>51.3</v>
      </c>
      <c r="AI347">
        <v>0.44</v>
      </c>
      <c r="AJ347">
        <v>3.65</v>
      </c>
      <c r="AK347">
        <v>6.19</v>
      </c>
      <c r="AL347">
        <v>0.14000000000000001</v>
      </c>
      <c r="AM347">
        <v>15.1</v>
      </c>
      <c r="AN347">
        <v>21.8</v>
      </c>
      <c r="AO347">
        <v>0.33</v>
      </c>
      <c r="AP347">
        <v>0</v>
      </c>
      <c r="AQ347">
        <v>0.24</v>
      </c>
    </row>
    <row r="348" spans="1:43" ht="15.6">
      <c r="A348" s="134">
        <v>5107</v>
      </c>
      <c r="B348">
        <v>5</v>
      </c>
      <c r="C348" t="s">
        <v>1825</v>
      </c>
      <c r="D348">
        <v>0</v>
      </c>
      <c r="E348">
        <f t="shared" si="20"/>
        <v>3.1800000000000068</v>
      </c>
      <c r="F348">
        <f t="shared" si="21"/>
        <v>1.3599999999999994</v>
      </c>
      <c r="G348">
        <f t="shared" si="22"/>
        <v>1E-3</v>
      </c>
      <c r="H348" s="136">
        <f t="shared" si="23"/>
        <v>1410.15</v>
      </c>
      <c r="I348" t="s">
        <v>1504</v>
      </c>
      <c r="J348" t="s">
        <v>1484</v>
      </c>
      <c r="K348" t="s">
        <v>1505</v>
      </c>
      <c r="L348" t="s">
        <v>1486</v>
      </c>
      <c r="M348">
        <v>72</v>
      </c>
      <c r="N348">
        <v>1137</v>
      </c>
      <c r="O348">
        <v>0</v>
      </c>
      <c r="P348">
        <v>1E-4</v>
      </c>
      <c r="Q348" s="134">
        <v>5107</v>
      </c>
      <c r="R348">
        <v>48.6</v>
      </c>
      <c r="S348">
        <v>0.91</v>
      </c>
      <c r="T348">
        <v>15.4</v>
      </c>
      <c r="U348">
        <v>9.36</v>
      </c>
      <c r="V348">
        <v>0.22</v>
      </c>
      <c r="W348">
        <v>5.31</v>
      </c>
      <c r="X348">
        <v>10.8</v>
      </c>
      <c r="Y348">
        <v>3.06</v>
      </c>
      <c r="Z348">
        <v>2.66</v>
      </c>
      <c r="AA348">
        <v>0</v>
      </c>
      <c r="AB348">
        <v>0.5</v>
      </c>
      <c r="AC348">
        <v>0</v>
      </c>
      <c r="AD348">
        <v>1.82</v>
      </c>
      <c r="AE348">
        <v>98.64</v>
      </c>
      <c r="AG348" s="134">
        <v>5107</v>
      </c>
      <c r="AH348">
        <v>50.8</v>
      </c>
      <c r="AI348">
        <v>0.53</v>
      </c>
      <c r="AJ348">
        <v>3.52</v>
      </c>
      <c r="AK348">
        <v>6.62</v>
      </c>
      <c r="AL348">
        <v>0.11</v>
      </c>
      <c r="AM348">
        <v>14.9</v>
      </c>
      <c r="AN348">
        <v>22.6</v>
      </c>
      <c r="AO348">
        <v>0.26</v>
      </c>
      <c r="AP348">
        <v>0</v>
      </c>
      <c r="AQ348">
        <v>0.24</v>
      </c>
    </row>
    <row r="349" spans="1:43" ht="15.6">
      <c r="A349" s="134">
        <v>5108</v>
      </c>
      <c r="B349">
        <v>6</v>
      </c>
      <c r="C349" t="s">
        <v>1825</v>
      </c>
      <c r="D349">
        <v>0</v>
      </c>
      <c r="E349">
        <f t="shared" si="20"/>
        <v>3.8499999999999943</v>
      </c>
      <c r="F349">
        <f t="shared" si="21"/>
        <v>1.7900000000000063</v>
      </c>
      <c r="G349">
        <f t="shared" si="22"/>
        <v>1E-3</v>
      </c>
      <c r="H349" s="136">
        <f t="shared" si="23"/>
        <v>1400.15</v>
      </c>
      <c r="I349" t="s">
        <v>1504</v>
      </c>
      <c r="J349" t="s">
        <v>1484</v>
      </c>
      <c r="K349" t="s">
        <v>1505</v>
      </c>
      <c r="L349" t="s">
        <v>1486</v>
      </c>
      <c r="M349">
        <v>48</v>
      </c>
      <c r="N349">
        <v>1127</v>
      </c>
      <c r="O349">
        <v>0</v>
      </c>
      <c r="P349">
        <v>1E-4</v>
      </c>
      <c r="Q349" s="134">
        <v>5108</v>
      </c>
      <c r="R349">
        <v>47.7</v>
      </c>
      <c r="S349">
        <v>0.98</v>
      </c>
      <c r="T349">
        <v>15.6</v>
      </c>
      <c r="U349">
        <v>9.93</v>
      </c>
      <c r="V349">
        <v>0.23</v>
      </c>
      <c r="W349">
        <v>4.6900000000000004</v>
      </c>
      <c r="X349">
        <v>10.3</v>
      </c>
      <c r="Y349">
        <v>3.3</v>
      </c>
      <c r="Z349">
        <v>2.86</v>
      </c>
      <c r="AA349">
        <v>0</v>
      </c>
      <c r="AB349">
        <v>0.56000000000000005</v>
      </c>
      <c r="AC349">
        <v>0</v>
      </c>
      <c r="AD349">
        <v>2.06</v>
      </c>
      <c r="AE349">
        <v>98.21</v>
      </c>
      <c r="AG349" s="134">
        <v>5108</v>
      </c>
      <c r="AH349">
        <v>49.6</v>
      </c>
      <c r="AI349">
        <v>0.66</v>
      </c>
      <c r="AJ349">
        <v>4.97</v>
      </c>
      <c r="AK349">
        <v>7.78</v>
      </c>
      <c r="AL349">
        <v>0.17</v>
      </c>
      <c r="AM349">
        <v>13.6</v>
      </c>
      <c r="AN349">
        <v>22.2</v>
      </c>
      <c r="AO349">
        <v>0.39</v>
      </c>
      <c r="AP349">
        <v>0</v>
      </c>
      <c r="AQ349">
        <v>0.09</v>
      </c>
    </row>
    <row r="350" spans="1:43" ht="15.6">
      <c r="A350" s="134">
        <v>5109</v>
      </c>
      <c r="B350">
        <v>7</v>
      </c>
      <c r="C350" t="s">
        <v>1825</v>
      </c>
      <c r="D350">
        <v>0</v>
      </c>
      <c r="E350">
        <f t="shared" si="20"/>
        <v>12.549999999999983</v>
      </c>
      <c r="F350">
        <f t="shared" si="21"/>
        <v>10.569999999999993</v>
      </c>
      <c r="G350">
        <f t="shared" si="22"/>
        <v>1E-3</v>
      </c>
      <c r="H350" s="136">
        <f t="shared" si="23"/>
        <v>1392.15</v>
      </c>
      <c r="I350" t="s">
        <v>1504</v>
      </c>
      <c r="J350" t="s">
        <v>1484</v>
      </c>
      <c r="K350" t="s">
        <v>1505</v>
      </c>
      <c r="L350" t="s">
        <v>1486</v>
      </c>
      <c r="M350">
        <v>76</v>
      </c>
      <c r="N350">
        <v>1119</v>
      </c>
      <c r="O350">
        <v>0</v>
      </c>
      <c r="P350">
        <v>1E-4</v>
      </c>
      <c r="Q350" s="134">
        <v>5109</v>
      </c>
      <c r="R350">
        <v>40</v>
      </c>
      <c r="S350">
        <v>0.95</v>
      </c>
      <c r="T350">
        <v>15.7</v>
      </c>
      <c r="U350">
        <v>9.3800000000000008</v>
      </c>
      <c r="V350">
        <v>0.22</v>
      </c>
      <c r="W350">
        <v>4.37</v>
      </c>
      <c r="X350">
        <v>9.3000000000000007</v>
      </c>
      <c r="Y350">
        <v>3.48</v>
      </c>
      <c r="Z350">
        <v>3.43</v>
      </c>
      <c r="AA350">
        <v>0</v>
      </c>
      <c r="AB350">
        <v>0.62</v>
      </c>
      <c r="AC350">
        <v>0</v>
      </c>
      <c r="AD350">
        <v>1.98</v>
      </c>
      <c r="AE350">
        <v>89.43</v>
      </c>
      <c r="AG350" s="134">
        <v>5109</v>
      </c>
      <c r="AH350">
        <v>49.4</v>
      </c>
      <c r="AI350">
        <v>0.71</v>
      </c>
      <c r="AJ350">
        <v>5.08</v>
      </c>
      <c r="AK350">
        <v>8.4700000000000006</v>
      </c>
      <c r="AL350">
        <v>0.18</v>
      </c>
      <c r="AM350">
        <v>13.3</v>
      </c>
      <c r="AN350">
        <v>21.7</v>
      </c>
      <c r="AO350">
        <v>0.44</v>
      </c>
      <c r="AP350">
        <v>0</v>
      </c>
      <c r="AQ350">
        <v>0.04</v>
      </c>
    </row>
    <row r="351" spans="1:43" ht="15.6">
      <c r="A351" s="134">
        <v>5110</v>
      </c>
      <c r="B351">
        <v>8</v>
      </c>
      <c r="C351" t="s">
        <v>1825</v>
      </c>
      <c r="D351">
        <v>0</v>
      </c>
      <c r="E351">
        <f t="shared" si="20"/>
        <v>3.1099999999999994</v>
      </c>
      <c r="F351">
        <f t="shared" si="21"/>
        <v>1.1800000000000068</v>
      </c>
      <c r="G351">
        <f t="shared" si="22"/>
        <v>1E-3</v>
      </c>
      <c r="H351" s="136">
        <f t="shared" si="23"/>
        <v>1382.15</v>
      </c>
      <c r="I351" t="s">
        <v>1504</v>
      </c>
      <c r="J351" t="s">
        <v>1484</v>
      </c>
      <c r="K351" t="s">
        <v>1505</v>
      </c>
      <c r="L351" t="s">
        <v>1486</v>
      </c>
      <c r="M351">
        <v>96</v>
      </c>
      <c r="N351">
        <v>1109</v>
      </c>
      <c r="O351">
        <v>0</v>
      </c>
      <c r="P351">
        <v>1E-4</v>
      </c>
      <c r="Q351" s="134">
        <v>5110</v>
      </c>
      <c r="R351">
        <v>48.2</v>
      </c>
      <c r="S351">
        <v>0.99</v>
      </c>
      <c r="T351">
        <v>15.5</v>
      </c>
      <c r="U351">
        <v>9.9</v>
      </c>
      <c r="V351">
        <v>0.24</v>
      </c>
      <c r="W351">
        <v>4.53</v>
      </c>
      <c r="X351">
        <v>10.1</v>
      </c>
      <c r="Y351">
        <v>3.47</v>
      </c>
      <c r="Z351">
        <v>3.34</v>
      </c>
      <c r="AA351">
        <v>0</v>
      </c>
      <c r="AB351">
        <v>0.62</v>
      </c>
      <c r="AC351">
        <v>0</v>
      </c>
      <c r="AD351">
        <v>1.94</v>
      </c>
      <c r="AE351">
        <v>98.82</v>
      </c>
      <c r="AG351" s="134">
        <v>5110</v>
      </c>
      <c r="AH351">
        <v>48.1</v>
      </c>
      <c r="AI351">
        <v>0.85</v>
      </c>
      <c r="AJ351">
        <v>6.21</v>
      </c>
      <c r="AK351">
        <v>8.99</v>
      </c>
      <c r="AL351">
        <v>0.19</v>
      </c>
      <c r="AM351">
        <v>12.6</v>
      </c>
      <c r="AN351">
        <v>22.4</v>
      </c>
      <c r="AO351">
        <v>0.5</v>
      </c>
      <c r="AP351">
        <v>0</v>
      </c>
      <c r="AQ351">
        <v>0</v>
      </c>
    </row>
    <row r="352" spans="1:43" ht="15.6">
      <c r="A352" s="134">
        <v>5111</v>
      </c>
      <c r="B352">
        <v>11</v>
      </c>
      <c r="C352" t="s">
        <v>1825</v>
      </c>
      <c r="D352">
        <v>0</v>
      </c>
      <c r="E352">
        <f t="shared" si="20"/>
        <v>2.7399999999999949</v>
      </c>
      <c r="F352">
        <f t="shared" si="21"/>
        <v>0.71999999999999886</v>
      </c>
      <c r="G352">
        <f t="shared" si="22"/>
        <v>1E-3</v>
      </c>
      <c r="H352" s="136">
        <f t="shared" si="23"/>
        <v>1410.15</v>
      </c>
      <c r="I352" t="s">
        <v>1504</v>
      </c>
      <c r="J352" t="s">
        <v>1484</v>
      </c>
      <c r="K352" t="s">
        <v>1505</v>
      </c>
      <c r="L352" t="s">
        <v>1486</v>
      </c>
      <c r="M352">
        <v>168</v>
      </c>
      <c r="N352">
        <v>1137</v>
      </c>
      <c r="O352">
        <v>0</v>
      </c>
      <c r="P352">
        <v>1E-4</v>
      </c>
      <c r="Q352" s="134">
        <v>5111</v>
      </c>
      <c r="R352">
        <v>49.4</v>
      </c>
      <c r="S352">
        <v>1</v>
      </c>
      <c r="T352">
        <v>15.3</v>
      </c>
      <c r="U352">
        <v>9.76</v>
      </c>
      <c r="V352">
        <v>0.21</v>
      </c>
      <c r="W352">
        <v>4.9400000000000004</v>
      </c>
      <c r="X352">
        <v>10.4</v>
      </c>
      <c r="Y352">
        <v>2.83</v>
      </c>
      <c r="Z352">
        <v>2.9</v>
      </c>
      <c r="AA352">
        <v>0</v>
      </c>
      <c r="AB352">
        <v>0.52</v>
      </c>
      <c r="AC352">
        <v>0</v>
      </c>
      <c r="AD352">
        <v>2.0099999999999998</v>
      </c>
      <c r="AE352">
        <v>99.28</v>
      </c>
      <c r="AG352" s="134">
        <v>5111</v>
      </c>
      <c r="AH352">
        <v>51.5</v>
      </c>
      <c r="AI352">
        <v>0.52</v>
      </c>
      <c r="AJ352">
        <v>3.42</v>
      </c>
      <c r="AK352">
        <v>6.85</v>
      </c>
      <c r="AL352">
        <v>0.16</v>
      </c>
      <c r="AM352">
        <v>15.2</v>
      </c>
      <c r="AN352">
        <v>22.1</v>
      </c>
      <c r="AO352">
        <v>0.27</v>
      </c>
      <c r="AP352">
        <v>0</v>
      </c>
      <c r="AQ352">
        <v>0.12</v>
      </c>
    </row>
    <row r="353" spans="1:43" ht="15.6">
      <c r="A353" s="134">
        <v>5112</v>
      </c>
      <c r="B353">
        <v>12</v>
      </c>
      <c r="C353" t="s">
        <v>1825</v>
      </c>
      <c r="D353">
        <v>0</v>
      </c>
      <c r="E353">
        <f t="shared" si="20"/>
        <v>3.3999999999999915</v>
      </c>
      <c r="F353">
        <f t="shared" si="21"/>
        <v>1.0799999999999983</v>
      </c>
      <c r="G353">
        <f t="shared" si="22"/>
        <v>1E-3</v>
      </c>
      <c r="H353" s="136">
        <f t="shared" si="23"/>
        <v>1408.15</v>
      </c>
      <c r="I353" t="s">
        <v>1504</v>
      </c>
      <c r="J353" t="s">
        <v>1484</v>
      </c>
      <c r="K353" t="s">
        <v>1505</v>
      </c>
      <c r="L353" t="s">
        <v>1486</v>
      </c>
      <c r="M353">
        <v>168</v>
      </c>
      <c r="N353">
        <v>1135</v>
      </c>
      <c r="O353">
        <v>0</v>
      </c>
      <c r="P353">
        <v>1E-4</v>
      </c>
      <c r="Q353" s="134">
        <v>5112</v>
      </c>
      <c r="R353">
        <v>49.5</v>
      </c>
      <c r="S353">
        <v>1</v>
      </c>
      <c r="T353">
        <v>15.3</v>
      </c>
      <c r="U353">
        <v>9.51</v>
      </c>
      <c r="V353">
        <v>0.22</v>
      </c>
      <c r="W353">
        <v>4.59</v>
      </c>
      <c r="X353">
        <v>9.8000000000000007</v>
      </c>
      <c r="Y353">
        <v>3.05</v>
      </c>
      <c r="Z353">
        <v>3.15</v>
      </c>
      <c r="AA353">
        <v>0</v>
      </c>
      <c r="AB353">
        <v>0.48</v>
      </c>
      <c r="AC353">
        <v>0</v>
      </c>
      <c r="AD353">
        <v>2.3199999999999998</v>
      </c>
      <c r="AE353">
        <v>98.92</v>
      </c>
      <c r="AG353" s="134">
        <v>5112</v>
      </c>
      <c r="AH353">
        <v>51.1</v>
      </c>
      <c r="AI353">
        <v>0.52</v>
      </c>
      <c r="AJ353">
        <v>3.42</v>
      </c>
      <c r="AK353">
        <v>6.96</v>
      </c>
      <c r="AL353">
        <v>0.15</v>
      </c>
      <c r="AM353">
        <v>15</v>
      </c>
      <c r="AN353">
        <v>22.4</v>
      </c>
      <c r="AO353">
        <v>0.25</v>
      </c>
      <c r="AP353">
        <v>0</v>
      </c>
      <c r="AQ353">
        <v>0.09</v>
      </c>
    </row>
    <row r="354" spans="1:43" ht="15.6">
      <c r="A354" s="134">
        <v>5113</v>
      </c>
      <c r="B354">
        <v>13</v>
      </c>
      <c r="C354" t="s">
        <v>1825</v>
      </c>
      <c r="D354">
        <v>0</v>
      </c>
      <c r="E354">
        <f t="shared" si="20"/>
        <v>4</v>
      </c>
      <c r="F354">
        <f t="shared" si="21"/>
        <v>1.1500000000000057</v>
      </c>
      <c r="G354">
        <f t="shared" si="22"/>
        <v>1E-3</v>
      </c>
      <c r="H354" s="136">
        <f t="shared" si="23"/>
        <v>1408.15</v>
      </c>
      <c r="I354" t="s">
        <v>1504</v>
      </c>
      <c r="J354" t="s">
        <v>1484</v>
      </c>
      <c r="K354" t="s">
        <v>1505</v>
      </c>
      <c r="L354" t="s">
        <v>1486</v>
      </c>
      <c r="M354">
        <v>264</v>
      </c>
      <c r="N354">
        <v>1135</v>
      </c>
      <c r="O354">
        <v>0</v>
      </c>
      <c r="P354">
        <v>1E-4</v>
      </c>
      <c r="Q354" s="134">
        <v>5113</v>
      </c>
      <c r="R354">
        <v>49.9</v>
      </c>
      <c r="S354">
        <v>1.04</v>
      </c>
      <c r="T354">
        <v>15.4</v>
      </c>
      <c r="U354">
        <v>8.6300000000000008</v>
      </c>
      <c r="V354">
        <v>0.23</v>
      </c>
      <c r="W354">
        <v>4.59</v>
      </c>
      <c r="X354">
        <v>9.1</v>
      </c>
      <c r="Y354">
        <v>3.22</v>
      </c>
      <c r="Z354">
        <v>3.37</v>
      </c>
      <c r="AA354">
        <v>0</v>
      </c>
      <c r="AB354">
        <v>0.52</v>
      </c>
      <c r="AC354">
        <v>0</v>
      </c>
      <c r="AD354">
        <v>2.85</v>
      </c>
      <c r="AE354">
        <v>98.85</v>
      </c>
      <c r="AG354" s="134">
        <v>5113</v>
      </c>
      <c r="AH354">
        <v>48.9</v>
      </c>
      <c r="AI354">
        <v>0.75</v>
      </c>
      <c r="AJ354">
        <v>5.13</v>
      </c>
      <c r="AK354">
        <v>8.4600000000000009</v>
      </c>
      <c r="AL354">
        <v>0.17</v>
      </c>
      <c r="AM354">
        <v>13.5</v>
      </c>
      <c r="AN354">
        <v>22.2</v>
      </c>
      <c r="AO354">
        <v>0.41</v>
      </c>
      <c r="AP354">
        <v>0</v>
      </c>
      <c r="AQ354">
        <v>0.05</v>
      </c>
    </row>
    <row r="355" spans="1:43" ht="15.6">
      <c r="A355" s="134">
        <v>5114</v>
      </c>
      <c r="B355">
        <v>14</v>
      </c>
      <c r="C355" t="s">
        <v>1825</v>
      </c>
      <c r="D355">
        <v>0</v>
      </c>
      <c r="E355">
        <f t="shared" si="20"/>
        <v>3.1999999999999886</v>
      </c>
      <c r="F355">
        <f t="shared" si="21"/>
        <v>0.87000000000000455</v>
      </c>
      <c r="G355">
        <f t="shared" si="22"/>
        <v>1E-3</v>
      </c>
      <c r="H355" s="136">
        <f t="shared" si="23"/>
        <v>1388.15</v>
      </c>
      <c r="I355" t="s">
        <v>1504</v>
      </c>
      <c r="J355" t="s">
        <v>1484</v>
      </c>
      <c r="K355" t="s">
        <v>1505</v>
      </c>
      <c r="L355" t="s">
        <v>1486</v>
      </c>
      <c r="M355">
        <v>192</v>
      </c>
      <c r="N355">
        <v>1115</v>
      </c>
      <c r="O355">
        <v>0</v>
      </c>
      <c r="P355">
        <v>1E-4</v>
      </c>
      <c r="Q355" s="134">
        <v>5114</v>
      </c>
      <c r="R355">
        <v>51.6</v>
      </c>
      <c r="S355">
        <v>0.79</v>
      </c>
      <c r="T355">
        <v>16.899999999999999</v>
      </c>
      <c r="U355">
        <v>6.7</v>
      </c>
      <c r="V355">
        <v>0.26</v>
      </c>
      <c r="W355">
        <v>3.56</v>
      </c>
      <c r="X355">
        <v>7.4</v>
      </c>
      <c r="Y355">
        <v>4.1399999999999997</v>
      </c>
      <c r="Z355">
        <v>4.66</v>
      </c>
      <c r="AA355">
        <v>0</v>
      </c>
      <c r="AB355">
        <v>0.79</v>
      </c>
      <c r="AC355">
        <v>0</v>
      </c>
      <c r="AD355">
        <v>2.33</v>
      </c>
      <c r="AE355">
        <v>99.13</v>
      </c>
      <c r="AG355" s="134">
        <v>5114</v>
      </c>
      <c r="AH355">
        <v>49</v>
      </c>
      <c r="AI355">
        <v>0.68</v>
      </c>
      <c r="AJ355">
        <v>4.92</v>
      </c>
      <c r="AK355">
        <v>8.5</v>
      </c>
      <c r="AL355">
        <v>0.18</v>
      </c>
      <c r="AM355">
        <v>13.7</v>
      </c>
      <c r="AN355">
        <v>22.5</v>
      </c>
      <c r="AO355">
        <v>0.38</v>
      </c>
      <c r="AP355">
        <v>0</v>
      </c>
      <c r="AQ355">
        <v>0.01</v>
      </c>
    </row>
    <row r="356" spans="1:43" ht="15.6">
      <c r="A356" s="134">
        <v>2401</v>
      </c>
      <c r="B356">
        <v>371</v>
      </c>
      <c r="C356" t="s">
        <v>1826</v>
      </c>
      <c r="D356">
        <v>0</v>
      </c>
      <c r="E356">
        <f t="shared" si="20"/>
        <v>1.3200000000000216</v>
      </c>
      <c r="F356">
        <f t="shared" si="21"/>
        <v>1.3199999999999932</v>
      </c>
      <c r="G356">
        <f t="shared" si="22"/>
        <v>20</v>
      </c>
      <c r="H356" s="136">
        <f t="shared" si="23"/>
        <v>1613.15</v>
      </c>
      <c r="I356" t="s">
        <v>1827</v>
      </c>
      <c r="J356" t="s">
        <v>1490</v>
      </c>
      <c r="K356" t="s">
        <v>1485</v>
      </c>
      <c r="L356" t="s">
        <v>1486</v>
      </c>
      <c r="M356">
        <v>67</v>
      </c>
      <c r="N356">
        <v>1340</v>
      </c>
      <c r="O356">
        <v>15</v>
      </c>
      <c r="P356">
        <v>2</v>
      </c>
      <c r="Q356" s="134">
        <v>2401</v>
      </c>
      <c r="R356">
        <v>44.12</v>
      </c>
      <c r="S356">
        <v>1.51</v>
      </c>
      <c r="T356">
        <v>13.18</v>
      </c>
      <c r="U356">
        <v>13.37</v>
      </c>
      <c r="V356">
        <v>0.19</v>
      </c>
      <c r="W356">
        <v>12.94</v>
      </c>
      <c r="X356">
        <v>9.69</v>
      </c>
      <c r="Y356">
        <v>2.58</v>
      </c>
      <c r="Z356">
        <v>1.02</v>
      </c>
      <c r="AA356">
        <v>0.08</v>
      </c>
      <c r="AB356">
        <v>0</v>
      </c>
      <c r="AC356">
        <v>0</v>
      </c>
      <c r="AD356">
        <v>0</v>
      </c>
      <c r="AE356">
        <v>98.68</v>
      </c>
      <c r="AG356" s="134">
        <v>2401</v>
      </c>
      <c r="AH356">
        <v>51.12</v>
      </c>
      <c r="AI356">
        <v>0.3</v>
      </c>
      <c r="AJ356">
        <v>8.73</v>
      </c>
      <c r="AK356">
        <v>8.3000000000000007</v>
      </c>
      <c r="AL356">
        <v>0.2</v>
      </c>
      <c r="AM356">
        <v>18.16</v>
      </c>
      <c r="AN356">
        <v>13.84</v>
      </c>
      <c r="AO356">
        <v>0.84</v>
      </c>
      <c r="AP356">
        <v>0</v>
      </c>
      <c r="AQ356">
        <v>0.3</v>
      </c>
    </row>
    <row r="357" spans="1:43" ht="15.6">
      <c r="A357" s="134">
        <v>2402</v>
      </c>
      <c r="B357">
        <v>369</v>
      </c>
      <c r="C357" t="s">
        <v>1826</v>
      </c>
      <c r="D357">
        <v>0</v>
      </c>
      <c r="E357">
        <f t="shared" si="20"/>
        <v>0.70000000000000284</v>
      </c>
      <c r="F357">
        <f t="shared" si="21"/>
        <v>0.82999999999999829</v>
      </c>
      <c r="G357">
        <f t="shared" si="22"/>
        <v>20</v>
      </c>
      <c r="H357" s="136">
        <f t="shared" si="23"/>
        <v>1633.15</v>
      </c>
      <c r="I357" t="s">
        <v>1827</v>
      </c>
      <c r="J357" t="s">
        <v>1490</v>
      </c>
      <c r="K357" t="s">
        <v>1485</v>
      </c>
      <c r="L357" t="s">
        <v>1486</v>
      </c>
      <c r="M357">
        <v>36</v>
      </c>
      <c r="N357">
        <v>1360</v>
      </c>
      <c r="O357">
        <v>15</v>
      </c>
      <c r="P357">
        <v>2</v>
      </c>
      <c r="Q357" s="134">
        <v>2402</v>
      </c>
      <c r="R357">
        <v>44.43</v>
      </c>
      <c r="S357">
        <v>1.43</v>
      </c>
      <c r="T357">
        <v>13.97</v>
      </c>
      <c r="U357">
        <v>12.83</v>
      </c>
      <c r="V357">
        <v>0.19</v>
      </c>
      <c r="W357">
        <v>13.39</v>
      </c>
      <c r="X357">
        <v>9.91</v>
      </c>
      <c r="Y357">
        <v>2.17</v>
      </c>
      <c r="Z357">
        <v>0.89</v>
      </c>
      <c r="AA357">
        <v>0.09</v>
      </c>
      <c r="AB357">
        <v>0</v>
      </c>
      <c r="AC357">
        <v>0</v>
      </c>
      <c r="AD357">
        <v>0</v>
      </c>
      <c r="AE357">
        <v>99.17</v>
      </c>
      <c r="AG357" s="134">
        <v>2402</v>
      </c>
      <c r="AH357">
        <v>51.37</v>
      </c>
      <c r="AI357">
        <v>0.21</v>
      </c>
      <c r="AJ357">
        <v>8.89</v>
      </c>
      <c r="AK357">
        <v>8.19</v>
      </c>
      <c r="AL357">
        <v>0.2</v>
      </c>
      <c r="AM357">
        <v>18.16</v>
      </c>
      <c r="AN357">
        <v>13.24</v>
      </c>
      <c r="AO357">
        <v>0.8</v>
      </c>
      <c r="AP357">
        <v>0</v>
      </c>
      <c r="AQ357">
        <v>0.25</v>
      </c>
    </row>
    <row r="358" spans="1:43" ht="15.6">
      <c r="A358" s="134">
        <v>2403</v>
      </c>
      <c r="B358">
        <v>370</v>
      </c>
      <c r="C358" t="s">
        <v>1826</v>
      </c>
      <c r="D358">
        <v>0</v>
      </c>
      <c r="E358">
        <f t="shared" si="20"/>
        <v>0.43999999999998352</v>
      </c>
      <c r="F358">
        <f t="shared" si="21"/>
        <v>0.34999999999999432</v>
      </c>
      <c r="G358">
        <f t="shared" si="22"/>
        <v>20</v>
      </c>
      <c r="H358" s="136">
        <f t="shared" si="23"/>
        <v>1658.15</v>
      </c>
      <c r="I358" t="s">
        <v>1827</v>
      </c>
      <c r="J358" t="s">
        <v>1490</v>
      </c>
      <c r="K358" t="s">
        <v>1485</v>
      </c>
      <c r="L358" t="s">
        <v>1486</v>
      </c>
      <c r="M358">
        <v>34</v>
      </c>
      <c r="N358">
        <v>1385</v>
      </c>
      <c r="O358">
        <v>15</v>
      </c>
      <c r="P358">
        <v>2</v>
      </c>
      <c r="Q358" s="134">
        <v>2403</v>
      </c>
      <c r="R358">
        <v>45.01</v>
      </c>
      <c r="S358">
        <v>1.07</v>
      </c>
      <c r="T358">
        <v>14.67</v>
      </c>
      <c r="U358">
        <v>11.51</v>
      </c>
      <c r="V358">
        <v>0.18</v>
      </c>
      <c r="W358">
        <v>14.08</v>
      </c>
      <c r="X358">
        <v>10.199999999999999</v>
      </c>
      <c r="Y358">
        <v>2.02</v>
      </c>
      <c r="Z358">
        <v>0.73</v>
      </c>
      <c r="AA358">
        <v>0.09</v>
      </c>
      <c r="AB358">
        <v>0</v>
      </c>
      <c r="AC358">
        <v>0</v>
      </c>
      <c r="AD358">
        <v>0</v>
      </c>
      <c r="AE358">
        <v>99.65</v>
      </c>
      <c r="AG358" s="134">
        <v>2403</v>
      </c>
      <c r="AH358">
        <v>50.78</v>
      </c>
      <c r="AI358">
        <v>0.44</v>
      </c>
      <c r="AJ358">
        <v>9.1999999999999993</v>
      </c>
      <c r="AK358">
        <v>7.54</v>
      </c>
      <c r="AL358">
        <v>0.14000000000000001</v>
      </c>
      <c r="AM358">
        <v>18.989999999999998</v>
      </c>
      <c r="AN358">
        <v>12.89</v>
      </c>
      <c r="AO358">
        <v>0.54</v>
      </c>
      <c r="AP358">
        <v>0</v>
      </c>
      <c r="AQ358">
        <v>0.15</v>
      </c>
    </row>
    <row r="359" spans="1:43" ht="15.6">
      <c r="A359" s="134">
        <v>2404</v>
      </c>
      <c r="B359">
        <v>368</v>
      </c>
      <c r="C359" t="s">
        <v>1826</v>
      </c>
      <c r="D359">
        <v>0</v>
      </c>
      <c r="E359">
        <f t="shared" si="20"/>
        <v>-0.20999999999999375</v>
      </c>
      <c r="F359">
        <f t="shared" si="21"/>
        <v>-0.20999999999999375</v>
      </c>
      <c r="G359">
        <f t="shared" si="22"/>
        <v>20</v>
      </c>
      <c r="H359" s="136">
        <f t="shared" si="23"/>
        <v>1683.15</v>
      </c>
      <c r="I359" t="s">
        <v>1827</v>
      </c>
      <c r="J359" t="s">
        <v>1490</v>
      </c>
      <c r="K359" t="s">
        <v>1485</v>
      </c>
      <c r="L359" t="s">
        <v>1486</v>
      </c>
      <c r="M359">
        <v>26</v>
      </c>
      <c r="N359">
        <v>1410</v>
      </c>
      <c r="O359">
        <v>15</v>
      </c>
      <c r="P359">
        <v>2</v>
      </c>
      <c r="Q359" s="134">
        <v>2404</v>
      </c>
      <c r="R359">
        <v>45.64</v>
      </c>
      <c r="S359">
        <v>0.89</v>
      </c>
      <c r="T359">
        <v>15.78</v>
      </c>
      <c r="U359">
        <v>9.7899999999999991</v>
      </c>
      <c r="V359">
        <v>0.18</v>
      </c>
      <c r="W359">
        <v>15.7</v>
      </c>
      <c r="X359">
        <v>10.43</v>
      </c>
      <c r="Y359">
        <v>1.3</v>
      </c>
      <c r="Z359">
        <v>0.39</v>
      </c>
      <c r="AA359">
        <v>0.11</v>
      </c>
      <c r="AB359">
        <v>0</v>
      </c>
      <c r="AC359">
        <v>0</v>
      </c>
      <c r="AD359">
        <v>0</v>
      </c>
      <c r="AE359">
        <v>100.21</v>
      </c>
      <c r="AG359" s="134">
        <v>2404</v>
      </c>
      <c r="AH359">
        <v>50.37</v>
      </c>
      <c r="AI359">
        <v>0.27</v>
      </c>
      <c r="AJ359">
        <v>9.39</v>
      </c>
      <c r="AK359">
        <v>6.78</v>
      </c>
      <c r="AL359">
        <v>0.2</v>
      </c>
      <c r="AM359">
        <v>19.64</v>
      </c>
      <c r="AN359">
        <v>11.97</v>
      </c>
      <c r="AO359">
        <v>0.49</v>
      </c>
      <c r="AP359">
        <v>0</v>
      </c>
      <c r="AQ359">
        <v>0.22</v>
      </c>
    </row>
    <row r="360" spans="1:43" ht="15.6">
      <c r="A360" s="134">
        <v>2409</v>
      </c>
      <c r="B360">
        <v>378</v>
      </c>
      <c r="C360" t="s">
        <v>1826</v>
      </c>
      <c r="D360">
        <v>0</v>
      </c>
      <c r="E360">
        <f t="shared" si="20"/>
        <v>0.83000000000001251</v>
      </c>
      <c r="F360">
        <f t="shared" si="21"/>
        <v>0.84000000000000341</v>
      </c>
      <c r="G360">
        <f t="shared" si="22"/>
        <v>25</v>
      </c>
      <c r="H360" s="136">
        <f t="shared" si="23"/>
        <v>1643.15</v>
      </c>
      <c r="I360" t="s">
        <v>1827</v>
      </c>
      <c r="J360" t="s">
        <v>1490</v>
      </c>
      <c r="K360" t="s">
        <v>1485</v>
      </c>
      <c r="L360" t="s">
        <v>1486</v>
      </c>
      <c r="M360">
        <v>26</v>
      </c>
      <c r="N360">
        <v>1370</v>
      </c>
      <c r="O360">
        <v>15</v>
      </c>
      <c r="P360">
        <v>2.5</v>
      </c>
      <c r="Q360" s="134">
        <v>2409</v>
      </c>
      <c r="R360">
        <v>43.82</v>
      </c>
      <c r="S360">
        <v>1.37</v>
      </c>
      <c r="T360">
        <v>12.94</v>
      </c>
      <c r="U360">
        <v>13.91</v>
      </c>
      <c r="V360">
        <v>0.19</v>
      </c>
      <c r="W360">
        <v>12.87</v>
      </c>
      <c r="X360">
        <v>9.85</v>
      </c>
      <c r="Y360">
        <v>2.89</v>
      </c>
      <c r="Z360">
        <v>1.27</v>
      </c>
      <c r="AA360">
        <v>0.06</v>
      </c>
      <c r="AB360">
        <v>0</v>
      </c>
      <c r="AC360">
        <v>0</v>
      </c>
      <c r="AD360">
        <v>0</v>
      </c>
      <c r="AE360">
        <v>99.16</v>
      </c>
      <c r="AG360" s="134">
        <v>2409</v>
      </c>
      <c r="AH360">
        <v>51.27</v>
      </c>
      <c r="AI360">
        <v>0.3</v>
      </c>
      <c r="AJ360">
        <v>8.94</v>
      </c>
      <c r="AK360">
        <v>7.75</v>
      </c>
      <c r="AL360">
        <v>0.13</v>
      </c>
      <c r="AM360">
        <v>16.71</v>
      </c>
      <c r="AN360">
        <v>12.99</v>
      </c>
      <c r="AO360">
        <v>1.29</v>
      </c>
      <c r="AP360">
        <v>0</v>
      </c>
      <c r="AQ360">
        <v>0.14000000000000001</v>
      </c>
    </row>
    <row r="361" spans="1:43" ht="15.6">
      <c r="A361" s="134">
        <v>2410</v>
      </c>
      <c r="B361">
        <v>377</v>
      </c>
      <c r="C361" t="s">
        <v>1826</v>
      </c>
      <c r="D361">
        <v>0</v>
      </c>
      <c r="E361">
        <f t="shared" si="20"/>
        <v>0.56000000000000227</v>
      </c>
      <c r="F361">
        <f t="shared" si="21"/>
        <v>0.56999999999999318</v>
      </c>
      <c r="G361">
        <f t="shared" si="22"/>
        <v>25</v>
      </c>
      <c r="H361" s="136">
        <f t="shared" si="23"/>
        <v>1673.15</v>
      </c>
      <c r="I361" t="s">
        <v>1827</v>
      </c>
      <c r="J361" t="s">
        <v>1490</v>
      </c>
      <c r="K361" t="s">
        <v>1485</v>
      </c>
      <c r="L361" t="s">
        <v>1486</v>
      </c>
      <c r="M361">
        <v>22</v>
      </c>
      <c r="N361">
        <v>1400</v>
      </c>
      <c r="O361">
        <v>15</v>
      </c>
      <c r="P361">
        <v>2.5</v>
      </c>
      <c r="Q361" s="134">
        <v>2410</v>
      </c>
      <c r="R361">
        <v>44.14</v>
      </c>
      <c r="S361">
        <v>1.19</v>
      </c>
      <c r="T361">
        <v>13.61</v>
      </c>
      <c r="U361">
        <v>13.01</v>
      </c>
      <c r="V361">
        <v>0.19</v>
      </c>
      <c r="W361">
        <v>13.69</v>
      </c>
      <c r="X361">
        <v>9.94</v>
      </c>
      <c r="Y361">
        <v>2.58</v>
      </c>
      <c r="Z361">
        <v>1.01</v>
      </c>
      <c r="AA361">
        <v>0.08</v>
      </c>
      <c r="AB361">
        <v>0</v>
      </c>
      <c r="AC361">
        <v>0</v>
      </c>
      <c r="AD361">
        <v>0</v>
      </c>
      <c r="AE361">
        <v>99.43</v>
      </c>
      <c r="AG361" s="134">
        <v>2410</v>
      </c>
      <c r="AH361">
        <v>50.98</v>
      </c>
      <c r="AI361">
        <v>0.34</v>
      </c>
      <c r="AJ361">
        <v>9.14</v>
      </c>
      <c r="AK361">
        <v>7.66</v>
      </c>
      <c r="AL361">
        <v>0.12</v>
      </c>
      <c r="AM361">
        <v>16.97</v>
      </c>
      <c r="AN361">
        <v>12.78</v>
      </c>
      <c r="AO361">
        <v>1.31</v>
      </c>
      <c r="AP361">
        <v>0</v>
      </c>
      <c r="AQ361">
        <v>0.14000000000000001</v>
      </c>
    </row>
    <row r="362" spans="1:43" ht="15.6">
      <c r="A362" s="134">
        <v>2411</v>
      </c>
      <c r="B362">
        <v>375</v>
      </c>
      <c r="C362" t="s">
        <v>1826</v>
      </c>
      <c r="D362">
        <v>0</v>
      </c>
      <c r="E362">
        <f t="shared" si="20"/>
        <v>-0.43999999999999773</v>
      </c>
      <c r="F362">
        <f t="shared" si="21"/>
        <v>-0.43999999999999773</v>
      </c>
      <c r="G362">
        <f t="shared" si="22"/>
        <v>25</v>
      </c>
      <c r="H362" s="136">
        <f t="shared" si="23"/>
        <v>1703.15</v>
      </c>
      <c r="I362" t="s">
        <v>1827</v>
      </c>
      <c r="J362" t="s">
        <v>1490</v>
      </c>
      <c r="K362" t="s">
        <v>1485</v>
      </c>
      <c r="L362" t="s">
        <v>1486</v>
      </c>
      <c r="M362">
        <v>27</v>
      </c>
      <c r="N362">
        <v>1430</v>
      </c>
      <c r="O362">
        <v>15</v>
      </c>
      <c r="P362">
        <v>2.5</v>
      </c>
      <c r="Q362" s="134">
        <v>2411</v>
      </c>
      <c r="R362">
        <v>44.71</v>
      </c>
      <c r="S362">
        <v>1.04</v>
      </c>
      <c r="T362">
        <v>14.7</v>
      </c>
      <c r="U362">
        <v>12.09</v>
      </c>
      <c r="V362">
        <v>0.21</v>
      </c>
      <c r="W362">
        <v>14.67</v>
      </c>
      <c r="X362">
        <v>10.17</v>
      </c>
      <c r="Y362">
        <v>2.08</v>
      </c>
      <c r="Z362">
        <v>0.69</v>
      </c>
      <c r="AA362">
        <v>0.08</v>
      </c>
      <c r="AB362">
        <v>0</v>
      </c>
      <c r="AC362">
        <v>0</v>
      </c>
      <c r="AD362">
        <v>0</v>
      </c>
      <c r="AE362">
        <v>100.44</v>
      </c>
      <c r="AG362" s="134">
        <v>2411</v>
      </c>
      <c r="AH362">
        <v>50.3</v>
      </c>
      <c r="AI362">
        <v>0.19</v>
      </c>
      <c r="AJ362">
        <v>9.77</v>
      </c>
      <c r="AK362">
        <v>6.34</v>
      </c>
      <c r="AL362">
        <v>0.15</v>
      </c>
      <c r="AM362">
        <v>19.71</v>
      </c>
      <c r="AN362">
        <v>11.89</v>
      </c>
      <c r="AO362">
        <v>0.66</v>
      </c>
      <c r="AP362">
        <v>0</v>
      </c>
      <c r="AQ362">
        <v>0.2</v>
      </c>
    </row>
    <row r="363" spans="1:43" ht="15.6">
      <c r="A363" s="134">
        <v>2412</v>
      </c>
      <c r="B363">
        <v>372</v>
      </c>
      <c r="C363" t="s">
        <v>1826</v>
      </c>
      <c r="D363">
        <v>0</v>
      </c>
      <c r="E363">
        <f t="shared" si="20"/>
        <v>0.79999999999999716</v>
      </c>
      <c r="F363">
        <f t="shared" si="21"/>
        <v>0.79999999999999716</v>
      </c>
      <c r="G363">
        <f t="shared" si="22"/>
        <v>25</v>
      </c>
      <c r="H363" s="136">
        <f t="shared" si="23"/>
        <v>1733.15</v>
      </c>
      <c r="I363" t="s">
        <v>1827</v>
      </c>
      <c r="J363" t="s">
        <v>1490</v>
      </c>
      <c r="K363" t="s">
        <v>1485</v>
      </c>
      <c r="L363" t="s">
        <v>1486</v>
      </c>
      <c r="M363">
        <v>36</v>
      </c>
      <c r="N363">
        <v>1460</v>
      </c>
      <c r="O363">
        <v>15</v>
      </c>
      <c r="P363">
        <v>2.5</v>
      </c>
      <c r="Q363" s="134">
        <v>2412</v>
      </c>
      <c r="R363">
        <v>45.49</v>
      </c>
      <c r="S363">
        <v>0.87</v>
      </c>
      <c r="T363">
        <v>15.61</v>
      </c>
      <c r="U363">
        <v>9.27</v>
      </c>
      <c r="V363">
        <v>0.18</v>
      </c>
      <c r="W363">
        <v>15.81</v>
      </c>
      <c r="X363">
        <v>10.34</v>
      </c>
      <c r="Y363">
        <v>1.1000000000000001</v>
      </c>
      <c r="Z363">
        <v>0.41</v>
      </c>
      <c r="AA363">
        <v>0.12</v>
      </c>
      <c r="AB363">
        <v>0</v>
      </c>
      <c r="AC363">
        <v>0</v>
      </c>
      <c r="AD363">
        <v>0</v>
      </c>
      <c r="AE363">
        <v>99.2</v>
      </c>
      <c r="AG363" s="134">
        <v>2412</v>
      </c>
      <c r="AH363">
        <v>50.39</v>
      </c>
      <c r="AI363">
        <v>0.2</v>
      </c>
      <c r="AJ363">
        <v>8.5500000000000007</v>
      </c>
      <c r="AK363">
        <v>5.98</v>
      </c>
      <c r="AL363">
        <v>0.28000000000000003</v>
      </c>
      <c r="AM363">
        <v>20.89</v>
      </c>
      <c r="AN363">
        <v>11.54</v>
      </c>
      <c r="AO363">
        <v>0.62</v>
      </c>
      <c r="AP363">
        <v>0</v>
      </c>
      <c r="AQ363">
        <v>0.23</v>
      </c>
    </row>
    <row r="364" spans="1:43" ht="15.6">
      <c r="A364" s="134">
        <v>2413</v>
      </c>
      <c r="B364">
        <v>383</v>
      </c>
      <c r="C364" t="s">
        <v>1826</v>
      </c>
      <c r="D364">
        <v>0</v>
      </c>
      <c r="E364">
        <f t="shared" si="20"/>
        <v>0.50000000000001421</v>
      </c>
      <c r="F364">
        <f t="shared" si="21"/>
        <v>0.5</v>
      </c>
      <c r="G364">
        <f t="shared" si="22"/>
        <v>25</v>
      </c>
      <c r="H364" s="136">
        <f t="shared" si="23"/>
        <v>1751.15</v>
      </c>
      <c r="I364" t="s">
        <v>1827</v>
      </c>
      <c r="J364" t="s">
        <v>1490</v>
      </c>
      <c r="K364" t="s">
        <v>1485</v>
      </c>
      <c r="L364" t="s">
        <v>1486</v>
      </c>
      <c r="M364">
        <v>16</v>
      </c>
      <c r="N364">
        <v>1478</v>
      </c>
      <c r="O364">
        <v>15</v>
      </c>
      <c r="P364">
        <v>2.5</v>
      </c>
      <c r="Q364" s="134">
        <v>2413</v>
      </c>
      <c r="R364">
        <v>46.01</v>
      </c>
      <c r="S364">
        <v>0.7</v>
      </c>
      <c r="T364">
        <v>16.28</v>
      </c>
      <c r="U364">
        <v>8.1199999999999992</v>
      </c>
      <c r="V364">
        <v>0.21</v>
      </c>
      <c r="W364">
        <v>16.29</v>
      </c>
      <c r="X364">
        <v>10.49</v>
      </c>
      <c r="Y364">
        <v>1.04</v>
      </c>
      <c r="Z364">
        <v>0.21</v>
      </c>
      <c r="AA364">
        <v>0.15</v>
      </c>
      <c r="AB364">
        <v>0</v>
      </c>
      <c r="AC364">
        <v>0</v>
      </c>
      <c r="AD364">
        <v>0</v>
      </c>
      <c r="AE364">
        <v>99.5</v>
      </c>
      <c r="AG364" s="134">
        <v>2413</v>
      </c>
      <c r="AH364">
        <v>51.78</v>
      </c>
      <c r="AI364">
        <v>0.09</v>
      </c>
      <c r="AJ364">
        <v>9.14</v>
      </c>
      <c r="AK364">
        <v>5.39</v>
      </c>
      <c r="AL364">
        <v>0.13</v>
      </c>
      <c r="AM364">
        <v>21.69</v>
      </c>
      <c r="AN364">
        <v>11.14</v>
      </c>
      <c r="AO364">
        <v>0.52</v>
      </c>
      <c r="AP364">
        <v>0</v>
      </c>
      <c r="AQ364">
        <v>0.14000000000000001</v>
      </c>
    </row>
    <row r="365" spans="1:43" ht="15.6">
      <c r="A365" s="134">
        <v>5120</v>
      </c>
      <c r="B365" t="s">
        <v>1828</v>
      </c>
      <c r="C365" t="s">
        <v>1829</v>
      </c>
      <c r="D365">
        <v>0</v>
      </c>
      <c r="E365">
        <f t="shared" si="20"/>
        <v>1.1300000000000097</v>
      </c>
      <c r="F365">
        <f t="shared" si="21"/>
        <v>1.1299999999999955</v>
      </c>
      <c r="G365">
        <f t="shared" si="22"/>
        <v>19</v>
      </c>
      <c r="H365" s="136">
        <f t="shared" si="23"/>
        <v>1689.15</v>
      </c>
      <c r="I365" t="s">
        <v>1483</v>
      </c>
      <c r="J365" t="s">
        <v>1490</v>
      </c>
      <c r="K365" t="s">
        <v>1491</v>
      </c>
      <c r="L365" t="s">
        <v>1486</v>
      </c>
      <c r="M365">
        <v>72</v>
      </c>
      <c r="N365">
        <v>1416</v>
      </c>
      <c r="O365">
        <v>15</v>
      </c>
      <c r="P365">
        <v>1.9</v>
      </c>
      <c r="Q365" s="134">
        <v>5120</v>
      </c>
      <c r="R365">
        <v>45.4</v>
      </c>
      <c r="S365">
        <v>0.48</v>
      </c>
      <c r="T365">
        <v>16.3</v>
      </c>
      <c r="U365">
        <v>8.9499999999999993</v>
      </c>
      <c r="V365">
        <v>0.06</v>
      </c>
      <c r="W365">
        <v>14.3</v>
      </c>
      <c r="X365">
        <v>11</v>
      </c>
      <c r="Y365">
        <v>2.16</v>
      </c>
      <c r="Z365">
        <v>0.08</v>
      </c>
      <c r="AA365">
        <v>0.03</v>
      </c>
      <c r="AB365">
        <v>0.11</v>
      </c>
      <c r="AC365">
        <v>0</v>
      </c>
      <c r="AD365">
        <v>0</v>
      </c>
      <c r="AE365">
        <v>98.87</v>
      </c>
      <c r="AG365" s="134">
        <v>5120</v>
      </c>
      <c r="AH365">
        <v>52</v>
      </c>
      <c r="AI365">
        <v>0.14000000000000001</v>
      </c>
      <c r="AJ365">
        <v>9.39</v>
      </c>
      <c r="AK365">
        <v>4.8899999999999997</v>
      </c>
      <c r="AL365">
        <v>0.06</v>
      </c>
      <c r="AM365">
        <v>20.8</v>
      </c>
      <c r="AN365">
        <v>13.3</v>
      </c>
      <c r="AO365">
        <v>0.69</v>
      </c>
      <c r="AP365">
        <v>0</v>
      </c>
      <c r="AQ365">
        <v>0.09</v>
      </c>
    </row>
    <row r="366" spans="1:43" ht="15.6">
      <c r="A366" s="134">
        <v>5123</v>
      </c>
      <c r="B366" t="s">
        <v>1830</v>
      </c>
      <c r="C366" t="s">
        <v>1829</v>
      </c>
      <c r="D366">
        <v>0</v>
      </c>
      <c r="E366">
        <f t="shared" si="20"/>
        <v>-0.17000000000001592</v>
      </c>
      <c r="F366">
        <f t="shared" si="21"/>
        <v>-0.20000000000000284</v>
      </c>
      <c r="G366">
        <f t="shared" si="22"/>
        <v>15</v>
      </c>
      <c r="H366" s="136">
        <f t="shared" si="23"/>
        <v>1638.15</v>
      </c>
      <c r="I366" t="s">
        <v>1483</v>
      </c>
      <c r="J366" t="s">
        <v>1490</v>
      </c>
      <c r="K366" t="s">
        <v>1491</v>
      </c>
      <c r="L366" t="s">
        <v>1486</v>
      </c>
      <c r="M366">
        <v>62</v>
      </c>
      <c r="N366">
        <v>1365</v>
      </c>
      <c r="O366">
        <v>15</v>
      </c>
      <c r="P366">
        <v>1.5</v>
      </c>
      <c r="Q366" s="134">
        <v>5123</v>
      </c>
      <c r="R366">
        <v>49.5</v>
      </c>
      <c r="S366">
        <v>0.76</v>
      </c>
      <c r="T366">
        <v>17.739999999999998</v>
      </c>
      <c r="U366">
        <v>9.89</v>
      </c>
      <c r="V366">
        <v>0.09</v>
      </c>
      <c r="W366">
        <v>8.59</v>
      </c>
      <c r="X366">
        <v>9.5399999999999991</v>
      </c>
      <c r="Y366">
        <v>3.67</v>
      </c>
      <c r="Z366">
        <v>0.23</v>
      </c>
      <c r="AA366">
        <v>0.09</v>
      </c>
      <c r="AB366">
        <v>7.0000000000000007E-2</v>
      </c>
      <c r="AC366">
        <v>0</v>
      </c>
      <c r="AD366">
        <v>0</v>
      </c>
      <c r="AE366">
        <v>100.2</v>
      </c>
      <c r="AG366" s="134">
        <v>5123</v>
      </c>
      <c r="AH366">
        <v>51.4</v>
      </c>
      <c r="AI366">
        <v>0.3</v>
      </c>
      <c r="AJ366">
        <v>8.8800000000000008</v>
      </c>
      <c r="AK366">
        <v>6.57</v>
      </c>
      <c r="AL366">
        <v>0.03</v>
      </c>
      <c r="AM366">
        <v>20.5</v>
      </c>
      <c r="AN366">
        <v>11.3</v>
      </c>
      <c r="AO366">
        <v>0.89</v>
      </c>
      <c r="AP366">
        <v>0</v>
      </c>
      <c r="AQ366">
        <v>0.41</v>
      </c>
    </row>
    <row r="367" spans="1:43" ht="15.6">
      <c r="A367" s="134">
        <v>5126</v>
      </c>
      <c r="B367" t="s">
        <v>1831</v>
      </c>
      <c r="C367" t="s">
        <v>1829</v>
      </c>
      <c r="D367">
        <v>0</v>
      </c>
      <c r="E367">
        <f t="shared" si="20"/>
        <v>0.71000000000000796</v>
      </c>
      <c r="F367">
        <f t="shared" si="21"/>
        <v>0.70000000000000284</v>
      </c>
      <c r="G367">
        <f t="shared" si="22"/>
        <v>15</v>
      </c>
      <c r="H367" s="136">
        <f t="shared" si="23"/>
        <v>1683.15</v>
      </c>
      <c r="I367" t="s">
        <v>1483</v>
      </c>
      <c r="J367" t="s">
        <v>1490</v>
      </c>
      <c r="K367" t="s">
        <v>1491</v>
      </c>
      <c r="L367" t="s">
        <v>1486</v>
      </c>
      <c r="M367">
        <v>72</v>
      </c>
      <c r="N367">
        <v>1410</v>
      </c>
      <c r="O367">
        <v>15</v>
      </c>
      <c r="P367">
        <v>1.5</v>
      </c>
      <c r="Q367" s="134">
        <v>5126</v>
      </c>
      <c r="R367">
        <v>46.7</v>
      </c>
      <c r="S367">
        <v>0.66</v>
      </c>
      <c r="T367">
        <v>16.5</v>
      </c>
      <c r="U367">
        <v>9.11</v>
      </c>
      <c r="V367">
        <v>0.01</v>
      </c>
      <c r="W367">
        <v>13.1</v>
      </c>
      <c r="X367">
        <v>10.3</v>
      </c>
      <c r="Y367">
        <v>2.62</v>
      </c>
      <c r="Z367">
        <v>0.14000000000000001</v>
      </c>
      <c r="AA367">
        <v>7.0000000000000007E-2</v>
      </c>
      <c r="AB367">
        <v>0.08</v>
      </c>
      <c r="AC367">
        <v>0</v>
      </c>
      <c r="AD367">
        <v>0</v>
      </c>
      <c r="AE367">
        <v>99.3</v>
      </c>
      <c r="AG367" s="134">
        <v>5126</v>
      </c>
      <c r="AH367">
        <v>51.5</v>
      </c>
      <c r="AI367">
        <v>0.15</v>
      </c>
      <c r="AJ367">
        <v>8.5500000000000007</v>
      </c>
      <c r="AK367">
        <v>5.58</v>
      </c>
      <c r="AL367">
        <v>0.04</v>
      </c>
      <c r="AM367">
        <v>21.5</v>
      </c>
      <c r="AN367">
        <v>11.3</v>
      </c>
      <c r="AO367">
        <v>0.64</v>
      </c>
      <c r="AP367">
        <v>0</v>
      </c>
      <c r="AQ367">
        <v>0.54</v>
      </c>
    </row>
    <row r="368" spans="1:43" ht="15.6">
      <c r="A368" s="134">
        <v>5127</v>
      </c>
      <c r="B368" t="s">
        <v>1832</v>
      </c>
      <c r="C368" t="s">
        <v>1829</v>
      </c>
      <c r="D368">
        <v>0</v>
      </c>
      <c r="E368">
        <f t="shared" si="20"/>
        <v>2.8200000000000074</v>
      </c>
      <c r="F368">
        <f t="shared" si="21"/>
        <v>2.7999999999999972</v>
      </c>
      <c r="G368">
        <f t="shared" si="22"/>
        <v>19</v>
      </c>
      <c r="H368" s="136">
        <f t="shared" si="23"/>
        <v>1659.15</v>
      </c>
      <c r="I368" t="s">
        <v>1483</v>
      </c>
      <c r="J368" t="s">
        <v>1490</v>
      </c>
      <c r="K368" t="s">
        <v>1491</v>
      </c>
      <c r="L368" t="s">
        <v>1486</v>
      </c>
      <c r="M368">
        <v>64</v>
      </c>
      <c r="N368">
        <v>1386</v>
      </c>
      <c r="O368">
        <v>15</v>
      </c>
      <c r="P368">
        <v>1.9</v>
      </c>
      <c r="Q368" s="134">
        <v>5127</v>
      </c>
      <c r="R368">
        <v>44.1</v>
      </c>
      <c r="S368">
        <v>0.66</v>
      </c>
      <c r="T368">
        <v>15.2</v>
      </c>
      <c r="U368">
        <v>8.7200000000000006</v>
      </c>
      <c r="V368">
        <v>0.11</v>
      </c>
      <c r="W368">
        <v>14.4</v>
      </c>
      <c r="X368">
        <v>11</v>
      </c>
      <c r="Y368">
        <v>2.67</v>
      </c>
      <c r="Z368">
        <v>0.16</v>
      </c>
      <c r="AA368">
        <v>0.09</v>
      </c>
      <c r="AB368">
        <v>7.0000000000000007E-2</v>
      </c>
      <c r="AC368">
        <v>0</v>
      </c>
      <c r="AD368">
        <v>0</v>
      </c>
      <c r="AE368">
        <v>97.2</v>
      </c>
      <c r="AG368" s="134">
        <v>5127</v>
      </c>
      <c r="AH368">
        <v>51.6</v>
      </c>
      <c r="AI368">
        <v>0.13</v>
      </c>
      <c r="AJ368">
        <v>8.6999999999999993</v>
      </c>
      <c r="AK368">
        <v>4.97</v>
      </c>
      <c r="AL368">
        <v>0</v>
      </c>
      <c r="AM368">
        <v>20.3</v>
      </c>
      <c r="AN368">
        <v>13.7</v>
      </c>
      <c r="AO368">
        <v>0.77</v>
      </c>
      <c r="AP368">
        <v>0</v>
      </c>
      <c r="AQ368">
        <v>0.56999999999999995</v>
      </c>
    </row>
    <row r="369" spans="1:43" ht="15.6">
      <c r="A369" s="134">
        <v>5128</v>
      </c>
      <c r="B369" t="s">
        <v>1833</v>
      </c>
      <c r="C369" t="s">
        <v>1829</v>
      </c>
      <c r="D369">
        <v>0</v>
      </c>
      <c r="E369">
        <f t="shared" si="20"/>
        <v>2.5799999999999983</v>
      </c>
      <c r="F369">
        <f t="shared" si="21"/>
        <v>2.5999999999999943</v>
      </c>
      <c r="G369">
        <f t="shared" si="22"/>
        <v>19</v>
      </c>
      <c r="H369" s="136">
        <f t="shared" si="23"/>
        <v>1669.15</v>
      </c>
      <c r="I369" t="s">
        <v>1483</v>
      </c>
      <c r="J369" t="s">
        <v>1490</v>
      </c>
      <c r="K369" t="s">
        <v>1491</v>
      </c>
      <c r="L369" t="s">
        <v>1486</v>
      </c>
      <c r="M369">
        <v>66</v>
      </c>
      <c r="N369">
        <v>1396</v>
      </c>
      <c r="O369">
        <v>15</v>
      </c>
      <c r="P369">
        <v>1.9</v>
      </c>
      <c r="Q369" s="134">
        <v>5128</v>
      </c>
      <c r="R369">
        <v>44.5</v>
      </c>
      <c r="S369">
        <v>0.63</v>
      </c>
      <c r="T369">
        <v>15.6</v>
      </c>
      <c r="U369">
        <v>6.94</v>
      </c>
      <c r="V369">
        <v>0</v>
      </c>
      <c r="W369">
        <v>15</v>
      </c>
      <c r="X369">
        <v>11.5</v>
      </c>
      <c r="Y369">
        <v>2.85</v>
      </c>
      <c r="Z369">
        <v>0.14000000000000001</v>
      </c>
      <c r="AA369">
        <v>0.14000000000000001</v>
      </c>
      <c r="AB369">
        <v>0.12</v>
      </c>
      <c r="AC369">
        <v>0</v>
      </c>
      <c r="AD369">
        <v>0</v>
      </c>
      <c r="AE369">
        <v>97.4</v>
      </c>
      <c r="AG369" s="134">
        <v>5128</v>
      </c>
      <c r="AH369">
        <v>52.7</v>
      </c>
      <c r="AI369">
        <v>0.15</v>
      </c>
      <c r="AJ369">
        <v>8.0500000000000007</v>
      </c>
      <c r="AK369">
        <v>3.92</v>
      </c>
      <c r="AL369">
        <v>0.06</v>
      </c>
      <c r="AM369">
        <v>19.8</v>
      </c>
      <c r="AN369">
        <v>14.8</v>
      </c>
      <c r="AO369">
        <v>0.87</v>
      </c>
      <c r="AP369">
        <v>0</v>
      </c>
      <c r="AQ369">
        <v>0.57999999999999996</v>
      </c>
    </row>
    <row r="370" spans="1:43" ht="15.6">
      <c r="A370" s="134">
        <v>5129</v>
      </c>
      <c r="B370" t="s">
        <v>1834</v>
      </c>
      <c r="C370" t="s">
        <v>1829</v>
      </c>
      <c r="D370">
        <v>0</v>
      </c>
      <c r="E370">
        <f t="shared" si="20"/>
        <v>0.17000000000003013</v>
      </c>
      <c r="F370">
        <f t="shared" si="21"/>
        <v>0.20000000000000284</v>
      </c>
      <c r="G370">
        <f t="shared" si="22"/>
        <v>19</v>
      </c>
      <c r="H370" s="136">
        <f t="shared" si="23"/>
        <v>1674.15</v>
      </c>
      <c r="I370" t="s">
        <v>1483</v>
      </c>
      <c r="J370" t="s">
        <v>1490</v>
      </c>
      <c r="K370" t="s">
        <v>1491</v>
      </c>
      <c r="L370" t="s">
        <v>1486</v>
      </c>
      <c r="M370">
        <v>64</v>
      </c>
      <c r="N370">
        <v>1401</v>
      </c>
      <c r="O370">
        <v>15</v>
      </c>
      <c r="P370">
        <v>1.9</v>
      </c>
      <c r="Q370" s="134">
        <v>5129</v>
      </c>
      <c r="R370">
        <v>48.8</v>
      </c>
      <c r="S370">
        <v>1.1200000000000001</v>
      </c>
      <c r="T370">
        <v>16.7</v>
      </c>
      <c r="U370">
        <v>10.1</v>
      </c>
      <c r="V370">
        <v>0</v>
      </c>
      <c r="W370">
        <v>9.52</v>
      </c>
      <c r="X370">
        <v>8.98</v>
      </c>
      <c r="Y370">
        <v>3.74</v>
      </c>
      <c r="Z370">
        <v>0.6</v>
      </c>
      <c r="AA370">
        <v>0.16</v>
      </c>
      <c r="AB370">
        <v>0.11</v>
      </c>
      <c r="AC370">
        <v>0</v>
      </c>
      <c r="AD370">
        <v>0</v>
      </c>
      <c r="AE370">
        <v>99.8</v>
      </c>
      <c r="AG370" s="134">
        <v>5129</v>
      </c>
      <c r="AH370">
        <v>51.4</v>
      </c>
      <c r="AI370">
        <v>0.28000000000000003</v>
      </c>
      <c r="AJ370">
        <v>9.11</v>
      </c>
      <c r="AK370">
        <v>6.99</v>
      </c>
      <c r="AL370">
        <v>7.0000000000000007E-2</v>
      </c>
      <c r="AM370">
        <v>20.3</v>
      </c>
      <c r="AN370">
        <v>10.5</v>
      </c>
      <c r="AO370">
        <v>1.3</v>
      </c>
      <c r="AP370">
        <v>0</v>
      </c>
      <c r="AQ370">
        <v>0.51</v>
      </c>
    </row>
    <row r="371" spans="1:43" ht="15.6">
      <c r="A371" s="134">
        <v>5130</v>
      </c>
      <c r="B371" t="s">
        <v>1835</v>
      </c>
      <c r="C371" t="s">
        <v>1829</v>
      </c>
      <c r="D371">
        <v>0</v>
      </c>
      <c r="E371">
        <f t="shared" si="20"/>
        <v>1.1200000000000188</v>
      </c>
      <c r="F371">
        <f t="shared" si="21"/>
        <v>1.0999999999999943</v>
      </c>
      <c r="G371">
        <f t="shared" si="22"/>
        <v>19</v>
      </c>
      <c r="H371" s="136">
        <f t="shared" si="23"/>
        <v>1689.15</v>
      </c>
      <c r="I371" t="s">
        <v>1483</v>
      </c>
      <c r="J371" t="s">
        <v>1490</v>
      </c>
      <c r="K371" t="s">
        <v>1491</v>
      </c>
      <c r="L371" t="s">
        <v>1486</v>
      </c>
      <c r="M371">
        <v>69</v>
      </c>
      <c r="N371">
        <v>1416</v>
      </c>
      <c r="O371">
        <v>15</v>
      </c>
      <c r="P371">
        <v>1.9</v>
      </c>
      <c r="Q371" s="134">
        <v>5130</v>
      </c>
      <c r="R371">
        <v>46.1</v>
      </c>
      <c r="S371">
        <v>0.85</v>
      </c>
      <c r="T371">
        <v>14.6</v>
      </c>
      <c r="U371">
        <v>8.66</v>
      </c>
      <c r="V371">
        <v>0</v>
      </c>
      <c r="W371">
        <v>15.1</v>
      </c>
      <c r="X371">
        <v>10.1</v>
      </c>
      <c r="Y371">
        <v>3.02</v>
      </c>
      <c r="Z371">
        <v>0.24</v>
      </c>
      <c r="AA371">
        <v>0.1</v>
      </c>
      <c r="AB371">
        <v>0.11</v>
      </c>
      <c r="AC371">
        <v>0</v>
      </c>
      <c r="AD371">
        <v>0</v>
      </c>
      <c r="AE371">
        <v>98.9</v>
      </c>
      <c r="AG371" s="134">
        <v>5130</v>
      </c>
      <c r="AH371">
        <v>51.4</v>
      </c>
      <c r="AI371">
        <v>0.24</v>
      </c>
      <c r="AJ371">
        <v>9.32</v>
      </c>
      <c r="AK371">
        <v>5.28</v>
      </c>
      <c r="AL371">
        <v>0.03</v>
      </c>
      <c r="AM371">
        <v>21.1</v>
      </c>
      <c r="AN371">
        <v>11.3</v>
      </c>
      <c r="AO371">
        <v>0.95</v>
      </c>
      <c r="AP371">
        <v>0</v>
      </c>
      <c r="AQ371">
        <v>0.44</v>
      </c>
    </row>
    <row r="372" spans="1:43" ht="15.6">
      <c r="A372" s="134">
        <v>5137</v>
      </c>
      <c r="B372" t="s">
        <v>1836</v>
      </c>
      <c r="C372" t="s">
        <v>1829</v>
      </c>
      <c r="D372">
        <v>0</v>
      </c>
      <c r="E372">
        <f t="shared" si="20"/>
        <v>1.7700000000000102</v>
      </c>
      <c r="F372">
        <f t="shared" si="21"/>
        <v>1.769999999999996</v>
      </c>
      <c r="G372">
        <f t="shared" si="22"/>
        <v>15</v>
      </c>
      <c r="H372" s="136">
        <f t="shared" si="23"/>
        <v>1628.15</v>
      </c>
      <c r="I372" t="s">
        <v>1483</v>
      </c>
      <c r="J372" t="s">
        <v>1490</v>
      </c>
      <c r="K372" t="s">
        <v>1491</v>
      </c>
      <c r="L372" t="s">
        <v>1486</v>
      </c>
      <c r="M372">
        <v>112</v>
      </c>
      <c r="N372">
        <v>1355</v>
      </c>
      <c r="O372">
        <v>15</v>
      </c>
      <c r="P372">
        <v>1.5</v>
      </c>
      <c r="Q372" s="134">
        <v>5137</v>
      </c>
      <c r="R372">
        <v>47.4</v>
      </c>
      <c r="S372">
        <v>0.97</v>
      </c>
      <c r="T372">
        <v>18</v>
      </c>
      <c r="U372">
        <v>8.8800000000000008</v>
      </c>
      <c r="V372">
        <v>0.04</v>
      </c>
      <c r="W372">
        <v>8.24</v>
      </c>
      <c r="X372">
        <v>8.9</v>
      </c>
      <c r="Y372">
        <v>5.52</v>
      </c>
      <c r="Z372">
        <v>0.21</v>
      </c>
      <c r="AA372">
        <v>0</v>
      </c>
      <c r="AB372">
        <v>7.0000000000000007E-2</v>
      </c>
      <c r="AC372">
        <v>0</v>
      </c>
      <c r="AD372">
        <v>0</v>
      </c>
      <c r="AE372">
        <v>98.23</v>
      </c>
      <c r="AG372" s="134">
        <v>5137</v>
      </c>
      <c r="AH372">
        <v>51.8</v>
      </c>
      <c r="AI372">
        <v>0.35</v>
      </c>
      <c r="AJ372">
        <v>9.8800000000000008</v>
      </c>
      <c r="AK372">
        <v>6</v>
      </c>
      <c r="AL372">
        <v>0.03</v>
      </c>
      <c r="AM372">
        <v>19</v>
      </c>
      <c r="AN372">
        <v>12.1</v>
      </c>
      <c r="AO372">
        <v>1.39</v>
      </c>
      <c r="AP372">
        <v>0</v>
      </c>
      <c r="AQ372">
        <v>7.0000000000000007E-2</v>
      </c>
    </row>
    <row r="373" spans="1:43" ht="15.6">
      <c r="A373" s="134">
        <v>5138</v>
      </c>
      <c r="B373" t="s">
        <v>1837</v>
      </c>
      <c r="C373" t="s">
        <v>1829</v>
      </c>
      <c r="D373">
        <v>0</v>
      </c>
      <c r="E373">
        <f t="shared" si="20"/>
        <v>0.23200000000001353</v>
      </c>
      <c r="F373">
        <f t="shared" si="21"/>
        <v>0.23199999999999932</v>
      </c>
      <c r="G373">
        <f t="shared" si="22"/>
        <v>15</v>
      </c>
      <c r="H373" s="136">
        <f t="shared" si="23"/>
        <v>1643.15</v>
      </c>
      <c r="I373" t="s">
        <v>1483</v>
      </c>
      <c r="J373" t="s">
        <v>1490</v>
      </c>
      <c r="K373" t="s">
        <v>1491</v>
      </c>
      <c r="L373" t="s">
        <v>1486</v>
      </c>
      <c r="M373">
        <v>72</v>
      </c>
      <c r="N373">
        <v>1370</v>
      </c>
      <c r="O373">
        <v>15</v>
      </c>
      <c r="P373">
        <v>1.5</v>
      </c>
      <c r="Q373" s="134">
        <v>5138</v>
      </c>
      <c r="R373">
        <v>47.1</v>
      </c>
      <c r="S373">
        <v>0.76</v>
      </c>
      <c r="T373">
        <v>17.3</v>
      </c>
      <c r="U373">
        <v>9.4700000000000006</v>
      </c>
      <c r="V373">
        <v>0</v>
      </c>
      <c r="W373">
        <v>11.3</v>
      </c>
      <c r="X373">
        <v>9.41</v>
      </c>
      <c r="Y373">
        <v>4.1980000000000004</v>
      </c>
      <c r="Z373">
        <v>0.12</v>
      </c>
      <c r="AA373">
        <v>0.03</v>
      </c>
      <c r="AB373">
        <v>0.08</v>
      </c>
      <c r="AC373">
        <v>0</v>
      </c>
      <c r="AD373">
        <v>0</v>
      </c>
      <c r="AE373">
        <v>99.768000000000001</v>
      </c>
      <c r="AG373" s="134">
        <v>5138</v>
      </c>
      <c r="AH373">
        <v>51.5</v>
      </c>
      <c r="AI373">
        <v>0.2</v>
      </c>
      <c r="AJ373">
        <v>9.52</v>
      </c>
      <c r="AK373">
        <v>5.65</v>
      </c>
      <c r="AL373">
        <v>7.0000000000000007E-2</v>
      </c>
      <c r="AM373">
        <v>20.399999999999999</v>
      </c>
      <c r="AN373">
        <v>12.4</v>
      </c>
      <c r="AO373">
        <v>0.96</v>
      </c>
      <c r="AP373">
        <v>0</v>
      </c>
      <c r="AQ373">
        <v>7.0000000000000007E-2</v>
      </c>
    </row>
    <row r="374" spans="1:43" ht="15.6">
      <c r="A374" s="134">
        <v>5152</v>
      </c>
      <c r="B374" t="s">
        <v>1838</v>
      </c>
      <c r="C374" t="s">
        <v>1829</v>
      </c>
      <c r="D374">
        <v>0</v>
      </c>
      <c r="E374">
        <f t="shared" si="20"/>
        <v>3.2199999999999989</v>
      </c>
      <c r="F374">
        <f t="shared" si="21"/>
        <v>3.2000000000000028</v>
      </c>
      <c r="G374">
        <f t="shared" si="22"/>
        <v>23</v>
      </c>
      <c r="H374" s="136">
        <f t="shared" si="23"/>
        <v>1769.15</v>
      </c>
      <c r="I374" t="s">
        <v>1483</v>
      </c>
      <c r="J374" t="s">
        <v>1490</v>
      </c>
      <c r="K374" t="s">
        <v>1491</v>
      </c>
      <c r="L374" t="s">
        <v>1486</v>
      </c>
      <c r="M374">
        <v>64</v>
      </c>
      <c r="N374">
        <v>1496</v>
      </c>
      <c r="O374">
        <v>15</v>
      </c>
      <c r="P374">
        <v>2.2999999999999998</v>
      </c>
      <c r="Q374" s="134">
        <v>5152</v>
      </c>
      <c r="R374">
        <v>43</v>
      </c>
      <c r="S374">
        <v>0.52</v>
      </c>
      <c r="T374">
        <v>13.5</v>
      </c>
      <c r="U374">
        <v>8.51</v>
      </c>
      <c r="V374">
        <v>0</v>
      </c>
      <c r="W374">
        <v>17</v>
      </c>
      <c r="X374">
        <v>12</v>
      </c>
      <c r="Y374">
        <v>1.93</v>
      </c>
      <c r="Z374">
        <v>7.0000000000000007E-2</v>
      </c>
      <c r="AA374">
        <v>0.11</v>
      </c>
      <c r="AB374">
        <v>0.14000000000000001</v>
      </c>
      <c r="AC374">
        <v>0</v>
      </c>
      <c r="AD374">
        <v>0</v>
      </c>
      <c r="AE374">
        <v>96.8</v>
      </c>
      <c r="AG374" s="134">
        <v>5152</v>
      </c>
      <c r="AH374">
        <v>51.6</v>
      </c>
      <c r="AI374">
        <v>0.1</v>
      </c>
      <c r="AJ374">
        <v>9.17</v>
      </c>
      <c r="AK374">
        <v>5.01</v>
      </c>
      <c r="AL374">
        <v>0</v>
      </c>
      <c r="AM374">
        <v>21.9</v>
      </c>
      <c r="AN374">
        <v>11.5</v>
      </c>
      <c r="AO374">
        <v>0.66</v>
      </c>
      <c r="AP374">
        <v>0</v>
      </c>
      <c r="AQ374">
        <v>0.44</v>
      </c>
    </row>
    <row r="375" spans="1:43" ht="15.6">
      <c r="A375" s="134">
        <v>5153</v>
      </c>
      <c r="B375" t="s">
        <v>1839</v>
      </c>
      <c r="C375" t="s">
        <v>1829</v>
      </c>
      <c r="D375">
        <v>0</v>
      </c>
      <c r="E375">
        <f t="shared" si="20"/>
        <v>2.5800000000000125</v>
      </c>
      <c r="F375">
        <f t="shared" si="21"/>
        <v>2.5999999999999943</v>
      </c>
      <c r="G375">
        <f t="shared" si="22"/>
        <v>23</v>
      </c>
      <c r="H375" s="136">
        <f t="shared" si="23"/>
        <v>1784.15</v>
      </c>
      <c r="I375" t="s">
        <v>1483</v>
      </c>
      <c r="J375" t="s">
        <v>1490</v>
      </c>
      <c r="K375" t="s">
        <v>1491</v>
      </c>
      <c r="L375" t="s">
        <v>1486</v>
      </c>
      <c r="M375">
        <v>69</v>
      </c>
      <c r="N375">
        <v>1511</v>
      </c>
      <c r="O375">
        <v>15</v>
      </c>
      <c r="P375">
        <v>2.2999999999999998</v>
      </c>
      <c r="Q375" s="134">
        <v>5153</v>
      </c>
      <c r="R375">
        <v>43.8</v>
      </c>
      <c r="S375">
        <v>0.41</v>
      </c>
      <c r="T375">
        <v>13.8</v>
      </c>
      <c r="U375">
        <v>8.07</v>
      </c>
      <c r="V375">
        <v>0</v>
      </c>
      <c r="W375">
        <v>17.600000000000001</v>
      </c>
      <c r="X375">
        <v>11.8</v>
      </c>
      <c r="Y375">
        <v>1.62</v>
      </c>
      <c r="Z375">
        <v>0.06</v>
      </c>
      <c r="AA375">
        <v>0.14000000000000001</v>
      </c>
      <c r="AB375">
        <v>0.12</v>
      </c>
      <c r="AC375">
        <v>0</v>
      </c>
      <c r="AD375">
        <v>0</v>
      </c>
      <c r="AE375">
        <v>97.4</v>
      </c>
      <c r="AG375" s="134">
        <v>5153</v>
      </c>
      <c r="AH375">
        <v>51.8</v>
      </c>
      <c r="AI375">
        <v>7.0000000000000007E-2</v>
      </c>
      <c r="AJ375">
        <v>8.86</v>
      </c>
      <c r="AK375">
        <v>4.6399999999999997</v>
      </c>
      <c r="AL375">
        <v>0</v>
      </c>
      <c r="AM375">
        <v>22.7</v>
      </c>
      <c r="AN375">
        <v>11</v>
      </c>
      <c r="AO375">
        <v>0.56999999999999995</v>
      </c>
      <c r="AP375">
        <v>0</v>
      </c>
      <c r="AQ375">
        <v>0.61</v>
      </c>
    </row>
    <row r="376" spans="1:43" ht="15.6">
      <c r="A376" s="134">
        <v>5231</v>
      </c>
      <c r="B376" t="s">
        <v>1840</v>
      </c>
      <c r="C376" t="s">
        <v>1841</v>
      </c>
      <c r="D376">
        <v>0</v>
      </c>
      <c r="E376">
        <f t="shared" si="20"/>
        <v>0.67000000000000171</v>
      </c>
      <c r="F376">
        <f t="shared" si="21"/>
        <v>0.67000000000000171</v>
      </c>
      <c r="G376">
        <f t="shared" si="22"/>
        <v>1E-3</v>
      </c>
      <c r="H376" s="136">
        <f t="shared" si="23"/>
        <v>1446.15</v>
      </c>
      <c r="I376" t="s">
        <v>1504</v>
      </c>
      <c r="J376" t="s">
        <v>1484</v>
      </c>
      <c r="K376" t="s">
        <v>1505</v>
      </c>
      <c r="L376" t="s">
        <v>1486</v>
      </c>
      <c r="M376">
        <v>95.7</v>
      </c>
      <c r="N376">
        <v>1173</v>
      </c>
      <c r="O376">
        <v>0</v>
      </c>
      <c r="P376">
        <v>1E-4</v>
      </c>
      <c r="Q376" s="134">
        <v>5231</v>
      </c>
      <c r="R376">
        <v>50.6</v>
      </c>
      <c r="S376">
        <v>0.41</v>
      </c>
      <c r="T376">
        <v>13</v>
      </c>
      <c r="U376">
        <v>14.2</v>
      </c>
      <c r="V376">
        <v>0.31</v>
      </c>
      <c r="W376">
        <v>7.92</v>
      </c>
      <c r="X376">
        <v>12.2</v>
      </c>
      <c r="Y376">
        <v>0.53</v>
      </c>
      <c r="Z376">
        <v>0.1</v>
      </c>
      <c r="AA376">
        <v>0.06</v>
      </c>
      <c r="AB376">
        <v>0</v>
      </c>
      <c r="AC376">
        <v>0</v>
      </c>
      <c r="AD376">
        <v>0</v>
      </c>
      <c r="AE376">
        <v>99.33</v>
      </c>
      <c r="AG376" s="134">
        <v>5231</v>
      </c>
      <c r="AH376">
        <v>52.1</v>
      </c>
      <c r="AI376">
        <v>0.03</v>
      </c>
      <c r="AJ376">
        <v>2.54</v>
      </c>
      <c r="AK376">
        <v>9.01</v>
      </c>
      <c r="AL376">
        <v>0.31</v>
      </c>
      <c r="AM376">
        <v>18.399999999999999</v>
      </c>
      <c r="AN376">
        <v>16.100000000000001</v>
      </c>
      <c r="AO376">
        <v>0.02</v>
      </c>
      <c r="AP376">
        <v>0</v>
      </c>
      <c r="AQ376">
        <v>0.84</v>
      </c>
    </row>
    <row r="377" spans="1:43" ht="15.6">
      <c r="A377" s="134">
        <v>5196</v>
      </c>
      <c r="B377" t="s">
        <v>1374</v>
      </c>
      <c r="C377" t="s">
        <v>1364</v>
      </c>
      <c r="D377">
        <v>0</v>
      </c>
      <c r="E377">
        <f t="shared" si="20"/>
        <v>1.5799999999999983</v>
      </c>
      <c r="F377">
        <f t="shared" si="21"/>
        <v>1.5799999999999983</v>
      </c>
      <c r="G377">
        <f t="shared" si="22"/>
        <v>9</v>
      </c>
      <c r="H377" s="136">
        <f t="shared" si="23"/>
        <v>1493.15</v>
      </c>
      <c r="I377" t="s">
        <v>1504</v>
      </c>
      <c r="J377" t="s">
        <v>1490</v>
      </c>
      <c r="K377" t="s">
        <v>1491</v>
      </c>
      <c r="M377">
        <v>10</v>
      </c>
      <c r="N377">
        <v>1220</v>
      </c>
      <c r="O377">
        <v>15</v>
      </c>
      <c r="P377">
        <v>0.9</v>
      </c>
      <c r="Q377" s="134">
        <v>5196</v>
      </c>
      <c r="R377">
        <v>48.1</v>
      </c>
      <c r="S377">
        <v>1.35</v>
      </c>
      <c r="T377">
        <v>14.4</v>
      </c>
      <c r="U377">
        <v>13.4</v>
      </c>
      <c r="V377">
        <v>0.25</v>
      </c>
      <c r="W377">
        <v>7.91</v>
      </c>
      <c r="X377">
        <v>10.3</v>
      </c>
      <c r="Y377">
        <v>2.36</v>
      </c>
      <c r="Z377">
        <v>0.2</v>
      </c>
      <c r="AA377">
        <v>0.04</v>
      </c>
      <c r="AB377">
        <v>0.11</v>
      </c>
      <c r="AC377">
        <v>0</v>
      </c>
      <c r="AD377">
        <v>0</v>
      </c>
      <c r="AE377">
        <v>98.42</v>
      </c>
      <c r="AG377" s="134">
        <v>5196</v>
      </c>
      <c r="AH377">
        <v>51.6</v>
      </c>
      <c r="AI377">
        <v>0.55000000000000004</v>
      </c>
      <c r="AJ377">
        <v>4.79</v>
      </c>
      <c r="AK377">
        <v>9.3699999999999992</v>
      </c>
      <c r="AL377">
        <v>0.26</v>
      </c>
      <c r="AM377">
        <v>18.8</v>
      </c>
      <c r="AN377">
        <v>14.3</v>
      </c>
      <c r="AO377">
        <v>0.31</v>
      </c>
      <c r="AP377">
        <v>0</v>
      </c>
      <c r="AQ377">
        <v>0.39</v>
      </c>
    </row>
    <row r="378" spans="1:43" ht="15.6">
      <c r="A378" s="134">
        <v>5197</v>
      </c>
      <c r="B378" t="s">
        <v>1393</v>
      </c>
      <c r="C378" t="s">
        <v>1364</v>
      </c>
      <c r="D378">
        <v>0</v>
      </c>
      <c r="E378">
        <f t="shared" si="20"/>
        <v>1.9399999999999977</v>
      </c>
      <c r="F378">
        <f t="shared" si="21"/>
        <v>1.9399999999999977</v>
      </c>
      <c r="G378">
        <f t="shared" si="22"/>
        <v>9</v>
      </c>
      <c r="H378" s="136">
        <f t="shared" si="23"/>
        <v>1523.15</v>
      </c>
      <c r="I378" t="s">
        <v>1504</v>
      </c>
      <c r="J378" t="s">
        <v>1490</v>
      </c>
      <c r="K378" t="s">
        <v>1491</v>
      </c>
      <c r="M378">
        <v>18</v>
      </c>
      <c r="N378">
        <v>1250</v>
      </c>
      <c r="O378">
        <v>15</v>
      </c>
      <c r="P378">
        <v>0.9</v>
      </c>
      <c r="Q378" s="134">
        <v>5197</v>
      </c>
      <c r="R378">
        <v>49.9</v>
      </c>
      <c r="S378">
        <v>0.74</v>
      </c>
      <c r="T378">
        <v>16.600000000000001</v>
      </c>
      <c r="U378">
        <v>8.58</v>
      </c>
      <c r="V378">
        <v>0.21</v>
      </c>
      <c r="W378">
        <v>8.49</v>
      </c>
      <c r="X378">
        <v>10.5</v>
      </c>
      <c r="Y378">
        <v>2.84</v>
      </c>
      <c r="Z378">
        <v>0.12</v>
      </c>
      <c r="AA378">
        <v>0.02</v>
      </c>
      <c r="AB378">
        <v>0.06</v>
      </c>
      <c r="AC378">
        <v>0</v>
      </c>
      <c r="AD378">
        <v>0</v>
      </c>
      <c r="AE378">
        <v>98.06</v>
      </c>
      <c r="AG378" s="134">
        <v>5197</v>
      </c>
      <c r="AH378">
        <v>53.2</v>
      </c>
      <c r="AI378">
        <v>0.38</v>
      </c>
      <c r="AJ378">
        <v>4.71</v>
      </c>
      <c r="AK378">
        <v>6.81</v>
      </c>
      <c r="AL378">
        <v>0.15</v>
      </c>
      <c r="AM378">
        <v>20.5</v>
      </c>
      <c r="AN378">
        <v>14.3</v>
      </c>
      <c r="AO378">
        <v>0.31</v>
      </c>
      <c r="AP378">
        <v>0</v>
      </c>
      <c r="AQ378">
        <v>0.09</v>
      </c>
    </row>
    <row r="379" spans="1:43" ht="15.6">
      <c r="A379" s="134">
        <v>5200</v>
      </c>
      <c r="B379" t="s">
        <v>1375</v>
      </c>
      <c r="C379" t="s">
        <v>1364</v>
      </c>
      <c r="D379">
        <v>0</v>
      </c>
      <c r="E379">
        <f t="shared" si="20"/>
        <v>0.18999999999998352</v>
      </c>
      <c r="F379">
        <f t="shared" si="21"/>
        <v>0.18999999999999773</v>
      </c>
      <c r="G379">
        <f t="shared" si="22"/>
        <v>9</v>
      </c>
      <c r="H379" s="136">
        <f t="shared" si="23"/>
        <v>1503.15</v>
      </c>
      <c r="I379" t="s">
        <v>1504</v>
      </c>
      <c r="J379" t="s">
        <v>1490</v>
      </c>
      <c r="K379" t="s">
        <v>1491</v>
      </c>
      <c r="M379">
        <v>12</v>
      </c>
      <c r="N379">
        <v>1230</v>
      </c>
      <c r="O379">
        <v>15</v>
      </c>
      <c r="P379">
        <v>0.9</v>
      </c>
      <c r="Q379" s="134">
        <v>5200</v>
      </c>
      <c r="R379">
        <v>50.1</v>
      </c>
      <c r="S379">
        <v>1.1499999999999999</v>
      </c>
      <c r="T379">
        <v>16.3</v>
      </c>
      <c r="U379">
        <v>9.1199999999999992</v>
      </c>
      <c r="V379">
        <v>0.13</v>
      </c>
      <c r="W379">
        <v>9.01</v>
      </c>
      <c r="X379">
        <v>10.9</v>
      </c>
      <c r="Y379">
        <v>2.77</v>
      </c>
      <c r="Z379">
        <v>0.12</v>
      </c>
      <c r="AA379">
        <v>0.09</v>
      </c>
      <c r="AB379">
        <v>0.12</v>
      </c>
      <c r="AC379">
        <v>0</v>
      </c>
      <c r="AD379">
        <v>0</v>
      </c>
      <c r="AE379">
        <v>99.81</v>
      </c>
      <c r="AG379" s="134">
        <v>5200</v>
      </c>
      <c r="AH379">
        <v>53.1</v>
      </c>
      <c r="AI379">
        <v>0.52</v>
      </c>
      <c r="AJ379">
        <v>3.64</v>
      </c>
      <c r="AK379">
        <v>7.11</v>
      </c>
      <c r="AL379">
        <v>0.13</v>
      </c>
      <c r="AM379">
        <v>20.5</v>
      </c>
      <c r="AN379">
        <v>14.9</v>
      </c>
      <c r="AO379">
        <v>0.3</v>
      </c>
      <c r="AP379">
        <v>0</v>
      </c>
      <c r="AQ379">
        <v>0.17</v>
      </c>
    </row>
    <row r="380" spans="1:43" ht="15.6">
      <c r="A380" s="134">
        <v>5201</v>
      </c>
      <c r="B380" t="s">
        <v>1379</v>
      </c>
      <c r="C380" t="s">
        <v>1364</v>
      </c>
      <c r="D380">
        <v>0</v>
      </c>
      <c r="E380">
        <f t="shared" si="20"/>
        <v>0.18999999999999773</v>
      </c>
      <c r="F380">
        <f t="shared" si="21"/>
        <v>0.20000000000000284</v>
      </c>
      <c r="G380">
        <f t="shared" si="22"/>
        <v>9</v>
      </c>
      <c r="H380" s="136">
        <f t="shared" si="23"/>
        <v>1498.15</v>
      </c>
      <c r="I380" t="s">
        <v>1504</v>
      </c>
      <c r="J380" t="s">
        <v>1490</v>
      </c>
      <c r="K380" t="s">
        <v>1491</v>
      </c>
      <c r="M380">
        <v>9</v>
      </c>
      <c r="N380">
        <v>1225</v>
      </c>
      <c r="O380">
        <v>15</v>
      </c>
      <c r="P380">
        <v>0.9</v>
      </c>
      <c r="Q380" s="134">
        <v>5201</v>
      </c>
      <c r="R380">
        <v>50.1</v>
      </c>
      <c r="S380">
        <v>1.1499999999999999</v>
      </c>
      <c r="T380">
        <v>16.2</v>
      </c>
      <c r="U380">
        <v>8.93</v>
      </c>
      <c r="V380">
        <v>0.12</v>
      </c>
      <c r="W380">
        <v>9.26</v>
      </c>
      <c r="X380">
        <v>11</v>
      </c>
      <c r="Y380">
        <v>2.76</v>
      </c>
      <c r="Z380">
        <v>0.13</v>
      </c>
      <c r="AA380">
        <v>7.0000000000000007E-2</v>
      </c>
      <c r="AB380">
        <v>0.09</v>
      </c>
      <c r="AC380">
        <v>0</v>
      </c>
      <c r="AD380">
        <v>0</v>
      </c>
      <c r="AE380">
        <v>99.8</v>
      </c>
      <c r="AG380" s="134">
        <v>5201</v>
      </c>
      <c r="AH380">
        <v>52.8</v>
      </c>
      <c r="AI380">
        <v>0.65</v>
      </c>
      <c r="AJ380">
        <v>4.45</v>
      </c>
      <c r="AK380">
        <v>6.43</v>
      </c>
      <c r="AL380">
        <v>0.17</v>
      </c>
      <c r="AM380">
        <v>20.100000000000001</v>
      </c>
      <c r="AN380">
        <v>15</v>
      </c>
      <c r="AO380">
        <v>0.37</v>
      </c>
      <c r="AP380">
        <v>0</v>
      </c>
      <c r="AQ380">
        <v>0.13</v>
      </c>
    </row>
    <row r="381" spans="1:43" ht="15.6">
      <c r="A381" s="134">
        <v>5202</v>
      </c>
      <c r="B381" t="s">
        <v>1386</v>
      </c>
      <c r="C381" t="s">
        <v>1364</v>
      </c>
      <c r="D381">
        <v>0</v>
      </c>
      <c r="E381">
        <f t="shared" si="20"/>
        <v>0.54999999999999716</v>
      </c>
      <c r="F381">
        <f t="shared" si="21"/>
        <v>0.54999999999999716</v>
      </c>
      <c r="G381">
        <f t="shared" si="22"/>
        <v>11</v>
      </c>
      <c r="H381" s="136">
        <f t="shared" si="23"/>
        <v>1533.15</v>
      </c>
      <c r="I381" t="s">
        <v>1504</v>
      </c>
      <c r="J381" t="s">
        <v>1490</v>
      </c>
      <c r="K381" t="s">
        <v>1491</v>
      </c>
      <c r="M381">
        <v>24</v>
      </c>
      <c r="N381">
        <v>1260</v>
      </c>
      <c r="O381">
        <v>15</v>
      </c>
      <c r="P381">
        <v>1.1000000000000001</v>
      </c>
      <c r="Q381" s="134">
        <v>5202</v>
      </c>
      <c r="R381">
        <v>48.7</v>
      </c>
      <c r="S381">
        <v>1.24</v>
      </c>
      <c r="T381">
        <v>17.7</v>
      </c>
      <c r="U381">
        <v>8.14</v>
      </c>
      <c r="V381">
        <v>0.17</v>
      </c>
      <c r="W381">
        <v>9.56</v>
      </c>
      <c r="X381">
        <v>10.5</v>
      </c>
      <c r="Y381">
        <v>3.14</v>
      </c>
      <c r="Z381">
        <v>0.14000000000000001</v>
      </c>
      <c r="AA381">
        <v>0.03</v>
      </c>
      <c r="AB381">
        <v>0.13</v>
      </c>
      <c r="AC381">
        <v>0</v>
      </c>
      <c r="AD381">
        <v>0</v>
      </c>
      <c r="AE381">
        <v>99.45</v>
      </c>
      <c r="AG381" s="134">
        <v>5202</v>
      </c>
      <c r="AH381">
        <v>51.3</v>
      </c>
      <c r="AI381">
        <v>0.57999999999999996</v>
      </c>
      <c r="AJ381">
        <v>7.01</v>
      </c>
      <c r="AK381">
        <v>5.8</v>
      </c>
      <c r="AL381">
        <v>0.16</v>
      </c>
      <c r="AM381">
        <v>19.899999999999999</v>
      </c>
      <c r="AN381">
        <v>14.3</v>
      </c>
      <c r="AO381">
        <v>0.5</v>
      </c>
      <c r="AP381">
        <v>0</v>
      </c>
      <c r="AQ381">
        <v>0.18</v>
      </c>
    </row>
    <row r="382" spans="1:43" ht="15.6">
      <c r="A382" s="134">
        <v>5203</v>
      </c>
      <c r="B382" t="s">
        <v>1382</v>
      </c>
      <c r="C382" t="s">
        <v>1364</v>
      </c>
      <c r="D382">
        <v>0</v>
      </c>
      <c r="E382">
        <f t="shared" si="20"/>
        <v>0.91999999999998749</v>
      </c>
      <c r="F382">
        <f t="shared" si="21"/>
        <v>0.90000000000000568</v>
      </c>
      <c r="G382">
        <f t="shared" si="22"/>
        <v>11</v>
      </c>
      <c r="H382" s="136">
        <f t="shared" si="23"/>
        <v>1528.15</v>
      </c>
      <c r="I382" t="s">
        <v>1504</v>
      </c>
      <c r="J382" t="s">
        <v>1490</v>
      </c>
      <c r="K382" t="s">
        <v>1491</v>
      </c>
      <c r="M382">
        <v>18</v>
      </c>
      <c r="N382">
        <v>1255</v>
      </c>
      <c r="O382">
        <v>15</v>
      </c>
      <c r="P382">
        <v>1.1000000000000001</v>
      </c>
      <c r="Q382" s="134">
        <v>5203</v>
      </c>
      <c r="R382">
        <v>46.9</v>
      </c>
      <c r="S382">
        <v>2.56</v>
      </c>
      <c r="T382">
        <v>17.7</v>
      </c>
      <c r="U382">
        <v>11.5</v>
      </c>
      <c r="V382">
        <v>0.28000000000000003</v>
      </c>
      <c r="W382">
        <v>6.39</v>
      </c>
      <c r="X382">
        <v>7.9</v>
      </c>
      <c r="Y382">
        <v>5.05</v>
      </c>
      <c r="Z382">
        <v>0.4</v>
      </c>
      <c r="AA382">
        <v>0</v>
      </c>
      <c r="AB382">
        <v>0.4</v>
      </c>
      <c r="AC382">
        <v>0</v>
      </c>
      <c r="AD382">
        <v>0</v>
      </c>
      <c r="AE382">
        <v>99.1</v>
      </c>
      <c r="AG382" s="134">
        <v>5203</v>
      </c>
      <c r="AH382">
        <v>50.8</v>
      </c>
      <c r="AI382">
        <v>0.98</v>
      </c>
      <c r="AJ382">
        <v>6.97</v>
      </c>
      <c r="AK382">
        <v>7.58</v>
      </c>
      <c r="AL382">
        <v>0.19</v>
      </c>
      <c r="AM382">
        <v>18.3</v>
      </c>
      <c r="AN382">
        <v>14.2</v>
      </c>
      <c r="AO382">
        <v>0.59</v>
      </c>
      <c r="AP382">
        <v>0</v>
      </c>
      <c r="AQ382">
        <v>0.15</v>
      </c>
    </row>
    <row r="383" spans="1:43" ht="15.6">
      <c r="A383" s="134">
        <v>5204</v>
      </c>
      <c r="B383" t="s">
        <v>1380</v>
      </c>
      <c r="C383" t="s">
        <v>1364</v>
      </c>
      <c r="D383">
        <v>0</v>
      </c>
      <c r="E383">
        <f t="shared" si="20"/>
        <v>-6.0000000000002274E-2</v>
      </c>
      <c r="F383">
        <f t="shared" si="21"/>
        <v>-6.0000000000002274E-2</v>
      </c>
      <c r="G383">
        <f t="shared" si="22"/>
        <v>13</v>
      </c>
      <c r="H383" s="136">
        <f t="shared" si="23"/>
        <v>1583.15</v>
      </c>
      <c r="I383" t="s">
        <v>1504</v>
      </c>
      <c r="J383" t="s">
        <v>1490</v>
      </c>
      <c r="K383" t="s">
        <v>1491</v>
      </c>
      <c r="M383">
        <v>12</v>
      </c>
      <c r="N383">
        <v>1310</v>
      </c>
      <c r="O383">
        <v>15</v>
      </c>
      <c r="P383">
        <v>1.3</v>
      </c>
      <c r="Q383" s="134">
        <v>5204</v>
      </c>
      <c r="R383">
        <v>48.1</v>
      </c>
      <c r="S383">
        <v>1.3</v>
      </c>
      <c r="T383">
        <v>18.100000000000001</v>
      </c>
      <c r="U383">
        <v>9.1199999999999992</v>
      </c>
      <c r="V383">
        <v>0.13</v>
      </c>
      <c r="W383">
        <v>9.3800000000000008</v>
      </c>
      <c r="X383">
        <v>10.3</v>
      </c>
      <c r="Y383">
        <v>3.33</v>
      </c>
      <c r="Z383">
        <v>0.14000000000000001</v>
      </c>
      <c r="AA383">
        <v>0.04</v>
      </c>
      <c r="AB383">
        <v>0.12</v>
      </c>
      <c r="AC383">
        <v>0</v>
      </c>
      <c r="AD383">
        <v>0</v>
      </c>
      <c r="AE383">
        <v>100.06</v>
      </c>
      <c r="AG383" s="134">
        <v>5204</v>
      </c>
      <c r="AH383">
        <v>51.9</v>
      </c>
      <c r="AI383">
        <v>0.37</v>
      </c>
      <c r="AJ383">
        <v>7.2</v>
      </c>
      <c r="AK383">
        <v>5.85</v>
      </c>
      <c r="AL383">
        <v>0.16</v>
      </c>
      <c r="AM383">
        <v>21.5</v>
      </c>
      <c r="AN383">
        <v>12</v>
      </c>
      <c r="AO383">
        <v>0.47</v>
      </c>
      <c r="AP383">
        <v>0</v>
      </c>
      <c r="AQ383">
        <v>0.14000000000000001</v>
      </c>
    </row>
    <row r="384" spans="1:43" ht="15.6">
      <c r="A384" s="134">
        <v>5205</v>
      </c>
      <c r="B384" t="s">
        <v>1383</v>
      </c>
      <c r="C384" t="s">
        <v>1364</v>
      </c>
      <c r="D384">
        <v>0</v>
      </c>
      <c r="E384">
        <f t="shared" si="20"/>
        <v>0.16999999999998749</v>
      </c>
      <c r="F384">
        <f t="shared" si="21"/>
        <v>0.17000000000000171</v>
      </c>
      <c r="G384">
        <f t="shared" si="22"/>
        <v>13</v>
      </c>
      <c r="H384" s="136">
        <f t="shared" si="23"/>
        <v>1568.15</v>
      </c>
      <c r="I384" t="s">
        <v>1504</v>
      </c>
      <c r="J384" t="s">
        <v>1490</v>
      </c>
      <c r="K384" t="s">
        <v>1491</v>
      </c>
      <c r="M384">
        <v>10</v>
      </c>
      <c r="N384">
        <v>1295</v>
      </c>
      <c r="O384">
        <v>15</v>
      </c>
      <c r="P384">
        <v>1.3</v>
      </c>
      <c r="Q384" s="134">
        <v>5205</v>
      </c>
      <c r="R384">
        <v>48.8</v>
      </c>
      <c r="S384">
        <v>1.1299999999999999</v>
      </c>
      <c r="T384">
        <v>16</v>
      </c>
      <c r="U384">
        <v>8.51</v>
      </c>
      <c r="V384">
        <v>0.19</v>
      </c>
      <c r="W384">
        <v>11.4</v>
      </c>
      <c r="X384">
        <v>10.8</v>
      </c>
      <c r="Y384">
        <v>2.72</v>
      </c>
      <c r="Z384">
        <v>0.13</v>
      </c>
      <c r="AA384">
        <v>0.04</v>
      </c>
      <c r="AB384">
        <v>0.11</v>
      </c>
      <c r="AC384">
        <v>0</v>
      </c>
      <c r="AD384">
        <v>0</v>
      </c>
      <c r="AE384">
        <v>99.83</v>
      </c>
      <c r="AG384" s="134">
        <v>5205</v>
      </c>
      <c r="AH384">
        <v>51.9</v>
      </c>
      <c r="AI384">
        <v>0.48</v>
      </c>
      <c r="AJ384">
        <v>7.25</v>
      </c>
      <c r="AK384">
        <v>6.05</v>
      </c>
      <c r="AL384">
        <v>0.18</v>
      </c>
      <c r="AM384">
        <v>21.5</v>
      </c>
      <c r="AN384">
        <v>12.4</v>
      </c>
      <c r="AO384">
        <v>0.48</v>
      </c>
      <c r="AP384">
        <v>0</v>
      </c>
      <c r="AQ384">
        <v>0.19</v>
      </c>
    </row>
    <row r="385" spans="1:43" ht="15.6">
      <c r="A385" s="134">
        <v>5206</v>
      </c>
      <c r="B385" t="s">
        <v>1378</v>
      </c>
      <c r="C385" t="s">
        <v>1364</v>
      </c>
      <c r="D385">
        <v>0</v>
      </c>
      <c r="E385">
        <f t="shared" si="20"/>
        <v>0.3200000000000216</v>
      </c>
      <c r="F385">
        <f t="shared" si="21"/>
        <v>0.31999999999999318</v>
      </c>
      <c r="G385">
        <f t="shared" si="22"/>
        <v>13</v>
      </c>
      <c r="H385" s="136">
        <f t="shared" si="23"/>
        <v>1568.15</v>
      </c>
      <c r="I385" t="s">
        <v>1504</v>
      </c>
      <c r="J385" t="s">
        <v>1490</v>
      </c>
      <c r="K385" t="s">
        <v>1491</v>
      </c>
      <c r="M385">
        <v>15</v>
      </c>
      <c r="N385">
        <v>1295</v>
      </c>
      <c r="O385">
        <v>15</v>
      </c>
      <c r="P385">
        <v>1.3</v>
      </c>
      <c r="Q385" s="134">
        <v>5206</v>
      </c>
      <c r="R385">
        <v>48.9</v>
      </c>
      <c r="S385">
        <v>1.4</v>
      </c>
      <c r="T385">
        <v>17.7</v>
      </c>
      <c r="U385">
        <v>10.199999999999999</v>
      </c>
      <c r="V385">
        <v>0.1</v>
      </c>
      <c r="W385">
        <v>7.93</v>
      </c>
      <c r="X385">
        <v>9.1300000000000008</v>
      </c>
      <c r="Y385">
        <v>4.1100000000000003</v>
      </c>
      <c r="Z385">
        <v>0.21</v>
      </c>
      <c r="AA385">
        <v>0</v>
      </c>
      <c r="AB385">
        <v>0</v>
      </c>
      <c r="AC385">
        <v>0</v>
      </c>
      <c r="AD385">
        <v>0</v>
      </c>
      <c r="AE385">
        <v>99.68</v>
      </c>
      <c r="AG385" s="134">
        <v>5206</v>
      </c>
      <c r="AH385">
        <v>50.5</v>
      </c>
      <c r="AI385">
        <v>0.68</v>
      </c>
      <c r="AJ385">
        <v>8.42</v>
      </c>
      <c r="AK385">
        <v>7.66</v>
      </c>
      <c r="AL385">
        <v>0.18</v>
      </c>
      <c r="AM385">
        <v>19.3</v>
      </c>
      <c r="AN385">
        <v>12.6</v>
      </c>
      <c r="AO385">
        <v>0.67</v>
      </c>
      <c r="AP385">
        <v>0</v>
      </c>
      <c r="AQ385">
        <v>0.1</v>
      </c>
    </row>
    <row r="386" spans="1:43" ht="15.6">
      <c r="A386" s="134">
        <v>5207</v>
      </c>
      <c r="B386" t="s">
        <v>1377</v>
      </c>
      <c r="C386" t="s">
        <v>1364</v>
      </c>
      <c r="D386">
        <v>0</v>
      </c>
      <c r="E386">
        <f t="shared" si="20"/>
        <v>0.15999999999999659</v>
      </c>
      <c r="F386">
        <f t="shared" si="21"/>
        <v>0.15999999999999659</v>
      </c>
      <c r="G386">
        <f t="shared" si="22"/>
        <v>13</v>
      </c>
      <c r="H386" s="136">
        <f t="shared" si="23"/>
        <v>1563.15</v>
      </c>
      <c r="I386" t="s">
        <v>1504</v>
      </c>
      <c r="J386" t="s">
        <v>1490</v>
      </c>
      <c r="K386" t="s">
        <v>1491</v>
      </c>
      <c r="M386">
        <v>15</v>
      </c>
      <c r="N386">
        <v>1290</v>
      </c>
      <c r="O386">
        <v>15</v>
      </c>
      <c r="P386">
        <v>1.3</v>
      </c>
      <c r="Q386" s="134">
        <v>5207</v>
      </c>
      <c r="R386">
        <v>48</v>
      </c>
      <c r="S386">
        <v>1.42</v>
      </c>
      <c r="T386">
        <v>19.3</v>
      </c>
      <c r="U386">
        <v>10.3</v>
      </c>
      <c r="V386">
        <v>0.14000000000000001</v>
      </c>
      <c r="W386">
        <v>6.28</v>
      </c>
      <c r="X386">
        <v>8.64</v>
      </c>
      <c r="Y386">
        <v>5.27</v>
      </c>
      <c r="Z386">
        <v>0.23</v>
      </c>
      <c r="AA386">
        <v>0</v>
      </c>
      <c r="AB386">
        <v>0.26</v>
      </c>
      <c r="AC386">
        <v>0</v>
      </c>
      <c r="AD386">
        <v>0</v>
      </c>
      <c r="AE386">
        <v>99.84</v>
      </c>
      <c r="AG386" s="134">
        <v>5207</v>
      </c>
      <c r="AH386">
        <v>50.2</v>
      </c>
      <c r="AI386">
        <v>0.92</v>
      </c>
      <c r="AJ386">
        <v>8.5500000000000007</v>
      </c>
      <c r="AK386">
        <v>8.19</v>
      </c>
      <c r="AL386">
        <v>0.19</v>
      </c>
      <c r="AM386">
        <v>18.899999999999999</v>
      </c>
      <c r="AN386">
        <v>12.9</v>
      </c>
      <c r="AO386">
        <v>0.65</v>
      </c>
      <c r="AP386">
        <v>0</v>
      </c>
      <c r="AQ386">
        <v>0.1</v>
      </c>
    </row>
    <row r="387" spans="1:43" ht="15.6">
      <c r="A387" s="134">
        <v>5208</v>
      </c>
      <c r="B387" t="s">
        <v>1376</v>
      </c>
      <c r="C387" t="s">
        <v>1364</v>
      </c>
      <c r="D387">
        <v>0</v>
      </c>
      <c r="E387">
        <f t="shared" ref="E387:E450" si="24">100-SUM(R387:AB387)</f>
        <v>-1.9999999999996021E-2</v>
      </c>
      <c r="F387">
        <f t="shared" ref="F387:F450" si="25">100-AE387</f>
        <v>-1.9999999999996021E-2</v>
      </c>
      <c r="G387">
        <f t="shared" ref="G387:G450" si="26">10*P387</f>
        <v>13</v>
      </c>
      <c r="H387" s="136">
        <f t="shared" ref="H387:H450" si="27">N387+273.15</f>
        <v>1553.15</v>
      </c>
      <c r="I387" t="s">
        <v>1504</v>
      </c>
      <c r="J387" t="s">
        <v>1490</v>
      </c>
      <c r="K387" t="s">
        <v>1491</v>
      </c>
      <c r="M387">
        <v>15</v>
      </c>
      <c r="N387">
        <v>1280</v>
      </c>
      <c r="O387">
        <v>15</v>
      </c>
      <c r="P387">
        <v>1.3</v>
      </c>
      <c r="Q387" s="134">
        <v>5208</v>
      </c>
      <c r="R387">
        <v>47.8</v>
      </c>
      <c r="S387">
        <v>1.65</v>
      </c>
      <c r="T387">
        <v>19.100000000000001</v>
      </c>
      <c r="U387">
        <v>11</v>
      </c>
      <c r="V387">
        <v>0.16</v>
      </c>
      <c r="W387">
        <v>6.1</v>
      </c>
      <c r="X387">
        <v>8.64</v>
      </c>
      <c r="Y387">
        <v>4.9800000000000004</v>
      </c>
      <c r="Z387">
        <v>0.27</v>
      </c>
      <c r="AA387">
        <v>0.04</v>
      </c>
      <c r="AB387">
        <v>0.28000000000000003</v>
      </c>
      <c r="AC387">
        <v>0</v>
      </c>
      <c r="AD387">
        <v>0</v>
      </c>
      <c r="AE387">
        <v>100.02</v>
      </c>
      <c r="AG387" s="134">
        <v>5208</v>
      </c>
      <c r="AH387">
        <v>51.1</v>
      </c>
      <c r="AI387">
        <v>0.72</v>
      </c>
      <c r="AJ387">
        <v>7.03</v>
      </c>
      <c r="AK387">
        <v>7.83</v>
      </c>
      <c r="AL387">
        <v>0.17</v>
      </c>
      <c r="AM387">
        <v>19.7</v>
      </c>
      <c r="AN387">
        <v>13.3</v>
      </c>
      <c r="AO387">
        <v>0.59</v>
      </c>
      <c r="AP387">
        <v>0</v>
      </c>
      <c r="AQ387">
        <v>0.13</v>
      </c>
    </row>
    <row r="388" spans="1:43" ht="15.6">
      <c r="A388" s="134">
        <v>5209</v>
      </c>
      <c r="B388" t="s">
        <v>1385</v>
      </c>
      <c r="C388" t="s">
        <v>1364</v>
      </c>
      <c r="D388">
        <v>0</v>
      </c>
      <c r="E388">
        <f t="shared" si="24"/>
        <v>-3.0000000000001137E-2</v>
      </c>
      <c r="F388">
        <f t="shared" si="25"/>
        <v>-3.0000000000001137E-2</v>
      </c>
      <c r="G388">
        <f t="shared" si="26"/>
        <v>13</v>
      </c>
      <c r="H388" s="136">
        <f t="shared" si="27"/>
        <v>1553.15</v>
      </c>
      <c r="I388" t="s">
        <v>1504</v>
      </c>
      <c r="J388" t="s">
        <v>1490</v>
      </c>
      <c r="K388" t="s">
        <v>1491</v>
      </c>
      <c r="M388">
        <v>18</v>
      </c>
      <c r="N388">
        <v>1280</v>
      </c>
      <c r="O388">
        <v>15</v>
      </c>
      <c r="P388">
        <v>1.3</v>
      </c>
      <c r="Q388" s="134">
        <v>5209</v>
      </c>
      <c r="R388">
        <v>47.8</v>
      </c>
      <c r="S388">
        <v>1.98</v>
      </c>
      <c r="T388">
        <v>18.5</v>
      </c>
      <c r="U388">
        <v>11.8</v>
      </c>
      <c r="V388">
        <v>0.14000000000000001</v>
      </c>
      <c r="W388">
        <v>5.7</v>
      </c>
      <c r="X388">
        <v>7.38</v>
      </c>
      <c r="Y388">
        <v>5.94</v>
      </c>
      <c r="Z388">
        <v>0.37</v>
      </c>
      <c r="AA388">
        <v>0.02</v>
      </c>
      <c r="AB388">
        <v>0.4</v>
      </c>
      <c r="AC388">
        <v>0</v>
      </c>
      <c r="AD388">
        <v>0</v>
      </c>
      <c r="AE388">
        <v>100.03</v>
      </c>
      <c r="AG388" s="134">
        <v>5209</v>
      </c>
      <c r="AH388">
        <v>50.2</v>
      </c>
      <c r="AI388">
        <v>0.85</v>
      </c>
      <c r="AJ388">
        <v>8.76</v>
      </c>
      <c r="AK388">
        <v>7.86</v>
      </c>
      <c r="AL388">
        <v>0.18</v>
      </c>
      <c r="AM388">
        <v>18.399999999999999</v>
      </c>
      <c r="AN388">
        <v>13</v>
      </c>
      <c r="AO388">
        <v>0.75</v>
      </c>
      <c r="AP388">
        <v>0</v>
      </c>
      <c r="AQ388">
        <v>0.12</v>
      </c>
    </row>
    <row r="389" spans="1:43" ht="15.6">
      <c r="A389" s="134">
        <v>5210</v>
      </c>
      <c r="B389" t="s">
        <v>1384</v>
      </c>
      <c r="C389" t="s">
        <v>1364</v>
      </c>
      <c r="D389">
        <v>0</v>
      </c>
      <c r="E389">
        <f t="shared" si="24"/>
        <v>-0.53000000000000114</v>
      </c>
      <c r="F389">
        <f t="shared" si="25"/>
        <v>-0.53000000000000114</v>
      </c>
      <c r="G389">
        <f t="shared" si="26"/>
        <v>16</v>
      </c>
      <c r="H389" s="136">
        <f t="shared" si="27"/>
        <v>1593.15</v>
      </c>
      <c r="I389" t="s">
        <v>1504</v>
      </c>
      <c r="J389" t="s">
        <v>1490</v>
      </c>
      <c r="K389" t="s">
        <v>1491</v>
      </c>
      <c r="M389">
        <v>15</v>
      </c>
      <c r="N389">
        <v>1320</v>
      </c>
      <c r="O389">
        <v>15</v>
      </c>
      <c r="P389">
        <v>1.6</v>
      </c>
      <c r="Q389" s="134">
        <v>5210</v>
      </c>
      <c r="R389">
        <v>47.4</v>
      </c>
      <c r="S389">
        <v>1.64</v>
      </c>
      <c r="T389">
        <v>18.600000000000001</v>
      </c>
      <c r="U389">
        <v>11.6</v>
      </c>
      <c r="V389">
        <v>0.13</v>
      </c>
      <c r="W389">
        <v>7.07</v>
      </c>
      <c r="X389">
        <v>8.36</v>
      </c>
      <c r="Y389">
        <v>5.12</v>
      </c>
      <c r="Z389">
        <v>0.27</v>
      </c>
      <c r="AA389">
        <v>0</v>
      </c>
      <c r="AB389">
        <v>0.34</v>
      </c>
      <c r="AC389">
        <v>0</v>
      </c>
      <c r="AD389">
        <v>0</v>
      </c>
      <c r="AE389">
        <v>100.53</v>
      </c>
      <c r="AG389" s="134">
        <v>5210</v>
      </c>
      <c r="AH389">
        <v>50.2</v>
      </c>
      <c r="AI389">
        <v>0.63</v>
      </c>
      <c r="AJ389">
        <v>10.5</v>
      </c>
      <c r="AK389">
        <v>7.9</v>
      </c>
      <c r="AL389">
        <v>0.15</v>
      </c>
      <c r="AM389">
        <v>18.899999999999999</v>
      </c>
      <c r="AN389">
        <v>10.3</v>
      </c>
      <c r="AO389">
        <v>1.23</v>
      </c>
      <c r="AP389">
        <v>0</v>
      </c>
      <c r="AQ389">
        <v>0.06</v>
      </c>
    </row>
    <row r="390" spans="1:43" ht="15.6">
      <c r="A390" s="134">
        <v>5211</v>
      </c>
      <c r="B390" t="s">
        <v>1388</v>
      </c>
      <c r="C390" t="s">
        <v>1364</v>
      </c>
      <c r="D390">
        <v>0</v>
      </c>
      <c r="E390">
        <f t="shared" si="24"/>
        <v>0.88999999999998636</v>
      </c>
      <c r="F390">
        <f t="shared" si="25"/>
        <v>0.89000000000000057</v>
      </c>
      <c r="G390">
        <f t="shared" si="26"/>
        <v>16</v>
      </c>
      <c r="H390" s="136">
        <f t="shared" si="27"/>
        <v>1618.15</v>
      </c>
      <c r="I390" t="s">
        <v>1504</v>
      </c>
      <c r="J390" t="s">
        <v>1490</v>
      </c>
      <c r="K390" t="s">
        <v>1491</v>
      </c>
      <c r="M390">
        <v>24</v>
      </c>
      <c r="N390">
        <v>1345</v>
      </c>
      <c r="O390">
        <v>15</v>
      </c>
      <c r="P390">
        <v>1.6</v>
      </c>
      <c r="Q390" s="134">
        <v>5211</v>
      </c>
      <c r="R390">
        <v>47.5</v>
      </c>
      <c r="S390">
        <v>1.22</v>
      </c>
      <c r="T390">
        <v>16</v>
      </c>
      <c r="U390">
        <v>8.4600000000000009</v>
      </c>
      <c r="V390">
        <v>0.19</v>
      </c>
      <c r="W390">
        <v>11.7</v>
      </c>
      <c r="X390">
        <v>10.7</v>
      </c>
      <c r="Y390">
        <v>3.03</v>
      </c>
      <c r="Z390">
        <v>0.15</v>
      </c>
      <c r="AA390">
        <v>0.03</v>
      </c>
      <c r="AB390">
        <v>0.13</v>
      </c>
      <c r="AC390">
        <v>0</v>
      </c>
      <c r="AD390">
        <v>0</v>
      </c>
      <c r="AE390">
        <v>99.11</v>
      </c>
      <c r="AG390" s="134">
        <v>5211</v>
      </c>
      <c r="AH390">
        <v>52.5</v>
      </c>
      <c r="AI390">
        <v>0.31</v>
      </c>
      <c r="AJ390">
        <v>7.48</v>
      </c>
      <c r="AK390">
        <v>5.94</v>
      </c>
      <c r="AL390">
        <v>0.15</v>
      </c>
      <c r="AM390">
        <v>23.5</v>
      </c>
      <c r="AN390">
        <v>10.4</v>
      </c>
      <c r="AO390">
        <v>0.57999999999999996</v>
      </c>
      <c r="AP390">
        <v>0</v>
      </c>
      <c r="AQ390">
        <v>0.09</v>
      </c>
    </row>
    <row r="391" spans="1:43" ht="15.6">
      <c r="A391" s="134">
        <v>5213</v>
      </c>
      <c r="B391" t="s">
        <v>1392</v>
      </c>
      <c r="C391" t="s">
        <v>1364</v>
      </c>
      <c r="D391">
        <v>0</v>
      </c>
      <c r="E391">
        <f t="shared" si="24"/>
        <v>0.13000000000000966</v>
      </c>
      <c r="F391">
        <f t="shared" si="25"/>
        <v>0.12999999999999545</v>
      </c>
      <c r="G391">
        <f t="shared" si="26"/>
        <v>16</v>
      </c>
      <c r="H391" s="136">
        <f t="shared" si="27"/>
        <v>1613.15</v>
      </c>
      <c r="I391" t="s">
        <v>1504</v>
      </c>
      <c r="J391" t="s">
        <v>1490</v>
      </c>
      <c r="K391" t="s">
        <v>1491</v>
      </c>
      <c r="M391">
        <v>23</v>
      </c>
      <c r="N391">
        <v>1340</v>
      </c>
      <c r="O391">
        <v>15</v>
      </c>
      <c r="P391">
        <v>1.6</v>
      </c>
      <c r="Q391" s="134">
        <v>5213</v>
      </c>
      <c r="R391">
        <v>47.3</v>
      </c>
      <c r="S391">
        <v>1.42</v>
      </c>
      <c r="T391">
        <v>17.8</v>
      </c>
      <c r="U391">
        <v>9.92</v>
      </c>
      <c r="V391">
        <v>0.16</v>
      </c>
      <c r="W391">
        <v>8.9</v>
      </c>
      <c r="X391">
        <v>9.94</v>
      </c>
      <c r="Y391">
        <v>3.86</v>
      </c>
      <c r="Z391">
        <v>0.22</v>
      </c>
      <c r="AA391">
        <v>0.03</v>
      </c>
      <c r="AB391">
        <v>0.32</v>
      </c>
      <c r="AC391">
        <v>0</v>
      </c>
      <c r="AD391">
        <v>0</v>
      </c>
      <c r="AE391">
        <v>99.87</v>
      </c>
      <c r="AG391" s="134">
        <v>5213</v>
      </c>
      <c r="AH391">
        <v>51.5</v>
      </c>
      <c r="AI391">
        <v>0.49</v>
      </c>
      <c r="AJ391">
        <v>8.9700000000000006</v>
      </c>
      <c r="AK391">
        <v>6.53</v>
      </c>
      <c r="AL391">
        <v>0.18</v>
      </c>
      <c r="AM391">
        <v>20.9</v>
      </c>
      <c r="AN391">
        <v>11.1</v>
      </c>
      <c r="AO391">
        <v>0.74</v>
      </c>
      <c r="AP391">
        <v>0</v>
      </c>
      <c r="AQ391">
        <v>0.08</v>
      </c>
    </row>
    <row r="392" spans="1:43" ht="15.6">
      <c r="A392" s="134">
        <v>5214</v>
      </c>
      <c r="B392" t="s">
        <v>1391</v>
      </c>
      <c r="C392" t="s">
        <v>1364</v>
      </c>
      <c r="D392">
        <v>0</v>
      </c>
      <c r="E392">
        <f t="shared" si="24"/>
        <v>0.14000000000000057</v>
      </c>
      <c r="F392">
        <f t="shared" si="25"/>
        <v>0.14000000000000057</v>
      </c>
      <c r="G392">
        <f t="shared" si="26"/>
        <v>16</v>
      </c>
      <c r="H392" s="136">
        <f t="shared" si="27"/>
        <v>1598.15</v>
      </c>
      <c r="I392" t="s">
        <v>1504</v>
      </c>
      <c r="J392" t="s">
        <v>1490</v>
      </c>
      <c r="K392" t="s">
        <v>1491</v>
      </c>
      <c r="M392">
        <v>22</v>
      </c>
      <c r="N392">
        <v>1325</v>
      </c>
      <c r="O392">
        <v>15</v>
      </c>
      <c r="P392">
        <v>1.6</v>
      </c>
      <c r="Q392" s="134">
        <v>5214</v>
      </c>
      <c r="R392">
        <v>48.1</v>
      </c>
      <c r="S392">
        <v>1.77</v>
      </c>
      <c r="T392">
        <v>17.600000000000001</v>
      </c>
      <c r="U392">
        <v>10.4</v>
      </c>
      <c r="V392">
        <v>0.11</v>
      </c>
      <c r="W392">
        <v>7.83</v>
      </c>
      <c r="X392">
        <v>7.69</v>
      </c>
      <c r="Y392">
        <v>5.61</v>
      </c>
      <c r="Z392">
        <v>0.36</v>
      </c>
      <c r="AA392">
        <v>0.03</v>
      </c>
      <c r="AB392">
        <v>0.36</v>
      </c>
      <c r="AC392">
        <v>0</v>
      </c>
      <c r="AD392">
        <v>0</v>
      </c>
      <c r="AE392">
        <v>99.86</v>
      </c>
      <c r="AG392" s="134">
        <v>5214</v>
      </c>
      <c r="AH392">
        <v>51.3</v>
      </c>
      <c r="AI392">
        <v>0.53</v>
      </c>
      <c r="AJ392">
        <v>9.15</v>
      </c>
      <c r="AK392">
        <v>7.15</v>
      </c>
      <c r="AL392">
        <v>0.19</v>
      </c>
      <c r="AM392">
        <v>20.6</v>
      </c>
      <c r="AN392">
        <v>10.8</v>
      </c>
      <c r="AO392">
        <v>0.93</v>
      </c>
      <c r="AP392">
        <v>0</v>
      </c>
      <c r="AQ392">
        <v>0.08</v>
      </c>
    </row>
    <row r="393" spans="1:43" s="138" customFormat="1" ht="15.6">
      <c r="A393" s="134">
        <v>5215</v>
      </c>
      <c r="B393" s="138" t="s">
        <v>1381</v>
      </c>
      <c r="C393" s="138" t="s">
        <v>1364</v>
      </c>
      <c r="D393" s="138">
        <v>0</v>
      </c>
      <c r="E393">
        <f t="shared" si="24"/>
        <v>1.0799999999999841</v>
      </c>
      <c r="F393">
        <f t="shared" si="25"/>
        <v>1.0999999999999943</v>
      </c>
      <c r="G393">
        <f t="shared" si="26"/>
        <v>16</v>
      </c>
      <c r="H393" s="136">
        <f t="shared" si="27"/>
        <v>1603.15</v>
      </c>
      <c r="I393" s="138" t="s">
        <v>1504</v>
      </c>
      <c r="J393" s="138" t="s">
        <v>1490</v>
      </c>
      <c r="K393" s="138" t="s">
        <v>1491</v>
      </c>
      <c r="M393" s="138">
        <v>22</v>
      </c>
      <c r="N393" s="138">
        <v>1330</v>
      </c>
      <c r="O393" s="138">
        <v>15</v>
      </c>
      <c r="P393" s="138">
        <v>1.6</v>
      </c>
      <c r="Q393" s="134">
        <v>5215</v>
      </c>
      <c r="R393" s="138">
        <v>47.3</v>
      </c>
      <c r="S393" s="138">
        <v>1.25</v>
      </c>
      <c r="T393" s="138">
        <v>16.5</v>
      </c>
      <c r="U393" s="138">
        <v>7.73</v>
      </c>
      <c r="V393" s="138">
        <v>0.18</v>
      </c>
      <c r="W393" s="138">
        <v>11.8</v>
      </c>
      <c r="X393" s="138">
        <v>10.9</v>
      </c>
      <c r="Y393" s="138">
        <v>2.98</v>
      </c>
      <c r="Z393" s="138">
        <v>0.13</v>
      </c>
      <c r="AA393" s="138">
        <v>0</v>
      </c>
      <c r="AB393" s="138">
        <v>0.15</v>
      </c>
      <c r="AC393" s="138">
        <v>0</v>
      </c>
      <c r="AD393" s="138">
        <v>0</v>
      </c>
      <c r="AE393" s="138">
        <v>98.9</v>
      </c>
      <c r="AG393" s="134">
        <v>5215</v>
      </c>
      <c r="AH393" s="138">
        <v>52.9</v>
      </c>
      <c r="AI393" s="138">
        <v>0.35</v>
      </c>
      <c r="AJ393" s="138">
        <v>7.4</v>
      </c>
      <c r="AK393" s="138">
        <v>5.2</v>
      </c>
      <c r="AL393" s="138">
        <v>0.17</v>
      </c>
      <c r="AM393" s="138">
        <v>23.1</v>
      </c>
      <c r="AN393" s="138">
        <v>11.6</v>
      </c>
      <c r="AO393" s="138">
        <v>0.55000000000000004</v>
      </c>
      <c r="AP393" s="138">
        <v>0</v>
      </c>
      <c r="AQ393" s="138">
        <v>0.12</v>
      </c>
    </row>
    <row r="394" spans="1:43" ht="15.6">
      <c r="A394" s="134">
        <v>5216</v>
      </c>
      <c r="B394" t="s">
        <v>1389</v>
      </c>
      <c r="C394" t="s">
        <v>1364</v>
      </c>
      <c r="D394">
        <v>0</v>
      </c>
      <c r="E394">
        <f t="shared" si="24"/>
        <v>1.1200000000000045</v>
      </c>
      <c r="F394">
        <f t="shared" si="25"/>
        <v>1.1200000000000045</v>
      </c>
      <c r="G394">
        <f t="shared" si="26"/>
        <v>13</v>
      </c>
      <c r="H394" s="136">
        <f t="shared" si="27"/>
        <v>1573.15</v>
      </c>
      <c r="I394" t="s">
        <v>1504</v>
      </c>
      <c r="J394" t="s">
        <v>1490</v>
      </c>
      <c r="K394" t="s">
        <v>1491</v>
      </c>
      <c r="M394">
        <v>9</v>
      </c>
      <c r="N394">
        <v>1300</v>
      </c>
      <c r="O394">
        <v>15</v>
      </c>
      <c r="P394">
        <v>1.3</v>
      </c>
      <c r="Q394" s="134">
        <v>5216</v>
      </c>
      <c r="R394">
        <v>48</v>
      </c>
      <c r="S394">
        <v>0.66</v>
      </c>
      <c r="T394">
        <v>18.899999999999999</v>
      </c>
      <c r="U394">
        <v>8.2200000000000006</v>
      </c>
      <c r="V394">
        <v>0.18</v>
      </c>
      <c r="W394">
        <v>9.36</v>
      </c>
      <c r="X394">
        <v>10.6</v>
      </c>
      <c r="Y394">
        <v>2.76</v>
      </c>
      <c r="Z394">
        <v>0.11</v>
      </c>
      <c r="AA394">
        <v>0.02</v>
      </c>
      <c r="AB394">
        <v>7.0000000000000007E-2</v>
      </c>
      <c r="AC394">
        <v>0</v>
      </c>
      <c r="AD394">
        <v>0</v>
      </c>
      <c r="AE394">
        <v>98.88</v>
      </c>
      <c r="AG394" s="134">
        <v>5216</v>
      </c>
      <c r="AH394">
        <v>51.4</v>
      </c>
      <c r="AI394">
        <v>0.33</v>
      </c>
      <c r="AJ394">
        <v>8.17</v>
      </c>
      <c r="AK394">
        <v>5.56</v>
      </c>
      <c r="AL394">
        <v>0.17</v>
      </c>
      <c r="AM394">
        <v>21</v>
      </c>
      <c r="AN394">
        <v>13.2</v>
      </c>
      <c r="AO394">
        <v>0.47</v>
      </c>
      <c r="AP394">
        <v>0</v>
      </c>
      <c r="AQ394">
        <v>0.08</v>
      </c>
    </row>
    <row r="395" spans="1:43" ht="15.6">
      <c r="A395" s="134">
        <v>5217</v>
      </c>
      <c r="B395" t="s">
        <v>1390</v>
      </c>
      <c r="C395" t="s">
        <v>1364</v>
      </c>
      <c r="D395">
        <v>0</v>
      </c>
      <c r="E395">
        <f t="shared" si="24"/>
        <v>1.1400000000000006</v>
      </c>
      <c r="F395">
        <f t="shared" si="25"/>
        <v>1.1400000000000006</v>
      </c>
      <c r="G395">
        <f t="shared" si="26"/>
        <v>13</v>
      </c>
      <c r="H395" s="136">
        <f t="shared" si="27"/>
        <v>1558.15</v>
      </c>
      <c r="I395" t="s">
        <v>1504</v>
      </c>
      <c r="J395" t="s">
        <v>1490</v>
      </c>
      <c r="K395" t="s">
        <v>1491</v>
      </c>
      <c r="M395">
        <v>17</v>
      </c>
      <c r="N395">
        <v>1285</v>
      </c>
      <c r="O395">
        <v>15</v>
      </c>
      <c r="P395">
        <v>1.3</v>
      </c>
      <c r="Q395" s="134">
        <v>5217</v>
      </c>
      <c r="R395">
        <v>48.1</v>
      </c>
      <c r="S395">
        <v>0.66</v>
      </c>
      <c r="T395">
        <v>18.3</v>
      </c>
      <c r="U395">
        <v>8.2799999999999994</v>
      </c>
      <c r="V395">
        <v>0.2</v>
      </c>
      <c r="W395">
        <v>9.6999999999999993</v>
      </c>
      <c r="X395">
        <v>10.7</v>
      </c>
      <c r="Y395">
        <v>2.72</v>
      </c>
      <c r="Z395">
        <v>0.1</v>
      </c>
      <c r="AA395">
        <v>0.03</v>
      </c>
      <c r="AB395">
        <v>7.0000000000000007E-2</v>
      </c>
      <c r="AC395">
        <v>0</v>
      </c>
      <c r="AD395">
        <v>0</v>
      </c>
      <c r="AE395">
        <v>98.86</v>
      </c>
      <c r="AG395" s="134">
        <v>5217</v>
      </c>
      <c r="AH395">
        <v>51.2</v>
      </c>
      <c r="AI395">
        <v>0.36</v>
      </c>
      <c r="AJ395">
        <v>8.44</v>
      </c>
      <c r="AK395">
        <v>5.54</v>
      </c>
      <c r="AL395">
        <v>0.15</v>
      </c>
      <c r="AM395">
        <v>20.3</v>
      </c>
      <c r="AN395">
        <v>14.1</v>
      </c>
      <c r="AO395">
        <v>0.52</v>
      </c>
      <c r="AP395">
        <v>0</v>
      </c>
      <c r="AQ395">
        <v>0.08</v>
      </c>
    </row>
    <row r="396" spans="1:43" ht="15.6">
      <c r="A396" s="134">
        <v>5218</v>
      </c>
      <c r="B396" t="s">
        <v>1387</v>
      </c>
      <c r="C396" t="s">
        <v>1364</v>
      </c>
      <c r="D396">
        <v>0</v>
      </c>
      <c r="E396">
        <f t="shared" si="24"/>
        <v>2.4999999999999858</v>
      </c>
      <c r="F396">
        <f t="shared" si="25"/>
        <v>2.5</v>
      </c>
      <c r="G396">
        <f t="shared" si="26"/>
        <v>16</v>
      </c>
      <c r="H396" s="136">
        <f t="shared" si="27"/>
        <v>1623.15</v>
      </c>
      <c r="I396" t="s">
        <v>1504</v>
      </c>
      <c r="J396" t="s">
        <v>1490</v>
      </c>
      <c r="K396" t="s">
        <v>1491</v>
      </c>
      <c r="M396">
        <v>11</v>
      </c>
      <c r="N396">
        <v>1350</v>
      </c>
      <c r="O396">
        <v>15</v>
      </c>
      <c r="P396">
        <v>1.6</v>
      </c>
      <c r="Q396" s="134">
        <v>5218</v>
      </c>
      <c r="R396">
        <v>47.1</v>
      </c>
      <c r="S396">
        <v>0.57999999999999996</v>
      </c>
      <c r="T396">
        <v>16.600000000000001</v>
      </c>
      <c r="U396">
        <v>7.75</v>
      </c>
      <c r="V396">
        <v>0.19</v>
      </c>
      <c r="W396">
        <v>12</v>
      </c>
      <c r="X396">
        <v>10.7</v>
      </c>
      <c r="Y396">
        <v>2.39</v>
      </c>
      <c r="Z396">
        <v>0.12</v>
      </c>
      <c r="AA396">
        <v>0.03</v>
      </c>
      <c r="AB396">
        <v>0.04</v>
      </c>
      <c r="AC396">
        <v>0</v>
      </c>
      <c r="AD396">
        <v>0</v>
      </c>
      <c r="AE396">
        <v>97.5</v>
      </c>
      <c r="AG396" s="134">
        <v>5218</v>
      </c>
      <c r="AH396">
        <v>51.6</v>
      </c>
      <c r="AI396">
        <v>0.25</v>
      </c>
      <c r="AJ396">
        <v>8.8699999999999992</v>
      </c>
      <c r="AK396">
        <v>5.12</v>
      </c>
      <c r="AL396">
        <v>0.15</v>
      </c>
      <c r="AM396">
        <v>21.8</v>
      </c>
      <c r="AN396">
        <v>11.9</v>
      </c>
      <c r="AO396">
        <v>0.55000000000000004</v>
      </c>
      <c r="AP396">
        <v>0</v>
      </c>
      <c r="AQ396">
        <v>0.08</v>
      </c>
    </row>
    <row r="397" spans="1:43" ht="15.6">
      <c r="A397" s="134">
        <v>5220</v>
      </c>
      <c r="B397" t="s">
        <v>1368</v>
      </c>
      <c r="C397" t="s">
        <v>1364</v>
      </c>
      <c r="D397">
        <v>0</v>
      </c>
      <c r="E397">
        <f t="shared" si="24"/>
        <v>-0.52000000000001023</v>
      </c>
      <c r="F397">
        <f t="shared" si="25"/>
        <v>-0.51999999999999602</v>
      </c>
      <c r="G397">
        <f t="shared" si="26"/>
        <v>12</v>
      </c>
      <c r="H397" s="136">
        <f t="shared" si="27"/>
        <v>1558.15</v>
      </c>
      <c r="I397" t="s">
        <v>1504</v>
      </c>
      <c r="J397" t="s">
        <v>1490</v>
      </c>
      <c r="K397" t="s">
        <v>1491</v>
      </c>
      <c r="M397">
        <v>12</v>
      </c>
      <c r="N397">
        <v>1285</v>
      </c>
      <c r="O397">
        <v>15</v>
      </c>
      <c r="P397">
        <v>1.2</v>
      </c>
      <c r="Q397" s="134">
        <v>5220</v>
      </c>
      <c r="R397">
        <v>47.9</v>
      </c>
      <c r="S397">
        <v>0.61</v>
      </c>
      <c r="T397">
        <v>18.3</v>
      </c>
      <c r="U397">
        <v>11.8</v>
      </c>
      <c r="V397">
        <v>0.09</v>
      </c>
      <c r="W397">
        <v>8.3000000000000007</v>
      </c>
      <c r="X397">
        <v>10.199999999999999</v>
      </c>
      <c r="Y397">
        <v>3.14</v>
      </c>
      <c r="Z397">
        <v>0.18</v>
      </c>
      <c r="AA397">
        <v>0</v>
      </c>
      <c r="AB397">
        <v>0</v>
      </c>
      <c r="AC397">
        <v>0</v>
      </c>
      <c r="AD397">
        <v>0</v>
      </c>
      <c r="AE397">
        <v>100.52</v>
      </c>
      <c r="AG397" s="134">
        <v>5220</v>
      </c>
      <c r="AH397">
        <v>50.2</v>
      </c>
      <c r="AI397">
        <v>0.25</v>
      </c>
      <c r="AJ397">
        <v>10.199999999999999</v>
      </c>
      <c r="AK397">
        <v>6.49</v>
      </c>
      <c r="AL397">
        <v>0.11</v>
      </c>
      <c r="AM397">
        <v>19</v>
      </c>
      <c r="AN397">
        <v>13.7</v>
      </c>
      <c r="AO397">
        <v>0.41</v>
      </c>
      <c r="AP397">
        <v>0</v>
      </c>
      <c r="AQ397">
        <v>0</v>
      </c>
    </row>
    <row r="398" spans="1:43" ht="15.6">
      <c r="A398" s="134">
        <v>5221</v>
      </c>
      <c r="B398" t="s">
        <v>1367</v>
      </c>
      <c r="C398" t="s">
        <v>1364</v>
      </c>
      <c r="D398">
        <v>0</v>
      </c>
      <c r="E398">
        <f t="shared" si="24"/>
        <v>0.6600000000000108</v>
      </c>
      <c r="F398">
        <f t="shared" si="25"/>
        <v>0.65999999999999659</v>
      </c>
      <c r="G398">
        <f t="shared" si="26"/>
        <v>12</v>
      </c>
      <c r="H398" s="136">
        <f t="shared" si="27"/>
        <v>1573.15</v>
      </c>
      <c r="I398" t="s">
        <v>1504</v>
      </c>
      <c r="J398" t="s">
        <v>1490</v>
      </c>
      <c r="K398" t="s">
        <v>1491</v>
      </c>
      <c r="M398">
        <v>11</v>
      </c>
      <c r="N398">
        <v>1300</v>
      </c>
      <c r="O398">
        <v>15</v>
      </c>
      <c r="P398">
        <v>1.2</v>
      </c>
      <c r="Q398" s="134">
        <v>5221</v>
      </c>
      <c r="R398">
        <v>46.9</v>
      </c>
      <c r="S398">
        <v>0.5</v>
      </c>
      <c r="T398">
        <v>18.100000000000001</v>
      </c>
      <c r="U398">
        <v>9.94</v>
      </c>
      <c r="V398">
        <v>0.11</v>
      </c>
      <c r="W398">
        <v>10.5</v>
      </c>
      <c r="X398">
        <v>11.2</v>
      </c>
      <c r="Y398">
        <v>1.99</v>
      </c>
      <c r="Z398">
        <v>0.1</v>
      </c>
      <c r="AA398">
        <v>0</v>
      </c>
      <c r="AB398">
        <v>0</v>
      </c>
      <c r="AC398">
        <v>0</v>
      </c>
      <c r="AD398">
        <v>0</v>
      </c>
      <c r="AE398">
        <v>99.34</v>
      </c>
      <c r="AG398" s="134">
        <v>5221</v>
      </c>
      <c r="AH398">
        <v>50.3</v>
      </c>
      <c r="AI398">
        <v>0.2</v>
      </c>
      <c r="AJ398">
        <v>10</v>
      </c>
      <c r="AK398">
        <v>6.16</v>
      </c>
      <c r="AL398">
        <v>0.1</v>
      </c>
      <c r="AM398">
        <v>20</v>
      </c>
      <c r="AN398">
        <v>13.4</v>
      </c>
      <c r="AO398">
        <v>0.36</v>
      </c>
      <c r="AP398">
        <v>0</v>
      </c>
      <c r="AQ398">
        <v>0.04</v>
      </c>
    </row>
    <row r="399" spans="1:43" ht="15.6">
      <c r="A399" s="134">
        <v>5222</v>
      </c>
      <c r="B399" t="s">
        <v>40</v>
      </c>
      <c r="C399" t="s">
        <v>1364</v>
      </c>
      <c r="D399">
        <v>0</v>
      </c>
      <c r="E399">
        <f t="shared" si="24"/>
        <v>0.50999999999999091</v>
      </c>
      <c r="F399">
        <f t="shared" si="25"/>
        <v>0.51000000000000512</v>
      </c>
      <c r="G399">
        <f t="shared" si="26"/>
        <v>12</v>
      </c>
      <c r="H399" s="136">
        <f t="shared" si="27"/>
        <v>1588.15</v>
      </c>
      <c r="I399" t="s">
        <v>1504</v>
      </c>
      <c r="J399" t="s">
        <v>1490</v>
      </c>
      <c r="K399" t="s">
        <v>1491</v>
      </c>
      <c r="M399">
        <v>18</v>
      </c>
      <c r="N399">
        <v>1315</v>
      </c>
      <c r="O399">
        <v>15</v>
      </c>
      <c r="P399">
        <v>1.2</v>
      </c>
      <c r="Q399" s="134">
        <v>5222</v>
      </c>
      <c r="R399">
        <v>47.4</v>
      </c>
      <c r="S399">
        <v>0.47</v>
      </c>
      <c r="T399">
        <v>17.7</v>
      </c>
      <c r="U399">
        <v>9.2100000000000009</v>
      </c>
      <c r="V399">
        <v>0.1</v>
      </c>
      <c r="W399">
        <v>10.8</v>
      </c>
      <c r="X399">
        <v>11.7</v>
      </c>
      <c r="Y399">
        <v>1.87</v>
      </c>
      <c r="Z399">
        <v>0.12</v>
      </c>
      <c r="AA399">
        <v>0.12</v>
      </c>
      <c r="AB399">
        <v>0</v>
      </c>
      <c r="AC399">
        <v>0</v>
      </c>
      <c r="AD399">
        <v>0</v>
      </c>
      <c r="AE399">
        <v>99.49</v>
      </c>
      <c r="AG399" s="134">
        <v>5222</v>
      </c>
      <c r="AH399">
        <v>50.4</v>
      </c>
      <c r="AI399">
        <v>0.15</v>
      </c>
      <c r="AJ399">
        <v>7.54</v>
      </c>
      <c r="AK399">
        <v>5.32</v>
      </c>
      <c r="AL399">
        <v>0.11</v>
      </c>
      <c r="AM399">
        <v>20.2</v>
      </c>
      <c r="AN399">
        <v>14.3</v>
      </c>
      <c r="AO399">
        <v>0.42</v>
      </c>
      <c r="AP399">
        <v>0</v>
      </c>
      <c r="AQ399">
        <v>0.44</v>
      </c>
    </row>
    <row r="400" spans="1:43" ht="15.6">
      <c r="A400" s="134">
        <v>5223</v>
      </c>
      <c r="B400" t="s">
        <v>1369</v>
      </c>
      <c r="C400" t="s">
        <v>1364</v>
      </c>
      <c r="D400">
        <v>0</v>
      </c>
      <c r="E400">
        <f t="shared" si="24"/>
        <v>-6.9999999999993179E-2</v>
      </c>
      <c r="F400">
        <f t="shared" si="25"/>
        <v>-6.9999999999993179E-2</v>
      </c>
      <c r="G400">
        <f t="shared" si="26"/>
        <v>12</v>
      </c>
      <c r="H400" s="136">
        <f t="shared" si="27"/>
        <v>1558.15</v>
      </c>
      <c r="I400" t="s">
        <v>1504</v>
      </c>
      <c r="J400" t="s">
        <v>1490</v>
      </c>
      <c r="K400" t="s">
        <v>1491</v>
      </c>
      <c r="M400">
        <v>22</v>
      </c>
      <c r="N400">
        <v>1285</v>
      </c>
      <c r="O400">
        <v>15</v>
      </c>
      <c r="P400">
        <v>1.2</v>
      </c>
      <c r="Q400" s="134">
        <v>5223</v>
      </c>
      <c r="R400">
        <v>49.2</v>
      </c>
      <c r="S400">
        <v>0.42</v>
      </c>
      <c r="T400">
        <v>18.8</v>
      </c>
      <c r="U400">
        <v>7.83</v>
      </c>
      <c r="V400">
        <v>0.11</v>
      </c>
      <c r="W400">
        <v>9.93</v>
      </c>
      <c r="X400">
        <v>9.8699999999999992</v>
      </c>
      <c r="Y400">
        <v>3.77</v>
      </c>
      <c r="Z400">
        <v>0.12</v>
      </c>
      <c r="AA400">
        <v>0.02</v>
      </c>
      <c r="AB400">
        <v>0</v>
      </c>
      <c r="AC400">
        <v>0</v>
      </c>
      <c r="AD400">
        <v>0</v>
      </c>
      <c r="AE400">
        <v>100.07</v>
      </c>
      <c r="AG400" s="134">
        <v>5223</v>
      </c>
      <c r="AH400">
        <v>50.3</v>
      </c>
      <c r="AI400">
        <v>0.31</v>
      </c>
      <c r="AJ400">
        <v>10.3</v>
      </c>
      <c r="AK400">
        <v>5.01</v>
      </c>
      <c r="AL400">
        <v>0.11</v>
      </c>
      <c r="AM400">
        <v>18.8</v>
      </c>
      <c r="AN400">
        <v>14.6</v>
      </c>
      <c r="AO400">
        <v>0.72</v>
      </c>
      <c r="AP400">
        <v>0</v>
      </c>
      <c r="AQ400">
        <v>0.04</v>
      </c>
    </row>
    <row r="401" spans="1:43" ht="15.6">
      <c r="A401" s="134">
        <v>5224</v>
      </c>
      <c r="B401" t="s">
        <v>1370</v>
      </c>
      <c r="C401" t="s">
        <v>1364</v>
      </c>
      <c r="D401">
        <v>0</v>
      </c>
      <c r="E401">
        <f t="shared" si="24"/>
        <v>-2.9999999999986926E-2</v>
      </c>
      <c r="F401">
        <f t="shared" si="25"/>
        <v>-3.0000000000001137E-2</v>
      </c>
      <c r="G401">
        <f t="shared" si="26"/>
        <v>12</v>
      </c>
      <c r="H401" s="136">
        <f t="shared" si="27"/>
        <v>1543.15</v>
      </c>
      <c r="I401" t="s">
        <v>1504</v>
      </c>
      <c r="J401" t="s">
        <v>1490</v>
      </c>
      <c r="K401" t="s">
        <v>1491</v>
      </c>
      <c r="M401">
        <v>24</v>
      </c>
      <c r="N401">
        <v>1270</v>
      </c>
      <c r="O401">
        <v>15</v>
      </c>
      <c r="P401">
        <v>1.2</v>
      </c>
      <c r="Q401" s="134">
        <v>5224</v>
      </c>
      <c r="R401">
        <v>48.8</v>
      </c>
      <c r="S401">
        <v>0.44</v>
      </c>
      <c r="T401">
        <v>19.100000000000001</v>
      </c>
      <c r="U401">
        <v>7.91</v>
      </c>
      <c r="V401">
        <v>0.13</v>
      </c>
      <c r="W401">
        <v>9.74</v>
      </c>
      <c r="X401">
        <v>10</v>
      </c>
      <c r="Y401">
        <v>3.78</v>
      </c>
      <c r="Z401">
        <v>0.13</v>
      </c>
      <c r="AA401">
        <v>0</v>
      </c>
      <c r="AB401">
        <v>0</v>
      </c>
      <c r="AC401">
        <v>0</v>
      </c>
      <c r="AD401">
        <v>0</v>
      </c>
      <c r="AE401">
        <v>100.03</v>
      </c>
      <c r="AG401" s="134">
        <v>5224</v>
      </c>
      <c r="AH401">
        <v>50.5</v>
      </c>
      <c r="AI401">
        <v>0.24</v>
      </c>
      <c r="AJ401">
        <v>10.199999999999999</v>
      </c>
      <c r="AK401">
        <v>5.22</v>
      </c>
      <c r="AL401">
        <v>0.11</v>
      </c>
      <c r="AM401">
        <v>19.2</v>
      </c>
      <c r="AN401">
        <v>13.5</v>
      </c>
      <c r="AO401">
        <v>0.76</v>
      </c>
      <c r="AP401">
        <v>0</v>
      </c>
      <c r="AQ401">
        <v>0.05</v>
      </c>
    </row>
    <row r="402" spans="1:43" ht="15.6">
      <c r="A402" s="134">
        <v>5225</v>
      </c>
      <c r="B402" t="s">
        <v>1372</v>
      </c>
      <c r="C402" t="s">
        <v>1364</v>
      </c>
      <c r="D402">
        <v>0</v>
      </c>
      <c r="E402">
        <f t="shared" si="24"/>
        <v>0.23999999999999488</v>
      </c>
      <c r="F402">
        <f t="shared" si="25"/>
        <v>0.23999999999999488</v>
      </c>
      <c r="G402">
        <f t="shared" si="26"/>
        <v>12</v>
      </c>
      <c r="H402" s="136">
        <f t="shared" si="27"/>
        <v>1558.15</v>
      </c>
      <c r="I402" t="s">
        <v>1504</v>
      </c>
      <c r="J402" t="s">
        <v>1490</v>
      </c>
      <c r="K402" t="s">
        <v>1491</v>
      </c>
      <c r="M402">
        <v>26</v>
      </c>
      <c r="N402">
        <v>1285</v>
      </c>
      <c r="O402">
        <v>15</v>
      </c>
      <c r="P402">
        <v>1.2</v>
      </c>
      <c r="Q402" s="134">
        <v>5225</v>
      </c>
      <c r="R402">
        <v>49.1</v>
      </c>
      <c r="S402">
        <v>0.42</v>
      </c>
      <c r="T402">
        <v>18.399999999999999</v>
      </c>
      <c r="U402">
        <v>8.1199999999999992</v>
      </c>
      <c r="V402">
        <v>0.06</v>
      </c>
      <c r="W402">
        <v>9.94</v>
      </c>
      <c r="X402">
        <v>9.7100000000000009</v>
      </c>
      <c r="Y402">
        <v>3.87</v>
      </c>
      <c r="Z402">
        <v>0.14000000000000001</v>
      </c>
      <c r="AA402">
        <v>0</v>
      </c>
      <c r="AB402">
        <v>0</v>
      </c>
      <c r="AC402">
        <v>0</v>
      </c>
      <c r="AD402">
        <v>0</v>
      </c>
      <c r="AE402">
        <v>99.76</v>
      </c>
      <c r="AG402" s="134">
        <v>5225</v>
      </c>
      <c r="AH402">
        <v>49.8</v>
      </c>
      <c r="AI402">
        <v>0.27</v>
      </c>
      <c r="AJ402">
        <v>10.1</v>
      </c>
      <c r="AK402">
        <v>5.21</v>
      </c>
      <c r="AL402">
        <v>0.12</v>
      </c>
      <c r="AM402">
        <v>18.7</v>
      </c>
      <c r="AN402">
        <v>14.8</v>
      </c>
      <c r="AO402">
        <v>0.68</v>
      </c>
      <c r="AP402">
        <v>0</v>
      </c>
      <c r="AQ402">
        <v>0.19</v>
      </c>
    </row>
    <row r="403" spans="1:43" ht="15.6">
      <c r="A403" s="134">
        <v>5226</v>
      </c>
      <c r="B403" t="s">
        <v>1371</v>
      </c>
      <c r="C403" t="s">
        <v>1364</v>
      </c>
      <c r="D403">
        <v>0</v>
      </c>
      <c r="E403">
        <f t="shared" si="24"/>
        <v>1.1800000000000068</v>
      </c>
      <c r="F403">
        <f t="shared" si="25"/>
        <v>1.2000000000000028</v>
      </c>
      <c r="G403">
        <f t="shared" si="26"/>
        <v>12</v>
      </c>
      <c r="H403" s="136">
        <f t="shared" si="27"/>
        <v>1528.15</v>
      </c>
      <c r="I403" t="s">
        <v>1504</v>
      </c>
      <c r="J403" t="s">
        <v>1490</v>
      </c>
      <c r="K403" t="s">
        <v>1491</v>
      </c>
      <c r="M403">
        <v>15</v>
      </c>
      <c r="N403">
        <v>1255</v>
      </c>
      <c r="O403">
        <v>15</v>
      </c>
      <c r="P403">
        <v>1.2</v>
      </c>
      <c r="Q403" s="134">
        <v>5226</v>
      </c>
      <c r="R403">
        <v>49.2</v>
      </c>
      <c r="S403">
        <v>0.48</v>
      </c>
      <c r="T403">
        <v>19</v>
      </c>
      <c r="U403">
        <v>8.6999999999999993</v>
      </c>
      <c r="V403">
        <v>0.11</v>
      </c>
      <c r="W403">
        <v>7.46</v>
      </c>
      <c r="X403">
        <v>8.36</v>
      </c>
      <c r="Y403">
        <v>5.32</v>
      </c>
      <c r="Z403">
        <v>0.19</v>
      </c>
      <c r="AA403">
        <v>0</v>
      </c>
      <c r="AB403">
        <v>0</v>
      </c>
      <c r="AC403">
        <v>0</v>
      </c>
      <c r="AD403">
        <v>0</v>
      </c>
      <c r="AE403">
        <v>98.8</v>
      </c>
      <c r="AG403" s="134">
        <v>5226</v>
      </c>
      <c r="AH403">
        <v>50.4</v>
      </c>
      <c r="AI403">
        <v>0.28000000000000003</v>
      </c>
      <c r="AJ403">
        <v>9.84</v>
      </c>
      <c r="AK403">
        <v>5.61</v>
      </c>
      <c r="AL403">
        <v>0.2</v>
      </c>
      <c r="AM403">
        <v>19</v>
      </c>
      <c r="AN403">
        <v>14</v>
      </c>
      <c r="AO403">
        <v>0.72</v>
      </c>
      <c r="AP403">
        <v>0</v>
      </c>
      <c r="AQ403">
        <v>0.1</v>
      </c>
    </row>
    <row r="404" spans="1:43" ht="15.6">
      <c r="A404" s="134">
        <v>5227</v>
      </c>
      <c r="B404" t="s">
        <v>1373</v>
      </c>
      <c r="C404" t="s">
        <v>1364</v>
      </c>
      <c r="D404">
        <v>0</v>
      </c>
      <c r="E404">
        <f t="shared" si="24"/>
        <v>-0.15999999999999659</v>
      </c>
      <c r="F404">
        <f t="shared" si="25"/>
        <v>-0.15999999999999659</v>
      </c>
      <c r="G404">
        <f t="shared" si="26"/>
        <v>10</v>
      </c>
      <c r="H404" s="136">
        <f t="shared" si="27"/>
        <v>1533.15</v>
      </c>
      <c r="I404" t="s">
        <v>1504</v>
      </c>
      <c r="J404" t="s">
        <v>1490</v>
      </c>
      <c r="K404" t="s">
        <v>1491</v>
      </c>
      <c r="M404">
        <v>23</v>
      </c>
      <c r="N404">
        <v>1260</v>
      </c>
      <c r="O404">
        <v>15</v>
      </c>
      <c r="P404">
        <v>1</v>
      </c>
      <c r="Q404" s="134">
        <v>5227</v>
      </c>
      <c r="R404">
        <v>50.9</v>
      </c>
      <c r="S404">
        <v>0.73</v>
      </c>
      <c r="T404">
        <v>18.2</v>
      </c>
      <c r="U404">
        <v>8.09</v>
      </c>
      <c r="V404">
        <v>0.13</v>
      </c>
      <c r="W404">
        <v>8.0399999999999991</v>
      </c>
      <c r="X404">
        <v>9.5299999999999994</v>
      </c>
      <c r="Y404">
        <v>4.3</v>
      </c>
      <c r="Z404">
        <v>0.19</v>
      </c>
      <c r="AA404">
        <v>0.05</v>
      </c>
      <c r="AB404">
        <v>0</v>
      </c>
      <c r="AC404">
        <v>0</v>
      </c>
      <c r="AD404">
        <v>0</v>
      </c>
      <c r="AE404">
        <v>100.16</v>
      </c>
      <c r="AG404" s="134">
        <v>5227</v>
      </c>
      <c r="AH404">
        <v>51.5</v>
      </c>
      <c r="AI404">
        <v>0.47</v>
      </c>
      <c r="AJ404">
        <v>7.34</v>
      </c>
      <c r="AK404">
        <v>5.44</v>
      </c>
      <c r="AL404">
        <v>0.14000000000000001</v>
      </c>
      <c r="AM404">
        <v>19.100000000000001</v>
      </c>
      <c r="AN404">
        <v>15.4</v>
      </c>
      <c r="AO404">
        <v>0.61</v>
      </c>
      <c r="AP404">
        <v>0</v>
      </c>
      <c r="AQ404">
        <v>0.25</v>
      </c>
    </row>
    <row r="405" spans="1:43" ht="15.6">
      <c r="A405" s="134">
        <v>5229</v>
      </c>
      <c r="B405" t="s">
        <v>1366</v>
      </c>
      <c r="C405" t="s">
        <v>1364</v>
      </c>
      <c r="D405">
        <v>0</v>
      </c>
      <c r="E405">
        <f t="shared" si="24"/>
        <v>0.40999999999999659</v>
      </c>
      <c r="F405">
        <f t="shared" si="25"/>
        <v>0.40999999999999659</v>
      </c>
      <c r="G405">
        <f t="shared" si="26"/>
        <v>10</v>
      </c>
      <c r="H405" s="136">
        <f t="shared" si="27"/>
        <v>1568.15</v>
      </c>
      <c r="I405" t="s">
        <v>1504</v>
      </c>
      <c r="J405" t="s">
        <v>1490</v>
      </c>
      <c r="K405" t="s">
        <v>1491</v>
      </c>
      <c r="M405">
        <v>10</v>
      </c>
      <c r="N405">
        <v>1295</v>
      </c>
      <c r="O405">
        <v>15</v>
      </c>
      <c r="P405">
        <v>1</v>
      </c>
      <c r="Q405" s="134">
        <v>5229</v>
      </c>
      <c r="R405">
        <v>50.7</v>
      </c>
      <c r="S405">
        <v>0.44</v>
      </c>
      <c r="T405">
        <v>16.600000000000001</v>
      </c>
      <c r="U405">
        <v>6.07</v>
      </c>
      <c r="V405">
        <v>0.15</v>
      </c>
      <c r="W405">
        <v>11.3</v>
      </c>
      <c r="X405">
        <v>12.3</v>
      </c>
      <c r="Y405">
        <v>1.76</v>
      </c>
      <c r="Z405">
        <v>0.05</v>
      </c>
      <c r="AA405">
        <v>0.22</v>
      </c>
      <c r="AB405">
        <v>0</v>
      </c>
      <c r="AC405">
        <v>0</v>
      </c>
      <c r="AD405">
        <v>0</v>
      </c>
      <c r="AE405">
        <v>99.59</v>
      </c>
      <c r="AG405" s="134">
        <v>5229</v>
      </c>
      <c r="AH405">
        <v>53.1</v>
      </c>
      <c r="AI405">
        <v>0.16</v>
      </c>
      <c r="AJ405">
        <v>5.93</v>
      </c>
      <c r="AK405">
        <v>4.5599999999999996</v>
      </c>
      <c r="AL405">
        <v>0.11</v>
      </c>
      <c r="AM405">
        <v>23.6</v>
      </c>
      <c r="AN405">
        <v>12.2</v>
      </c>
      <c r="AO405">
        <v>0.34</v>
      </c>
      <c r="AP405">
        <v>0</v>
      </c>
      <c r="AQ405">
        <v>0.83</v>
      </c>
    </row>
    <row r="406" spans="1:43" ht="15.6">
      <c r="A406" s="134">
        <v>5230</v>
      </c>
      <c r="B406" t="s">
        <v>1365</v>
      </c>
      <c r="C406" t="s">
        <v>1364</v>
      </c>
      <c r="D406">
        <v>0</v>
      </c>
      <c r="E406">
        <f t="shared" si="24"/>
        <v>6.0000000000016485E-2</v>
      </c>
      <c r="F406">
        <f t="shared" si="25"/>
        <v>6.0000000000002274E-2</v>
      </c>
      <c r="G406">
        <f t="shared" si="26"/>
        <v>10</v>
      </c>
      <c r="H406" s="136">
        <f t="shared" si="27"/>
        <v>1538.15</v>
      </c>
      <c r="I406" t="s">
        <v>1504</v>
      </c>
      <c r="J406" t="s">
        <v>1490</v>
      </c>
      <c r="K406" t="s">
        <v>1491</v>
      </c>
      <c r="M406">
        <v>24</v>
      </c>
      <c r="N406">
        <v>1265</v>
      </c>
      <c r="O406">
        <v>15</v>
      </c>
      <c r="P406">
        <v>1</v>
      </c>
      <c r="Q406" s="134">
        <v>5230</v>
      </c>
      <c r="R406">
        <v>50.9</v>
      </c>
      <c r="S406">
        <v>0.47</v>
      </c>
      <c r="T406">
        <v>18.3</v>
      </c>
      <c r="U406">
        <v>6.18</v>
      </c>
      <c r="V406">
        <v>7.0000000000000007E-2</v>
      </c>
      <c r="W406">
        <v>9.9499999999999993</v>
      </c>
      <c r="X406">
        <v>11.8</v>
      </c>
      <c r="Y406">
        <v>1.97</v>
      </c>
      <c r="Z406">
        <v>7.0000000000000007E-2</v>
      </c>
      <c r="AA406">
        <v>0.23</v>
      </c>
      <c r="AB406">
        <v>0</v>
      </c>
      <c r="AC406">
        <v>0</v>
      </c>
      <c r="AD406">
        <v>0</v>
      </c>
      <c r="AE406">
        <v>99.94</v>
      </c>
      <c r="AG406" s="134">
        <v>5230</v>
      </c>
      <c r="AH406">
        <v>52.9</v>
      </c>
      <c r="AI406">
        <v>0.18</v>
      </c>
      <c r="AJ406">
        <v>6.07</v>
      </c>
      <c r="AK406">
        <v>4.6399999999999997</v>
      </c>
      <c r="AL406">
        <v>0.11</v>
      </c>
      <c r="AM406">
        <v>23.1</v>
      </c>
      <c r="AN406">
        <v>12.9</v>
      </c>
      <c r="AO406">
        <v>0.31</v>
      </c>
      <c r="AP406">
        <v>0</v>
      </c>
      <c r="AQ406">
        <v>0.63</v>
      </c>
    </row>
    <row r="407" spans="1:43" ht="15.6">
      <c r="A407" s="134">
        <v>3434</v>
      </c>
      <c r="B407" t="s">
        <v>1842</v>
      </c>
      <c r="C407" t="s">
        <v>1843</v>
      </c>
      <c r="D407">
        <v>0</v>
      </c>
      <c r="E407">
        <f t="shared" si="24"/>
        <v>6.7000000000000171</v>
      </c>
      <c r="F407">
        <f t="shared" si="25"/>
        <v>5.269999999999996</v>
      </c>
      <c r="G407">
        <f t="shared" si="26"/>
        <v>2.0499999999999998</v>
      </c>
      <c r="H407" s="136">
        <f t="shared" si="27"/>
        <v>1173.1500000000001</v>
      </c>
      <c r="I407" t="s">
        <v>1844</v>
      </c>
      <c r="J407" t="s">
        <v>1511</v>
      </c>
      <c r="K407" t="s">
        <v>1547</v>
      </c>
      <c r="L407" t="s">
        <v>1486</v>
      </c>
      <c r="M407">
        <v>250</v>
      </c>
      <c r="N407">
        <v>900</v>
      </c>
      <c r="O407">
        <v>5</v>
      </c>
      <c r="P407">
        <v>0.20499999999999999</v>
      </c>
      <c r="Q407" s="134">
        <v>3434</v>
      </c>
      <c r="R407">
        <v>49.8</v>
      </c>
      <c r="S407">
        <v>0.38</v>
      </c>
      <c r="T407">
        <v>18.11</v>
      </c>
      <c r="U407">
        <v>3.29</v>
      </c>
      <c r="V407">
        <v>0.25</v>
      </c>
      <c r="W407">
        <v>0.38</v>
      </c>
      <c r="X407">
        <v>3.72</v>
      </c>
      <c r="Y407">
        <v>10.49</v>
      </c>
      <c r="Z407">
        <v>6.88</v>
      </c>
      <c r="AA407">
        <v>0</v>
      </c>
      <c r="AB407">
        <v>0</v>
      </c>
      <c r="AC407">
        <v>0</v>
      </c>
      <c r="AD407">
        <v>0</v>
      </c>
      <c r="AE407">
        <v>94.73</v>
      </c>
      <c r="AG407" s="134">
        <v>3434</v>
      </c>
      <c r="AH407">
        <v>48.89</v>
      </c>
      <c r="AI407">
        <v>0.56999999999999995</v>
      </c>
      <c r="AJ407">
        <v>4.79</v>
      </c>
      <c r="AK407">
        <v>11.7</v>
      </c>
      <c r="AL407">
        <v>0.62</v>
      </c>
      <c r="AM407">
        <v>10.42</v>
      </c>
      <c r="AN407">
        <v>20.190000000000001</v>
      </c>
      <c r="AO407">
        <v>2.2000000000000002</v>
      </c>
      <c r="AP407">
        <v>0</v>
      </c>
      <c r="AQ407">
        <v>0</v>
      </c>
    </row>
    <row r="408" spans="1:43" ht="15.6">
      <c r="A408" s="134">
        <v>3437</v>
      </c>
      <c r="B408" t="s">
        <v>1845</v>
      </c>
      <c r="C408" t="s">
        <v>1843</v>
      </c>
      <c r="D408">
        <v>0</v>
      </c>
      <c r="E408">
        <f t="shared" si="24"/>
        <v>7.1300000000000239</v>
      </c>
      <c r="F408">
        <f t="shared" si="25"/>
        <v>6.3100000000000023</v>
      </c>
      <c r="G408">
        <f t="shared" si="26"/>
        <v>5.15</v>
      </c>
      <c r="H408" s="136">
        <f t="shared" si="27"/>
        <v>1273.1500000000001</v>
      </c>
      <c r="I408" t="s">
        <v>1844</v>
      </c>
      <c r="J408" t="s">
        <v>1511</v>
      </c>
      <c r="K408" t="s">
        <v>1547</v>
      </c>
      <c r="L408" t="s">
        <v>1486</v>
      </c>
      <c r="M408">
        <v>22</v>
      </c>
      <c r="N408">
        <v>1000</v>
      </c>
      <c r="O408">
        <v>5</v>
      </c>
      <c r="P408">
        <v>0.51500000000000001</v>
      </c>
      <c r="Q408" s="134">
        <v>3437</v>
      </c>
      <c r="R408">
        <v>41.87</v>
      </c>
      <c r="S408">
        <v>2.21</v>
      </c>
      <c r="T408">
        <v>14.63</v>
      </c>
      <c r="U408">
        <v>7.83</v>
      </c>
      <c r="V408">
        <v>0.21</v>
      </c>
      <c r="W408">
        <v>0.96</v>
      </c>
      <c r="X408">
        <v>12.69</v>
      </c>
      <c r="Y408">
        <v>8.93</v>
      </c>
      <c r="Z408">
        <v>3.38</v>
      </c>
      <c r="AA408">
        <v>0</v>
      </c>
      <c r="AB408">
        <v>0.16</v>
      </c>
      <c r="AC408">
        <v>0</v>
      </c>
      <c r="AD408">
        <v>0</v>
      </c>
      <c r="AE408">
        <v>93.69</v>
      </c>
      <c r="AG408" s="134">
        <v>3437</v>
      </c>
      <c r="AH408">
        <v>50.97</v>
      </c>
      <c r="AI408">
        <v>0.98</v>
      </c>
      <c r="AJ408">
        <v>1.53</v>
      </c>
      <c r="AK408">
        <v>9.8800000000000008</v>
      </c>
      <c r="AL408">
        <v>0.33</v>
      </c>
      <c r="AM408">
        <v>11.03</v>
      </c>
      <c r="AN408">
        <v>22.57</v>
      </c>
      <c r="AO408">
        <v>1.74</v>
      </c>
      <c r="AP408">
        <v>0</v>
      </c>
      <c r="AQ408">
        <v>0</v>
      </c>
    </row>
    <row r="409" spans="1:43" ht="15.6">
      <c r="A409" s="134">
        <v>3440</v>
      </c>
      <c r="B409" t="s">
        <v>1846</v>
      </c>
      <c r="C409" t="s">
        <v>1843</v>
      </c>
      <c r="D409">
        <v>0</v>
      </c>
      <c r="E409">
        <f t="shared" si="24"/>
        <v>6.5699999999999932</v>
      </c>
      <c r="F409">
        <f t="shared" si="25"/>
        <v>5.7199999999999989</v>
      </c>
      <c r="G409">
        <f t="shared" si="26"/>
        <v>5</v>
      </c>
      <c r="H409" s="136">
        <f t="shared" si="27"/>
        <v>1198.1500000000001</v>
      </c>
      <c r="I409" t="s">
        <v>1844</v>
      </c>
      <c r="J409" t="s">
        <v>1511</v>
      </c>
      <c r="K409" t="s">
        <v>1547</v>
      </c>
      <c r="L409" t="s">
        <v>1486</v>
      </c>
      <c r="M409">
        <v>96</v>
      </c>
      <c r="N409">
        <v>925</v>
      </c>
      <c r="O409">
        <v>5</v>
      </c>
      <c r="P409">
        <v>0.5</v>
      </c>
      <c r="Q409" s="134">
        <v>3440</v>
      </c>
      <c r="R409">
        <v>48.59</v>
      </c>
      <c r="S409">
        <v>0.88</v>
      </c>
      <c r="T409">
        <v>19.21</v>
      </c>
      <c r="U409">
        <v>4.97</v>
      </c>
      <c r="V409">
        <v>0.17</v>
      </c>
      <c r="W409">
        <v>0.22</v>
      </c>
      <c r="X409">
        <v>3.48</v>
      </c>
      <c r="Y409">
        <v>10.86</v>
      </c>
      <c r="Z409">
        <v>5.05</v>
      </c>
      <c r="AA409">
        <v>0</v>
      </c>
      <c r="AB409">
        <v>0</v>
      </c>
      <c r="AC409">
        <v>0</v>
      </c>
      <c r="AD409">
        <v>0</v>
      </c>
      <c r="AE409">
        <v>94.28</v>
      </c>
      <c r="AG409" s="134">
        <v>3440</v>
      </c>
      <c r="AH409">
        <v>50.03</v>
      </c>
      <c r="AI409">
        <v>0.63</v>
      </c>
      <c r="AJ409">
        <v>0.9</v>
      </c>
      <c r="AK409">
        <v>16.579999999999998</v>
      </c>
      <c r="AL409">
        <v>0.6</v>
      </c>
      <c r="AM409">
        <v>7.86</v>
      </c>
      <c r="AN409">
        <v>19.25</v>
      </c>
      <c r="AO409">
        <v>3.17</v>
      </c>
      <c r="AP409">
        <v>0</v>
      </c>
      <c r="AQ409">
        <v>0</v>
      </c>
    </row>
    <row r="410" spans="1:43" ht="15.6">
      <c r="A410" s="134">
        <v>1461</v>
      </c>
      <c r="B410" t="s">
        <v>1847</v>
      </c>
      <c r="C410" t="s">
        <v>1028</v>
      </c>
      <c r="D410">
        <v>0</v>
      </c>
      <c r="E410">
        <f t="shared" si="24"/>
        <v>9.9999999999909051E-3</v>
      </c>
      <c r="F410">
        <f t="shared" si="25"/>
        <v>8.6899999999999977</v>
      </c>
      <c r="G410">
        <f t="shared" si="26"/>
        <v>5</v>
      </c>
      <c r="H410" s="136">
        <f t="shared" si="27"/>
        <v>1073.1500000000001</v>
      </c>
      <c r="I410" t="s">
        <v>1844</v>
      </c>
      <c r="J410" t="s">
        <v>1511</v>
      </c>
      <c r="K410" t="s">
        <v>1547</v>
      </c>
      <c r="L410" t="s">
        <v>1848</v>
      </c>
      <c r="M410">
        <v>359</v>
      </c>
      <c r="N410">
        <v>800</v>
      </c>
      <c r="O410">
        <v>2</v>
      </c>
      <c r="P410">
        <v>0.5</v>
      </c>
      <c r="Q410" s="134">
        <v>1461</v>
      </c>
      <c r="R410">
        <v>74.23</v>
      </c>
      <c r="S410">
        <v>0.23</v>
      </c>
      <c r="T410">
        <v>14.1</v>
      </c>
      <c r="U410">
        <v>1.62</v>
      </c>
      <c r="V410">
        <v>0.01</v>
      </c>
      <c r="W410">
        <v>0.74</v>
      </c>
      <c r="X410">
        <v>1.25</v>
      </c>
      <c r="Y410">
        <v>2.1</v>
      </c>
      <c r="Z410">
        <v>5.18</v>
      </c>
      <c r="AA410">
        <v>0</v>
      </c>
      <c r="AB410">
        <v>0.53</v>
      </c>
      <c r="AC410">
        <v>0</v>
      </c>
      <c r="AD410">
        <v>0</v>
      </c>
      <c r="AE410">
        <v>91.31</v>
      </c>
      <c r="AG410" s="134">
        <v>1461</v>
      </c>
      <c r="AH410">
        <v>50.61</v>
      </c>
      <c r="AI410">
        <v>0.59</v>
      </c>
      <c r="AJ410">
        <v>8.67</v>
      </c>
      <c r="AK410">
        <v>21.89</v>
      </c>
      <c r="AL410">
        <v>0.66</v>
      </c>
      <c r="AM410">
        <v>16.68</v>
      </c>
      <c r="AN410">
        <v>0.35</v>
      </c>
      <c r="AO410">
        <v>0.35</v>
      </c>
      <c r="AP410">
        <v>0.44</v>
      </c>
      <c r="AQ410">
        <v>0</v>
      </c>
    </row>
    <row r="411" spans="1:43" ht="15.6">
      <c r="A411" s="134">
        <v>1462</v>
      </c>
      <c r="B411" t="s">
        <v>1849</v>
      </c>
      <c r="C411" t="s">
        <v>1028</v>
      </c>
      <c r="D411">
        <v>0</v>
      </c>
      <c r="E411">
        <f t="shared" si="24"/>
        <v>1.0000000000005116E-2</v>
      </c>
      <c r="F411">
        <f t="shared" si="25"/>
        <v>4.4500000000000028</v>
      </c>
      <c r="G411">
        <f t="shared" si="26"/>
        <v>5</v>
      </c>
      <c r="H411" s="136">
        <f t="shared" si="27"/>
        <v>1173.1500000000001</v>
      </c>
      <c r="I411" t="s">
        <v>1844</v>
      </c>
      <c r="J411" t="s">
        <v>1511</v>
      </c>
      <c r="K411" t="s">
        <v>1547</v>
      </c>
      <c r="L411" t="s">
        <v>1848</v>
      </c>
      <c r="M411">
        <v>168</v>
      </c>
      <c r="N411">
        <v>900</v>
      </c>
      <c r="O411">
        <v>2</v>
      </c>
      <c r="P411">
        <v>0.5</v>
      </c>
      <c r="Q411" s="134">
        <v>1462</v>
      </c>
      <c r="R411">
        <v>72.98</v>
      </c>
      <c r="S411">
        <v>0.5</v>
      </c>
      <c r="T411">
        <v>13.95</v>
      </c>
      <c r="U411">
        <v>2.5499999999999998</v>
      </c>
      <c r="V411">
        <v>0</v>
      </c>
      <c r="W411">
        <v>1.02</v>
      </c>
      <c r="X411">
        <v>2.08</v>
      </c>
      <c r="Y411">
        <v>1.95</v>
      </c>
      <c r="Z411">
        <v>4.3</v>
      </c>
      <c r="AA411">
        <v>0</v>
      </c>
      <c r="AB411">
        <v>0.66</v>
      </c>
      <c r="AC411">
        <v>0</v>
      </c>
      <c r="AD411">
        <v>0</v>
      </c>
      <c r="AE411">
        <v>95.55</v>
      </c>
      <c r="AG411" s="134">
        <v>1462</v>
      </c>
      <c r="AH411">
        <v>49.86</v>
      </c>
      <c r="AI411">
        <v>0.53</v>
      </c>
      <c r="AJ411">
        <v>8.92</v>
      </c>
      <c r="AK411">
        <v>17.78</v>
      </c>
      <c r="AL411">
        <v>0.54</v>
      </c>
      <c r="AM411">
        <v>20.74</v>
      </c>
      <c r="AN411">
        <v>0.39</v>
      </c>
      <c r="AO411">
        <v>0.54</v>
      </c>
      <c r="AP411">
        <v>0.28000000000000003</v>
      </c>
      <c r="AQ411">
        <v>0</v>
      </c>
    </row>
    <row r="412" spans="1:43" ht="15.6">
      <c r="A412" s="134">
        <v>3481</v>
      </c>
      <c r="B412" t="s">
        <v>1850</v>
      </c>
      <c r="C412" t="s">
        <v>1851</v>
      </c>
      <c r="D412">
        <v>0</v>
      </c>
      <c r="E412">
        <f t="shared" si="24"/>
        <v>0</v>
      </c>
      <c r="F412">
        <f t="shared" si="25"/>
        <v>1.0000000000005116E-2</v>
      </c>
      <c r="G412">
        <f t="shared" si="26"/>
        <v>10</v>
      </c>
      <c r="H412" s="136">
        <f t="shared" si="27"/>
        <v>1523.15</v>
      </c>
      <c r="I412" t="s">
        <v>1852</v>
      </c>
      <c r="J412" t="s">
        <v>1490</v>
      </c>
      <c r="K412" t="s">
        <v>1491</v>
      </c>
      <c r="L412" t="s">
        <v>1486</v>
      </c>
      <c r="M412">
        <v>96</v>
      </c>
      <c r="N412">
        <v>1250</v>
      </c>
      <c r="O412">
        <v>10</v>
      </c>
      <c r="P412">
        <v>1</v>
      </c>
      <c r="Q412" s="134">
        <v>3481</v>
      </c>
      <c r="R412">
        <v>48.83</v>
      </c>
      <c r="S412">
        <v>1.61</v>
      </c>
      <c r="T412">
        <v>15.67</v>
      </c>
      <c r="U412">
        <v>12.73</v>
      </c>
      <c r="V412">
        <v>0.11</v>
      </c>
      <c r="W412">
        <v>7.18</v>
      </c>
      <c r="X412">
        <v>8.93</v>
      </c>
      <c r="Y412">
        <v>4.9400000000000004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99.99</v>
      </c>
      <c r="AG412" s="134">
        <v>3481</v>
      </c>
      <c r="AH412">
        <v>52.09</v>
      </c>
      <c r="AI412">
        <v>0.53</v>
      </c>
      <c r="AJ412">
        <v>5.3</v>
      </c>
      <c r="AK412">
        <v>6.04</v>
      </c>
      <c r="AL412">
        <v>0.08</v>
      </c>
      <c r="AM412">
        <v>15.76</v>
      </c>
      <c r="AN412">
        <v>19.690000000000001</v>
      </c>
      <c r="AO412">
        <v>0.73</v>
      </c>
      <c r="AP412">
        <v>0</v>
      </c>
      <c r="AQ412">
        <v>0</v>
      </c>
    </row>
    <row r="413" spans="1:43" ht="15.6">
      <c r="A413" s="134">
        <v>3482</v>
      </c>
      <c r="B413" t="s">
        <v>1853</v>
      </c>
      <c r="C413" t="s">
        <v>1851</v>
      </c>
      <c r="D413">
        <v>0</v>
      </c>
      <c r="E413">
        <f t="shared" si="24"/>
        <v>1.1799999999999926</v>
      </c>
      <c r="F413">
        <f t="shared" si="25"/>
        <v>1.1899999999999977</v>
      </c>
      <c r="G413">
        <f t="shared" si="26"/>
        <v>10</v>
      </c>
      <c r="H413" s="136">
        <f t="shared" si="27"/>
        <v>1573.15</v>
      </c>
      <c r="I413" t="s">
        <v>1852</v>
      </c>
      <c r="J413" t="s">
        <v>1490</v>
      </c>
      <c r="K413" t="s">
        <v>1491</v>
      </c>
      <c r="L413" t="s">
        <v>1486</v>
      </c>
      <c r="M413">
        <v>76</v>
      </c>
      <c r="N413">
        <v>1300</v>
      </c>
      <c r="O413">
        <v>10</v>
      </c>
      <c r="P413">
        <v>1</v>
      </c>
      <c r="Q413" s="134">
        <v>3482</v>
      </c>
      <c r="R413">
        <v>47.16</v>
      </c>
      <c r="S413">
        <v>1.35</v>
      </c>
      <c r="T413">
        <v>13.85</v>
      </c>
      <c r="U413">
        <v>13.17</v>
      </c>
      <c r="V413">
        <v>0.15</v>
      </c>
      <c r="W413">
        <v>8.92</v>
      </c>
      <c r="X413">
        <v>10.9</v>
      </c>
      <c r="Y413">
        <v>3.32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98.81</v>
      </c>
      <c r="AG413" s="134">
        <v>3482</v>
      </c>
      <c r="AH413">
        <v>52.59</v>
      </c>
      <c r="AI413">
        <v>0.41</v>
      </c>
      <c r="AJ413">
        <v>4.78</v>
      </c>
      <c r="AK413">
        <v>5.6</v>
      </c>
      <c r="AL413">
        <v>0.08</v>
      </c>
      <c r="AM413">
        <v>16.27</v>
      </c>
      <c r="AN413">
        <v>19.91</v>
      </c>
      <c r="AO413">
        <v>0.57999999999999996</v>
      </c>
      <c r="AP413">
        <v>0</v>
      </c>
      <c r="AQ413">
        <v>0</v>
      </c>
    </row>
    <row r="414" spans="1:43" ht="15.6">
      <c r="A414" s="134">
        <v>3483</v>
      </c>
      <c r="B414" t="s">
        <v>1854</v>
      </c>
      <c r="C414" t="s">
        <v>1851</v>
      </c>
      <c r="D414">
        <v>0</v>
      </c>
      <c r="E414">
        <f t="shared" si="24"/>
        <v>0.43000000000002103</v>
      </c>
      <c r="F414">
        <f t="shared" si="25"/>
        <v>0.42000000000000171</v>
      </c>
      <c r="G414">
        <f t="shared" si="26"/>
        <v>10</v>
      </c>
      <c r="H414" s="136">
        <f t="shared" si="27"/>
        <v>1623.15</v>
      </c>
      <c r="I414" t="s">
        <v>1852</v>
      </c>
      <c r="J414" t="s">
        <v>1490</v>
      </c>
      <c r="K414" t="s">
        <v>1491</v>
      </c>
      <c r="L414" t="s">
        <v>1486</v>
      </c>
      <c r="M414">
        <v>73</v>
      </c>
      <c r="N414">
        <v>1350</v>
      </c>
      <c r="O414">
        <v>10</v>
      </c>
      <c r="P414">
        <v>1</v>
      </c>
      <c r="Q414" s="134">
        <v>3483</v>
      </c>
      <c r="R414">
        <v>47.72</v>
      </c>
      <c r="S414">
        <v>1.25</v>
      </c>
      <c r="T414">
        <v>12.15</v>
      </c>
      <c r="U414">
        <v>11.2</v>
      </c>
      <c r="V414">
        <v>0.13</v>
      </c>
      <c r="W414">
        <v>11.54</v>
      </c>
      <c r="X414">
        <v>13.29</v>
      </c>
      <c r="Y414">
        <v>2.29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99.58</v>
      </c>
      <c r="AG414" s="134">
        <v>3483</v>
      </c>
      <c r="AH414">
        <v>53.53</v>
      </c>
      <c r="AI414">
        <v>0.25</v>
      </c>
      <c r="AJ414">
        <v>3.25</v>
      </c>
      <c r="AK414">
        <v>4.33</v>
      </c>
      <c r="AL414">
        <v>0.08</v>
      </c>
      <c r="AM414">
        <v>17.53</v>
      </c>
      <c r="AN414">
        <v>20.74</v>
      </c>
      <c r="AO414">
        <v>0.35</v>
      </c>
      <c r="AP414">
        <v>0</v>
      </c>
      <c r="AQ414">
        <v>0</v>
      </c>
    </row>
    <row r="415" spans="1:43" ht="15.6">
      <c r="A415" s="134">
        <v>3484</v>
      </c>
      <c r="B415" t="s">
        <v>1855</v>
      </c>
      <c r="C415" t="s">
        <v>1851</v>
      </c>
      <c r="D415">
        <v>0</v>
      </c>
      <c r="E415">
        <f t="shared" si="24"/>
        <v>-0.14000000000000057</v>
      </c>
      <c r="F415">
        <f t="shared" si="25"/>
        <v>-0.12999999999999545</v>
      </c>
      <c r="G415">
        <f t="shared" si="26"/>
        <v>10</v>
      </c>
      <c r="H415" s="136">
        <f t="shared" si="27"/>
        <v>1673.15</v>
      </c>
      <c r="I415" t="s">
        <v>1852</v>
      </c>
      <c r="J415" t="s">
        <v>1490</v>
      </c>
      <c r="K415" t="s">
        <v>1491</v>
      </c>
      <c r="L415" t="s">
        <v>1486</v>
      </c>
      <c r="M415">
        <v>24</v>
      </c>
      <c r="N415">
        <v>1400</v>
      </c>
      <c r="O415">
        <v>10</v>
      </c>
      <c r="P415">
        <v>1</v>
      </c>
      <c r="Q415" s="134">
        <v>3484</v>
      </c>
      <c r="R415">
        <v>49.81</v>
      </c>
      <c r="S415">
        <v>0.78</v>
      </c>
      <c r="T415">
        <v>8.5500000000000007</v>
      </c>
      <c r="U415">
        <v>8.59</v>
      </c>
      <c r="V415">
        <v>0.14000000000000001</v>
      </c>
      <c r="W415">
        <v>14.95</v>
      </c>
      <c r="X415">
        <v>15.77</v>
      </c>
      <c r="Y415">
        <v>1.55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100.13</v>
      </c>
      <c r="AG415" s="134">
        <v>3484</v>
      </c>
      <c r="AH415">
        <v>54.66</v>
      </c>
      <c r="AI415">
        <v>0.15</v>
      </c>
      <c r="AJ415">
        <v>1.67</v>
      </c>
      <c r="AK415">
        <v>3.09</v>
      </c>
      <c r="AL415">
        <v>7.0000000000000007E-2</v>
      </c>
      <c r="AM415">
        <v>19.11</v>
      </c>
      <c r="AN415">
        <v>20.52</v>
      </c>
      <c r="AO415">
        <v>0.22</v>
      </c>
      <c r="AP415">
        <v>0</v>
      </c>
      <c r="AQ415">
        <v>0</v>
      </c>
    </row>
    <row r="416" spans="1:43" ht="15.6">
      <c r="A416" s="134">
        <v>3486</v>
      </c>
      <c r="B416" t="s">
        <v>1856</v>
      </c>
      <c r="C416" t="s">
        <v>1851</v>
      </c>
      <c r="D416">
        <v>0</v>
      </c>
      <c r="E416">
        <f t="shared" si="24"/>
        <v>0.46999999999999886</v>
      </c>
      <c r="F416">
        <f t="shared" si="25"/>
        <v>0.48000000000000398</v>
      </c>
      <c r="G416">
        <f t="shared" si="26"/>
        <v>10</v>
      </c>
      <c r="H416" s="136">
        <f t="shared" si="27"/>
        <v>1523.15</v>
      </c>
      <c r="I416" t="s">
        <v>1852</v>
      </c>
      <c r="J416" t="s">
        <v>1490</v>
      </c>
      <c r="K416" t="s">
        <v>1491</v>
      </c>
      <c r="L416" t="s">
        <v>1486</v>
      </c>
      <c r="M416">
        <v>97</v>
      </c>
      <c r="N416">
        <v>1250</v>
      </c>
      <c r="O416">
        <v>10</v>
      </c>
      <c r="P416">
        <v>1</v>
      </c>
      <c r="Q416" s="134">
        <v>3486</v>
      </c>
      <c r="R416">
        <v>51.07</v>
      </c>
      <c r="S416">
        <v>1.33</v>
      </c>
      <c r="T416">
        <v>15.49</v>
      </c>
      <c r="U416">
        <v>9.9700000000000006</v>
      </c>
      <c r="V416">
        <v>0.1</v>
      </c>
      <c r="W416">
        <v>7.47</v>
      </c>
      <c r="X416">
        <v>9.5299999999999994</v>
      </c>
      <c r="Y416">
        <v>4.57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99.52</v>
      </c>
      <c r="AG416" s="134">
        <v>3486</v>
      </c>
      <c r="AH416">
        <v>51.53</v>
      </c>
      <c r="AI416">
        <v>0.42</v>
      </c>
      <c r="AJ416">
        <v>5.0599999999999996</v>
      </c>
      <c r="AK416">
        <v>5.57</v>
      </c>
      <c r="AL416">
        <v>0.1</v>
      </c>
      <c r="AM416">
        <v>16.25</v>
      </c>
      <c r="AN416">
        <v>19.43</v>
      </c>
      <c r="AO416">
        <v>0.55000000000000004</v>
      </c>
      <c r="AP416">
        <v>0</v>
      </c>
      <c r="AQ416">
        <v>0</v>
      </c>
    </row>
    <row r="417" spans="1:43" ht="15.6">
      <c r="A417" s="134">
        <v>3487</v>
      </c>
      <c r="B417" t="s">
        <v>1857</v>
      </c>
      <c r="C417" t="s">
        <v>1851</v>
      </c>
      <c r="D417">
        <v>0</v>
      </c>
      <c r="E417">
        <f t="shared" si="24"/>
        <v>0.9100000000000108</v>
      </c>
      <c r="F417">
        <f t="shared" si="25"/>
        <v>0.90000000000000568</v>
      </c>
      <c r="G417">
        <f t="shared" si="26"/>
        <v>10</v>
      </c>
      <c r="H417" s="136">
        <f t="shared" si="27"/>
        <v>1573.15</v>
      </c>
      <c r="I417" t="s">
        <v>1852</v>
      </c>
      <c r="J417" t="s">
        <v>1490</v>
      </c>
      <c r="K417" t="s">
        <v>1491</v>
      </c>
      <c r="L417" t="s">
        <v>1486</v>
      </c>
      <c r="M417">
        <v>72</v>
      </c>
      <c r="N417">
        <v>1300</v>
      </c>
      <c r="O417">
        <v>10</v>
      </c>
      <c r="P417">
        <v>1</v>
      </c>
      <c r="Q417" s="134">
        <v>3487</v>
      </c>
      <c r="R417">
        <v>47.37</v>
      </c>
      <c r="S417">
        <v>1.32</v>
      </c>
      <c r="T417">
        <v>13.71</v>
      </c>
      <c r="U417">
        <v>11.96</v>
      </c>
      <c r="V417">
        <v>0.13</v>
      </c>
      <c r="W417">
        <v>9.5</v>
      </c>
      <c r="X417">
        <v>12.13</v>
      </c>
      <c r="Y417">
        <v>2.97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99.1</v>
      </c>
      <c r="AG417" s="134">
        <v>3487</v>
      </c>
      <c r="AH417">
        <v>52.09</v>
      </c>
      <c r="AI417">
        <v>0.35</v>
      </c>
      <c r="AJ417">
        <v>4.1500000000000004</v>
      </c>
      <c r="AK417">
        <v>5.13</v>
      </c>
      <c r="AL417">
        <v>7.0000000000000007E-2</v>
      </c>
      <c r="AM417">
        <v>17.100000000000001</v>
      </c>
      <c r="AN417">
        <v>20.29</v>
      </c>
      <c r="AO417">
        <v>0.41</v>
      </c>
      <c r="AP417">
        <v>0</v>
      </c>
      <c r="AQ417">
        <v>0</v>
      </c>
    </row>
    <row r="418" spans="1:43" ht="15.6">
      <c r="A418" s="134">
        <v>3488</v>
      </c>
      <c r="B418" t="s">
        <v>1858</v>
      </c>
      <c r="C418" t="s">
        <v>1851</v>
      </c>
      <c r="D418">
        <v>0</v>
      </c>
      <c r="E418">
        <f t="shared" si="24"/>
        <v>-0.85999999999998522</v>
      </c>
      <c r="F418">
        <f t="shared" si="25"/>
        <v>-0.87000000000000455</v>
      </c>
      <c r="G418">
        <f t="shared" si="26"/>
        <v>10</v>
      </c>
      <c r="H418" s="136">
        <f t="shared" si="27"/>
        <v>1623.15</v>
      </c>
      <c r="I418" t="s">
        <v>1852</v>
      </c>
      <c r="J418" t="s">
        <v>1490</v>
      </c>
      <c r="K418" t="s">
        <v>1491</v>
      </c>
      <c r="L418" t="s">
        <v>1486</v>
      </c>
      <c r="M418">
        <v>24</v>
      </c>
      <c r="N418">
        <v>1350</v>
      </c>
      <c r="O418">
        <v>10</v>
      </c>
      <c r="P418">
        <v>1</v>
      </c>
      <c r="Q418" s="134">
        <v>3488</v>
      </c>
      <c r="R418">
        <v>46.91</v>
      </c>
      <c r="S418">
        <v>1.3</v>
      </c>
      <c r="T418">
        <v>12.44</v>
      </c>
      <c r="U418">
        <v>12.56</v>
      </c>
      <c r="V418">
        <v>0.14000000000000001</v>
      </c>
      <c r="W418">
        <v>11.6</v>
      </c>
      <c r="X418">
        <v>13.8</v>
      </c>
      <c r="Y418">
        <v>2.11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100.87</v>
      </c>
      <c r="AG418" s="134">
        <v>3488</v>
      </c>
      <c r="AH418">
        <v>53.57</v>
      </c>
      <c r="AI418">
        <v>0.24</v>
      </c>
      <c r="AJ418">
        <v>3.27</v>
      </c>
      <c r="AK418">
        <v>4.8</v>
      </c>
      <c r="AL418">
        <v>0.09</v>
      </c>
      <c r="AM418">
        <v>17.82</v>
      </c>
      <c r="AN418">
        <v>19.829999999999998</v>
      </c>
      <c r="AO418">
        <v>0.33</v>
      </c>
      <c r="AP418">
        <v>0</v>
      </c>
      <c r="AQ418">
        <v>0</v>
      </c>
    </row>
    <row r="419" spans="1:43" ht="15.6">
      <c r="A419" s="134">
        <v>3489</v>
      </c>
      <c r="B419" t="s">
        <v>1859</v>
      </c>
      <c r="C419" t="s">
        <v>1851</v>
      </c>
      <c r="D419">
        <v>0</v>
      </c>
      <c r="E419">
        <f t="shared" si="24"/>
        <v>-2.0000000000010232E-2</v>
      </c>
      <c r="F419">
        <f t="shared" si="25"/>
        <v>0</v>
      </c>
      <c r="G419">
        <f t="shared" si="26"/>
        <v>10</v>
      </c>
      <c r="H419" s="136">
        <f t="shared" si="27"/>
        <v>1623.15</v>
      </c>
      <c r="I419" t="s">
        <v>1852</v>
      </c>
      <c r="J419" t="s">
        <v>1490</v>
      </c>
      <c r="K419" t="s">
        <v>1491</v>
      </c>
      <c r="L419" t="s">
        <v>1486</v>
      </c>
      <c r="M419">
        <v>48</v>
      </c>
      <c r="N419">
        <v>1350</v>
      </c>
      <c r="O419">
        <v>10</v>
      </c>
      <c r="P419">
        <v>1</v>
      </c>
      <c r="Q419" s="134">
        <v>3489</v>
      </c>
      <c r="R419">
        <v>47.7</v>
      </c>
      <c r="S419">
        <v>0.99</v>
      </c>
      <c r="T419">
        <v>10.67</v>
      </c>
      <c r="U419">
        <v>11.78</v>
      </c>
      <c r="V419">
        <v>0.15</v>
      </c>
      <c r="W419">
        <v>12.19</v>
      </c>
      <c r="X419">
        <v>14.78</v>
      </c>
      <c r="Y419">
        <v>1.76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100</v>
      </c>
      <c r="AG419" s="134">
        <v>3489</v>
      </c>
      <c r="AH419">
        <v>53.97</v>
      </c>
      <c r="AI419">
        <v>0.21</v>
      </c>
      <c r="AJ419">
        <v>2.4300000000000002</v>
      </c>
      <c r="AK419">
        <v>4.46</v>
      </c>
      <c r="AL419">
        <v>7.0000000000000007E-2</v>
      </c>
      <c r="AM419">
        <v>18.149999999999999</v>
      </c>
      <c r="AN419">
        <v>20.28</v>
      </c>
      <c r="AO419">
        <v>0.23</v>
      </c>
      <c r="AP419">
        <v>0</v>
      </c>
      <c r="AQ419">
        <v>0</v>
      </c>
    </row>
    <row r="420" spans="1:43" ht="15.6">
      <c r="A420" s="134">
        <v>3490</v>
      </c>
      <c r="B420" t="s">
        <v>1860</v>
      </c>
      <c r="C420" t="s">
        <v>1851</v>
      </c>
      <c r="D420">
        <v>0</v>
      </c>
      <c r="E420">
        <f t="shared" si="24"/>
        <v>-0.31999999999999318</v>
      </c>
      <c r="F420">
        <f t="shared" si="25"/>
        <v>-0.31999999999999318</v>
      </c>
      <c r="G420">
        <f t="shared" si="26"/>
        <v>10</v>
      </c>
      <c r="H420" s="136">
        <f t="shared" si="27"/>
        <v>1623.15</v>
      </c>
      <c r="I420" t="s">
        <v>1852</v>
      </c>
      <c r="J420" t="s">
        <v>1490</v>
      </c>
      <c r="K420" t="s">
        <v>1491</v>
      </c>
      <c r="L420" t="s">
        <v>1486</v>
      </c>
      <c r="M420">
        <v>75</v>
      </c>
      <c r="N420">
        <v>1350</v>
      </c>
      <c r="O420">
        <v>10</v>
      </c>
      <c r="P420">
        <v>1</v>
      </c>
      <c r="Q420" s="134">
        <v>3490</v>
      </c>
      <c r="R420">
        <v>47.8</v>
      </c>
      <c r="S420">
        <v>0.98</v>
      </c>
      <c r="T420">
        <v>10.69</v>
      </c>
      <c r="U420">
        <v>11.77</v>
      </c>
      <c r="V420">
        <v>0.14000000000000001</v>
      </c>
      <c r="W420">
        <v>12.43</v>
      </c>
      <c r="X420">
        <v>14.6</v>
      </c>
      <c r="Y420">
        <v>1.91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100.32</v>
      </c>
      <c r="AG420" s="134">
        <v>3490</v>
      </c>
      <c r="AH420">
        <v>53.99</v>
      </c>
      <c r="AI420">
        <v>0.18</v>
      </c>
      <c r="AJ420">
        <v>2.2200000000000002</v>
      </c>
      <c r="AK420">
        <v>4.28</v>
      </c>
      <c r="AL420">
        <v>7.0000000000000007E-2</v>
      </c>
      <c r="AM420">
        <v>18.05</v>
      </c>
      <c r="AN420">
        <v>20.41</v>
      </c>
      <c r="AO420">
        <v>0.24</v>
      </c>
      <c r="AP420">
        <v>0</v>
      </c>
      <c r="AQ420">
        <v>0</v>
      </c>
    </row>
    <row r="421" spans="1:43" ht="15.6">
      <c r="A421" s="134">
        <v>3491</v>
      </c>
      <c r="B421" t="s">
        <v>1861</v>
      </c>
      <c r="C421" t="s">
        <v>1851</v>
      </c>
      <c r="D421">
        <v>0</v>
      </c>
      <c r="E421">
        <f t="shared" si="24"/>
        <v>-0.47000000000001307</v>
      </c>
      <c r="F421">
        <f t="shared" si="25"/>
        <v>-0.45999999999999375</v>
      </c>
      <c r="G421">
        <f t="shared" si="26"/>
        <v>10</v>
      </c>
      <c r="H421" s="136">
        <f t="shared" si="27"/>
        <v>1648.15</v>
      </c>
      <c r="I421" t="s">
        <v>1852</v>
      </c>
      <c r="J421" t="s">
        <v>1490</v>
      </c>
      <c r="K421" t="s">
        <v>1491</v>
      </c>
      <c r="L421" t="s">
        <v>1486</v>
      </c>
      <c r="M421">
        <v>48</v>
      </c>
      <c r="N421">
        <v>1375</v>
      </c>
      <c r="O421">
        <v>10</v>
      </c>
      <c r="P421">
        <v>1</v>
      </c>
      <c r="Q421" s="134">
        <v>3491</v>
      </c>
      <c r="R421">
        <v>48.82</v>
      </c>
      <c r="S421">
        <v>0.81</v>
      </c>
      <c r="T421">
        <v>8.64</v>
      </c>
      <c r="U421">
        <v>11.25</v>
      </c>
      <c r="V421">
        <v>0.11</v>
      </c>
      <c r="W421">
        <v>13.84</v>
      </c>
      <c r="X421">
        <v>15.63</v>
      </c>
      <c r="Y421">
        <v>1.37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100.46</v>
      </c>
      <c r="AG421" s="134">
        <v>3491</v>
      </c>
      <c r="AH421">
        <v>54.66</v>
      </c>
      <c r="AI421">
        <v>0.14000000000000001</v>
      </c>
      <c r="AJ421">
        <v>1.43</v>
      </c>
      <c r="AK421">
        <v>3.81</v>
      </c>
      <c r="AL421">
        <v>7.0000000000000007E-2</v>
      </c>
      <c r="AM421">
        <v>19.02</v>
      </c>
      <c r="AN421">
        <v>20.67</v>
      </c>
      <c r="AO421">
        <v>0.17</v>
      </c>
      <c r="AP421">
        <v>0</v>
      </c>
      <c r="AQ421">
        <v>0</v>
      </c>
    </row>
    <row r="422" spans="1:43" ht="15.6">
      <c r="A422" s="134">
        <v>3492</v>
      </c>
      <c r="B422" t="s">
        <v>1862</v>
      </c>
      <c r="C422" t="s">
        <v>1851</v>
      </c>
      <c r="D422">
        <v>0</v>
      </c>
      <c r="E422">
        <f t="shared" si="24"/>
        <v>-0.87999999999999545</v>
      </c>
      <c r="F422">
        <f t="shared" si="25"/>
        <v>-0.87000000000000455</v>
      </c>
      <c r="G422">
        <f t="shared" si="26"/>
        <v>10</v>
      </c>
      <c r="H422" s="136">
        <f t="shared" si="27"/>
        <v>1673.15</v>
      </c>
      <c r="I422" t="s">
        <v>1852</v>
      </c>
      <c r="J422" t="s">
        <v>1490</v>
      </c>
      <c r="K422" t="s">
        <v>1491</v>
      </c>
      <c r="L422" t="s">
        <v>1486</v>
      </c>
      <c r="M422">
        <v>24</v>
      </c>
      <c r="N422">
        <v>1400</v>
      </c>
      <c r="O422">
        <v>10</v>
      </c>
      <c r="P422">
        <v>1</v>
      </c>
      <c r="Q422" s="134">
        <v>3492</v>
      </c>
      <c r="R422">
        <v>49.55</v>
      </c>
      <c r="S422">
        <v>0.61</v>
      </c>
      <c r="T422">
        <v>7.1</v>
      </c>
      <c r="U422">
        <v>10.29</v>
      </c>
      <c r="V422">
        <v>0.11</v>
      </c>
      <c r="W422">
        <v>15.54</v>
      </c>
      <c r="X422">
        <v>16.53</v>
      </c>
      <c r="Y422">
        <v>1.1499999999999999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100.87</v>
      </c>
      <c r="AG422" s="134">
        <v>3492</v>
      </c>
      <c r="AH422">
        <v>55.46</v>
      </c>
      <c r="AI422">
        <v>0.1</v>
      </c>
      <c r="AJ422">
        <v>1.03</v>
      </c>
      <c r="AK422">
        <v>3.35</v>
      </c>
      <c r="AL422">
        <v>0.06</v>
      </c>
      <c r="AM422">
        <v>19.850000000000001</v>
      </c>
      <c r="AN422">
        <v>20.54</v>
      </c>
      <c r="AO422">
        <v>0.16</v>
      </c>
      <c r="AP422">
        <v>0</v>
      </c>
      <c r="AQ422">
        <v>0</v>
      </c>
    </row>
    <row r="423" spans="1:43" ht="15.6">
      <c r="A423" s="134">
        <v>3493</v>
      </c>
      <c r="B423" t="s">
        <v>1863</v>
      </c>
      <c r="C423" t="s">
        <v>1851</v>
      </c>
      <c r="D423">
        <v>0</v>
      </c>
      <c r="E423">
        <f t="shared" si="24"/>
        <v>-0.48999999999998067</v>
      </c>
      <c r="F423">
        <f t="shared" si="25"/>
        <v>-0.5</v>
      </c>
      <c r="G423">
        <f t="shared" si="26"/>
        <v>10</v>
      </c>
      <c r="H423" s="136">
        <f t="shared" si="27"/>
        <v>1698.15</v>
      </c>
      <c r="I423" t="s">
        <v>1852</v>
      </c>
      <c r="J423" t="s">
        <v>1490</v>
      </c>
      <c r="K423" t="s">
        <v>1491</v>
      </c>
      <c r="L423" t="s">
        <v>1486</v>
      </c>
      <c r="M423">
        <v>23</v>
      </c>
      <c r="N423">
        <v>1425</v>
      </c>
      <c r="O423">
        <v>10</v>
      </c>
      <c r="P423">
        <v>1</v>
      </c>
      <c r="Q423" s="134">
        <v>3493</v>
      </c>
      <c r="R423">
        <v>49.86</v>
      </c>
      <c r="S423">
        <v>0.55000000000000004</v>
      </c>
      <c r="T423">
        <v>5.94</v>
      </c>
      <c r="U423">
        <v>9.5</v>
      </c>
      <c r="V423">
        <v>0.1</v>
      </c>
      <c r="W423">
        <v>16.72</v>
      </c>
      <c r="X423">
        <v>16.91</v>
      </c>
      <c r="Y423">
        <v>0.91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100.5</v>
      </c>
      <c r="AG423" s="134">
        <v>3493</v>
      </c>
      <c r="AH423">
        <v>55.82</v>
      </c>
      <c r="AI423">
        <v>7.0000000000000007E-2</v>
      </c>
      <c r="AJ423">
        <v>0.78</v>
      </c>
      <c r="AK423">
        <v>3.07</v>
      </c>
      <c r="AL423">
        <v>0.06</v>
      </c>
      <c r="AM423">
        <v>20.399999999999999</v>
      </c>
      <c r="AN423">
        <v>20.56</v>
      </c>
      <c r="AO423">
        <v>0.14000000000000001</v>
      </c>
      <c r="AP423">
        <v>0</v>
      </c>
      <c r="AQ423">
        <v>0</v>
      </c>
    </row>
    <row r="424" spans="1:43" ht="15.6">
      <c r="A424" s="134">
        <v>3497</v>
      </c>
      <c r="B424" t="s">
        <v>1864</v>
      </c>
      <c r="C424" t="s">
        <v>1851</v>
      </c>
      <c r="D424">
        <v>0</v>
      </c>
      <c r="E424">
        <f t="shared" si="24"/>
        <v>0.4100000000000108</v>
      </c>
      <c r="F424">
        <f t="shared" si="25"/>
        <v>0.40999999999999659</v>
      </c>
      <c r="G424">
        <f t="shared" si="26"/>
        <v>10</v>
      </c>
      <c r="H424" s="136">
        <f t="shared" si="27"/>
        <v>1573.15</v>
      </c>
      <c r="I424" t="s">
        <v>1852</v>
      </c>
      <c r="J424" t="s">
        <v>1490</v>
      </c>
      <c r="K424" t="s">
        <v>1491</v>
      </c>
      <c r="L424" t="s">
        <v>1486</v>
      </c>
      <c r="M424">
        <v>72</v>
      </c>
      <c r="N424">
        <v>1300</v>
      </c>
      <c r="O424">
        <v>10</v>
      </c>
      <c r="P424">
        <v>1</v>
      </c>
      <c r="Q424" s="134">
        <v>3497</v>
      </c>
      <c r="R424">
        <v>48.95</v>
      </c>
      <c r="S424">
        <v>1.3</v>
      </c>
      <c r="T424">
        <v>14.39</v>
      </c>
      <c r="U424">
        <v>9.91</v>
      </c>
      <c r="V424">
        <v>0.13</v>
      </c>
      <c r="W424">
        <v>9.6300000000000008</v>
      </c>
      <c r="X424">
        <v>11.88</v>
      </c>
      <c r="Y424">
        <v>3.4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99.59</v>
      </c>
      <c r="AG424" s="134">
        <v>3497</v>
      </c>
      <c r="AH424">
        <v>53.04</v>
      </c>
      <c r="AI424">
        <v>0.4</v>
      </c>
      <c r="AJ424">
        <v>3.91</v>
      </c>
      <c r="AK424">
        <v>4.32</v>
      </c>
      <c r="AL424">
        <v>0.06</v>
      </c>
      <c r="AM424">
        <v>17.46</v>
      </c>
      <c r="AN424">
        <v>20.100000000000001</v>
      </c>
      <c r="AO424">
        <v>0.44</v>
      </c>
      <c r="AP424">
        <v>0</v>
      </c>
      <c r="AQ424">
        <v>0</v>
      </c>
    </row>
    <row r="425" spans="1:43" ht="15.6">
      <c r="A425" s="134">
        <v>3498</v>
      </c>
      <c r="B425" t="s">
        <v>1865</v>
      </c>
      <c r="C425" t="s">
        <v>1851</v>
      </c>
      <c r="D425">
        <v>0</v>
      </c>
      <c r="E425">
        <f t="shared" si="24"/>
        <v>0.52999999999998693</v>
      </c>
      <c r="F425">
        <f t="shared" si="25"/>
        <v>0.53000000000000114</v>
      </c>
      <c r="G425">
        <f t="shared" si="26"/>
        <v>10</v>
      </c>
      <c r="H425" s="136">
        <f t="shared" si="27"/>
        <v>1623.15</v>
      </c>
      <c r="I425" t="s">
        <v>1852</v>
      </c>
      <c r="J425" t="s">
        <v>1490</v>
      </c>
      <c r="K425" t="s">
        <v>1491</v>
      </c>
      <c r="L425" t="s">
        <v>1486</v>
      </c>
      <c r="M425">
        <v>72</v>
      </c>
      <c r="N425">
        <v>1350</v>
      </c>
      <c r="O425">
        <v>10</v>
      </c>
      <c r="P425">
        <v>1</v>
      </c>
      <c r="Q425" s="134">
        <v>3498</v>
      </c>
      <c r="R425">
        <v>47.68</v>
      </c>
      <c r="S425">
        <v>1.1000000000000001</v>
      </c>
      <c r="T425">
        <v>11.84</v>
      </c>
      <c r="U425">
        <v>10.33</v>
      </c>
      <c r="V425">
        <v>0.14000000000000001</v>
      </c>
      <c r="W425">
        <v>12.21</v>
      </c>
      <c r="X425">
        <v>13.94</v>
      </c>
      <c r="Y425">
        <v>2.23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99.47</v>
      </c>
      <c r="AG425" s="134">
        <v>3498</v>
      </c>
      <c r="AH425">
        <v>53.77</v>
      </c>
      <c r="AI425">
        <v>0.23</v>
      </c>
      <c r="AJ425">
        <v>2.4900000000000002</v>
      </c>
      <c r="AK425">
        <v>3.84</v>
      </c>
      <c r="AL425">
        <v>7.0000000000000007E-2</v>
      </c>
      <c r="AM425">
        <v>18.71</v>
      </c>
      <c r="AN425">
        <v>20.399999999999999</v>
      </c>
      <c r="AO425">
        <v>0.28999999999999998</v>
      </c>
      <c r="AP425">
        <v>0</v>
      </c>
      <c r="AQ425">
        <v>0</v>
      </c>
    </row>
    <row r="426" spans="1:43" ht="15.6">
      <c r="A426" s="134">
        <v>332</v>
      </c>
      <c r="B426" t="s">
        <v>1866</v>
      </c>
      <c r="C426" t="s">
        <v>1867</v>
      </c>
      <c r="D426">
        <v>0</v>
      </c>
      <c r="E426">
        <f t="shared" si="24"/>
        <v>0</v>
      </c>
      <c r="F426">
        <f t="shared" si="25"/>
        <v>100</v>
      </c>
      <c r="G426">
        <f t="shared" si="26"/>
        <v>15</v>
      </c>
      <c r="H426" s="136">
        <f t="shared" si="27"/>
        <v>1573.15</v>
      </c>
      <c r="I426" t="s">
        <v>1868</v>
      </c>
      <c r="J426" t="s">
        <v>1490</v>
      </c>
      <c r="K426" t="s">
        <v>1566</v>
      </c>
      <c r="L426" t="s">
        <v>1567</v>
      </c>
      <c r="M426">
        <v>74</v>
      </c>
      <c r="N426">
        <v>1300</v>
      </c>
      <c r="O426">
        <v>0</v>
      </c>
      <c r="P426">
        <v>1.5</v>
      </c>
      <c r="Q426" s="134">
        <v>332</v>
      </c>
      <c r="R426">
        <v>49.09</v>
      </c>
      <c r="S426">
        <v>2.1800000000000002</v>
      </c>
      <c r="T426">
        <v>19.3</v>
      </c>
      <c r="U426">
        <v>8.24</v>
      </c>
      <c r="V426">
        <v>0</v>
      </c>
      <c r="W426">
        <v>7.29</v>
      </c>
      <c r="X426">
        <v>5.95</v>
      </c>
      <c r="Y426">
        <v>7.04</v>
      </c>
      <c r="Z426">
        <v>0.88</v>
      </c>
      <c r="AA426">
        <v>0.03</v>
      </c>
      <c r="AB426">
        <v>0</v>
      </c>
      <c r="AC426">
        <v>0</v>
      </c>
      <c r="AD426">
        <v>0</v>
      </c>
      <c r="AE426">
        <v>0</v>
      </c>
      <c r="AG426" s="134">
        <v>332</v>
      </c>
      <c r="AH426">
        <v>50.96</v>
      </c>
      <c r="AI426">
        <v>0.81</v>
      </c>
      <c r="AJ426">
        <v>8.84</v>
      </c>
      <c r="AK426">
        <v>7.31</v>
      </c>
      <c r="AL426">
        <v>0</v>
      </c>
      <c r="AM426">
        <v>19.05</v>
      </c>
      <c r="AN426">
        <v>11.72</v>
      </c>
      <c r="AO426">
        <v>1.1100000000000001</v>
      </c>
      <c r="AP426">
        <v>0</v>
      </c>
      <c r="AQ426">
        <v>0.21</v>
      </c>
    </row>
    <row r="427" spans="1:43" ht="15.6">
      <c r="A427" s="134">
        <v>333</v>
      </c>
      <c r="B427" t="s">
        <v>1869</v>
      </c>
      <c r="C427" t="s">
        <v>1867</v>
      </c>
      <c r="D427">
        <v>0</v>
      </c>
      <c r="E427">
        <f t="shared" si="24"/>
        <v>0.40000000000000568</v>
      </c>
      <c r="F427">
        <f t="shared" si="25"/>
        <v>100</v>
      </c>
      <c r="G427">
        <f t="shared" si="26"/>
        <v>15</v>
      </c>
      <c r="H427" s="136">
        <f t="shared" si="27"/>
        <v>1623.15</v>
      </c>
      <c r="I427" t="s">
        <v>1868</v>
      </c>
      <c r="J427" t="s">
        <v>1490</v>
      </c>
      <c r="K427" t="s">
        <v>1566</v>
      </c>
      <c r="L427" t="s">
        <v>1567</v>
      </c>
      <c r="M427">
        <v>25</v>
      </c>
      <c r="N427">
        <v>1350</v>
      </c>
      <c r="O427">
        <v>0</v>
      </c>
      <c r="P427">
        <v>1.5</v>
      </c>
      <c r="Q427" s="134">
        <v>333</v>
      </c>
      <c r="R427">
        <v>48.52</v>
      </c>
      <c r="S427">
        <v>1.54</v>
      </c>
      <c r="T427">
        <v>17.72</v>
      </c>
      <c r="U427">
        <v>8.67</v>
      </c>
      <c r="V427">
        <v>0</v>
      </c>
      <c r="W427">
        <v>10.37</v>
      </c>
      <c r="X427">
        <v>9.43</v>
      </c>
      <c r="Y427">
        <v>3</v>
      </c>
      <c r="Z427">
        <v>0.28000000000000003</v>
      </c>
      <c r="AA427">
        <v>7.0000000000000007E-2</v>
      </c>
      <c r="AB427">
        <v>0</v>
      </c>
      <c r="AC427">
        <v>0</v>
      </c>
      <c r="AD427">
        <v>0</v>
      </c>
      <c r="AE427">
        <v>0</v>
      </c>
      <c r="AG427" s="134">
        <v>333</v>
      </c>
      <c r="AH427">
        <v>53.34</v>
      </c>
      <c r="AI427">
        <v>0.3</v>
      </c>
      <c r="AJ427">
        <v>4.96</v>
      </c>
      <c r="AK427">
        <v>6.76</v>
      </c>
      <c r="AL427">
        <v>0</v>
      </c>
      <c r="AM427">
        <v>23.01</v>
      </c>
      <c r="AN427">
        <v>10.71</v>
      </c>
      <c r="AO427">
        <v>0.49</v>
      </c>
      <c r="AP427">
        <v>0</v>
      </c>
      <c r="AQ427">
        <v>0.43</v>
      </c>
    </row>
    <row r="428" spans="1:43" ht="15.6">
      <c r="A428" s="134">
        <v>335</v>
      </c>
      <c r="B428" t="s">
        <v>1870</v>
      </c>
      <c r="C428" t="s">
        <v>1867</v>
      </c>
      <c r="D428">
        <v>0</v>
      </c>
      <c r="E428">
        <f t="shared" si="24"/>
        <v>0</v>
      </c>
      <c r="F428">
        <f t="shared" si="25"/>
        <v>100</v>
      </c>
      <c r="G428">
        <f t="shared" si="26"/>
        <v>20</v>
      </c>
      <c r="H428" s="136">
        <f t="shared" si="27"/>
        <v>1623.15</v>
      </c>
      <c r="I428" t="s">
        <v>1868</v>
      </c>
      <c r="J428" t="s">
        <v>1490</v>
      </c>
      <c r="K428" t="s">
        <v>1566</v>
      </c>
      <c r="L428" t="s">
        <v>1567</v>
      </c>
      <c r="M428">
        <v>37</v>
      </c>
      <c r="N428">
        <v>1350</v>
      </c>
      <c r="O428">
        <v>0</v>
      </c>
      <c r="P428">
        <v>2</v>
      </c>
      <c r="Q428" s="134">
        <v>335</v>
      </c>
      <c r="R428">
        <v>47.38</v>
      </c>
      <c r="S428">
        <v>2.5</v>
      </c>
      <c r="T428">
        <v>17.920000000000002</v>
      </c>
      <c r="U428">
        <v>10.23</v>
      </c>
      <c r="V428">
        <v>0</v>
      </c>
      <c r="W428">
        <v>8.48</v>
      </c>
      <c r="X428">
        <v>5.63</v>
      </c>
      <c r="Y428">
        <v>6.25</v>
      </c>
      <c r="Z428">
        <v>1.57</v>
      </c>
      <c r="AA428">
        <v>0.04</v>
      </c>
      <c r="AB428">
        <v>0</v>
      </c>
      <c r="AC428">
        <v>0</v>
      </c>
      <c r="AD428">
        <v>0</v>
      </c>
      <c r="AE428">
        <v>0</v>
      </c>
      <c r="AG428" s="134">
        <v>335</v>
      </c>
      <c r="AH428">
        <v>51.39</v>
      </c>
      <c r="AI428">
        <v>0.83</v>
      </c>
      <c r="AJ428">
        <v>9.3800000000000008</v>
      </c>
      <c r="AK428">
        <v>7.57</v>
      </c>
      <c r="AL428">
        <v>0</v>
      </c>
      <c r="AM428">
        <v>19.55</v>
      </c>
      <c r="AN428">
        <v>9.49</v>
      </c>
      <c r="AO428">
        <v>1.64</v>
      </c>
      <c r="AP428">
        <v>0</v>
      </c>
      <c r="AQ428">
        <v>0.15</v>
      </c>
    </row>
    <row r="429" spans="1:43" ht="15.6">
      <c r="A429" s="134">
        <v>336</v>
      </c>
      <c r="B429" t="s">
        <v>1871</v>
      </c>
      <c r="C429" t="s">
        <v>1867</v>
      </c>
      <c r="D429">
        <v>0</v>
      </c>
      <c r="E429">
        <f t="shared" si="24"/>
        <v>-9.9999999999909051E-3</v>
      </c>
      <c r="F429">
        <f t="shared" si="25"/>
        <v>100</v>
      </c>
      <c r="G429">
        <f t="shared" si="26"/>
        <v>20</v>
      </c>
      <c r="H429" s="136">
        <f t="shared" si="27"/>
        <v>1673.15</v>
      </c>
      <c r="I429" t="s">
        <v>1868</v>
      </c>
      <c r="J429" t="s">
        <v>1490</v>
      </c>
      <c r="K429" t="s">
        <v>1566</v>
      </c>
      <c r="L429" t="s">
        <v>1567</v>
      </c>
      <c r="M429">
        <v>24</v>
      </c>
      <c r="N429">
        <v>1400</v>
      </c>
      <c r="O429">
        <v>0</v>
      </c>
      <c r="P429">
        <v>2</v>
      </c>
      <c r="Q429" s="134">
        <v>336</v>
      </c>
      <c r="R429">
        <v>45.84</v>
      </c>
      <c r="S429">
        <v>1.83</v>
      </c>
      <c r="T429">
        <v>16.3</v>
      </c>
      <c r="U429">
        <v>10.56</v>
      </c>
      <c r="V429">
        <v>0</v>
      </c>
      <c r="W429">
        <v>12.77</v>
      </c>
      <c r="X429">
        <v>8.8699999999999992</v>
      </c>
      <c r="Y429">
        <v>3.38</v>
      </c>
      <c r="Z429">
        <v>0.38</v>
      </c>
      <c r="AA429">
        <v>0.08</v>
      </c>
      <c r="AB429">
        <v>0</v>
      </c>
      <c r="AC429">
        <v>0</v>
      </c>
      <c r="AD429">
        <v>0</v>
      </c>
      <c r="AE429">
        <v>0</v>
      </c>
      <c r="AG429" s="134">
        <v>336</v>
      </c>
      <c r="AH429">
        <v>51.63</v>
      </c>
      <c r="AI429">
        <v>0.4</v>
      </c>
      <c r="AJ429">
        <v>8.59</v>
      </c>
      <c r="AK429">
        <v>6.96</v>
      </c>
      <c r="AL429">
        <v>0</v>
      </c>
      <c r="AM429">
        <v>21.39</v>
      </c>
      <c r="AN429">
        <v>9.76</v>
      </c>
      <c r="AO429">
        <v>0.97</v>
      </c>
      <c r="AP429">
        <v>0</v>
      </c>
      <c r="AQ429">
        <v>0.28999999999999998</v>
      </c>
    </row>
    <row r="430" spans="1:43" ht="15.6">
      <c r="A430" s="134">
        <v>337</v>
      </c>
      <c r="B430" t="s">
        <v>1872</v>
      </c>
      <c r="C430" t="s">
        <v>1867</v>
      </c>
      <c r="D430">
        <v>0</v>
      </c>
      <c r="E430">
        <f t="shared" si="24"/>
        <v>0</v>
      </c>
      <c r="F430">
        <f t="shared" si="25"/>
        <v>100</v>
      </c>
      <c r="G430">
        <f t="shared" si="26"/>
        <v>30</v>
      </c>
      <c r="H430" s="136">
        <f t="shared" si="27"/>
        <v>1773.15</v>
      </c>
      <c r="I430" t="s">
        <v>1868</v>
      </c>
      <c r="J430" t="s">
        <v>1490</v>
      </c>
      <c r="K430" t="s">
        <v>1566</v>
      </c>
      <c r="L430" t="s">
        <v>1567</v>
      </c>
      <c r="M430">
        <v>13</v>
      </c>
      <c r="N430">
        <v>1500</v>
      </c>
      <c r="O430">
        <v>0</v>
      </c>
      <c r="P430">
        <v>3</v>
      </c>
      <c r="Q430" s="134">
        <v>337</v>
      </c>
      <c r="R430">
        <v>43.04</v>
      </c>
      <c r="S430">
        <v>3.32</v>
      </c>
      <c r="T430">
        <v>15.45</v>
      </c>
      <c r="U430">
        <v>11.5</v>
      </c>
      <c r="V430">
        <v>0</v>
      </c>
      <c r="W430">
        <v>14.26</v>
      </c>
      <c r="X430">
        <v>7.82</v>
      </c>
      <c r="Y430">
        <v>3.68</v>
      </c>
      <c r="Z430">
        <v>0.87</v>
      </c>
      <c r="AA430">
        <v>0.06</v>
      </c>
      <c r="AB430">
        <v>0</v>
      </c>
      <c r="AC430">
        <v>0</v>
      </c>
      <c r="AD430">
        <v>0</v>
      </c>
      <c r="AE430">
        <v>0</v>
      </c>
      <c r="AG430" s="134">
        <v>337</v>
      </c>
      <c r="AH430">
        <v>52.97</v>
      </c>
      <c r="AI430">
        <v>0.54</v>
      </c>
      <c r="AJ430">
        <v>7.34</v>
      </c>
      <c r="AK430">
        <v>6.84</v>
      </c>
      <c r="AL430">
        <v>0</v>
      </c>
      <c r="AM430">
        <v>20.39</v>
      </c>
      <c r="AN430">
        <v>9.9499999999999993</v>
      </c>
      <c r="AO430">
        <v>1.82</v>
      </c>
      <c r="AP430">
        <v>0</v>
      </c>
      <c r="AQ430">
        <v>0.15</v>
      </c>
    </row>
    <row r="431" spans="1:43" ht="15.6">
      <c r="A431" s="134">
        <v>338</v>
      </c>
      <c r="B431" t="s">
        <v>1873</v>
      </c>
      <c r="C431" t="s">
        <v>1867</v>
      </c>
      <c r="D431">
        <v>0</v>
      </c>
      <c r="E431">
        <f t="shared" si="24"/>
        <v>1.0000000000019327E-2</v>
      </c>
      <c r="F431">
        <f t="shared" si="25"/>
        <v>100</v>
      </c>
      <c r="G431">
        <f t="shared" si="26"/>
        <v>30</v>
      </c>
      <c r="H431" s="136">
        <f t="shared" si="27"/>
        <v>1798.15</v>
      </c>
      <c r="I431" t="s">
        <v>1868</v>
      </c>
      <c r="J431" t="s">
        <v>1490</v>
      </c>
      <c r="K431" t="s">
        <v>1566</v>
      </c>
      <c r="L431" t="s">
        <v>1567</v>
      </c>
      <c r="M431">
        <v>12</v>
      </c>
      <c r="N431">
        <v>1525</v>
      </c>
      <c r="O431">
        <v>0</v>
      </c>
      <c r="P431">
        <v>3</v>
      </c>
      <c r="Q431" s="134">
        <v>338</v>
      </c>
      <c r="R431">
        <v>45.98</v>
      </c>
      <c r="S431">
        <v>1.65</v>
      </c>
      <c r="T431">
        <v>12.27</v>
      </c>
      <c r="U431">
        <v>10.57</v>
      </c>
      <c r="V431">
        <v>0</v>
      </c>
      <c r="W431">
        <v>17.66</v>
      </c>
      <c r="X431">
        <v>8.82</v>
      </c>
      <c r="Y431">
        <v>2.5499999999999998</v>
      </c>
      <c r="Z431">
        <v>0.39</v>
      </c>
      <c r="AA431">
        <v>0.1</v>
      </c>
      <c r="AB431">
        <v>0</v>
      </c>
      <c r="AC431">
        <v>0</v>
      </c>
      <c r="AD431">
        <v>0</v>
      </c>
      <c r="AE431">
        <v>0</v>
      </c>
      <c r="AG431" s="134">
        <v>338</v>
      </c>
      <c r="AH431">
        <v>54.58</v>
      </c>
      <c r="AI431">
        <v>0.21</v>
      </c>
      <c r="AJ431">
        <v>5.41</v>
      </c>
      <c r="AK431">
        <v>6.2</v>
      </c>
      <c r="AL431">
        <v>0</v>
      </c>
      <c r="AM431">
        <v>24.96</v>
      </c>
      <c r="AN431">
        <v>7.28</v>
      </c>
      <c r="AO431">
        <v>1.0900000000000001</v>
      </c>
      <c r="AP431">
        <v>0</v>
      </c>
      <c r="AQ431">
        <v>0.27</v>
      </c>
    </row>
    <row r="432" spans="1:43" ht="15.6">
      <c r="A432" s="134">
        <v>339</v>
      </c>
      <c r="B432" t="s">
        <v>1874</v>
      </c>
      <c r="C432" t="s">
        <v>1867</v>
      </c>
      <c r="D432">
        <v>0</v>
      </c>
      <c r="E432">
        <f t="shared" si="24"/>
        <v>-1.0000000000033538E-2</v>
      </c>
      <c r="F432">
        <f t="shared" si="25"/>
        <v>100</v>
      </c>
      <c r="G432">
        <f t="shared" si="26"/>
        <v>15</v>
      </c>
      <c r="H432" s="136">
        <f t="shared" si="27"/>
        <v>1573.15</v>
      </c>
      <c r="I432" t="s">
        <v>1868</v>
      </c>
      <c r="J432" t="s">
        <v>1490</v>
      </c>
      <c r="K432" t="s">
        <v>1566</v>
      </c>
      <c r="L432" t="s">
        <v>1567</v>
      </c>
      <c r="M432">
        <v>74</v>
      </c>
      <c r="N432">
        <v>1300</v>
      </c>
      <c r="O432">
        <v>0</v>
      </c>
      <c r="P432">
        <v>1.5</v>
      </c>
      <c r="Q432" s="134">
        <v>339</v>
      </c>
      <c r="R432">
        <v>50.55</v>
      </c>
      <c r="S432">
        <v>1.96</v>
      </c>
      <c r="T432">
        <v>19.86</v>
      </c>
      <c r="U432">
        <v>6.37</v>
      </c>
      <c r="V432">
        <v>0</v>
      </c>
      <c r="W432">
        <v>7.12</v>
      </c>
      <c r="X432">
        <v>5.79</v>
      </c>
      <c r="Y432">
        <v>7.29</v>
      </c>
      <c r="Z432">
        <v>1.04</v>
      </c>
      <c r="AA432">
        <v>0.03</v>
      </c>
      <c r="AB432">
        <v>0</v>
      </c>
      <c r="AC432">
        <v>0</v>
      </c>
      <c r="AD432">
        <v>0</v>
      </c>
      <c r="AE432">
        <v>0</v>
      </c>
      <c r="AG432" s="134">
        <v>339</v>
      </c>
      <c r="AH432">
        <v>50.93</v>
      </c>
      <c r="AI432">
        <v>0.81</v>
      </c>
      <c r="AJ432">
        <v>9.02</v>
      </c>
      <c r="AK432">
        <v>5.82</v>
      </c>
      <c r="AL432">
        <v>0</v>
      </c>
      <c r="AM432">
        <v>18.510000000000002</v>
      </c>
      <c r="AN432">
        <v>13.34</v>
      </c>
      <c r="AO432">
        <v>1.23</v>
      </c>
      <c r="AP432">
        <v>0</v>
      </c>
      <c r="AQ432">
        <v>0.34</v>
      </c>
    </row>
    <row r="433" spans="1:43" ht="15.6">
      <c r="A433" s="134">
        <v>340</v>
      </c>
      <c r="B433" t="s">
        <v>1875</v>
      </c>
      <c r="C433" t="s">
        <v>1867</v>
      </c>
      <c r="D433">
        <v>0</v>
      </c>
      <c r="E433">
        <f t="shared" si="24"/>
        <v>0</v>
      </c>
      <c r="F433">
        <f t="shared" si="25"/>
        <v>100</v>
      </c>
      <c r="G433">
        <f t="shared" si="26"/>
        <v>15</v>
      </c>
      <c r="H433" s="136">
        <f t="shared" si="27"/>
        <v>1623.15</v>
      </c>
      <c r="I433" t="s">
        <v>1868</v>
      </c>
      <c r="J433" t="s">
        <v>1490</v>
      </c>
      <c r="K433" t="s">
        <v>1566</v>
      </c>
      <c r="L433" t="s">
        <v>1567</v>
      </c>
      <c r="M433">
        <v>25</v>
      </c>
      <c r="N433">
        <v>1350</v>
      </c>
      <c r="O433">
        <v>0</v>
      </c>
      <c r="P433">
        <v>1.5</v>
      </c>
      <c r="Q433" s="134">
        <v>340</v>
      </c>
      <c r="R433">
        <v>48.3</v>
      </c>
      <c r="S433">
        <v>1.29</v>
      </c>
      <c r="T433">
        <v>15.8</v>
      </c>
      <c r="U433">
        <v>8.82</v>
      </c>
      <c r="V433">
        <v>0</v>
      </c>
      <c r="W433">
        <v>12.76</v>
      </c>
      <c r="X433">
        <v>10.15</v>
      </c>
      <c r="Y433">
        <v>2.5099999999999998</v>
      </c>
      <c r="Z433">
        <v>0.26</v>
      </c>
      <c r="AA433">
        <v>0.11</v>
      </c>
      <c r="AB433">
        <v>0</v>
      </c>
      <c r="AC433">
        <v>0</v>
      </c>
      <c r="AD433">
        <v>0</v>
      </c>
      <c r="AE433">
        <v>0</v>
      </c>
      <c r="AG433" s="134">
        <v>340</v>
      </c>
      <c r="AH433">
        <v>51.64</v>
      </c>
      <c r="AI433">
        <v>0.44</v>
      </c>
      <c r="AJ433">
        <v>7.66</v>
      </c>
      <c r="AK433">
        <v>5.36</v>
      </c>
      <c r="AL433">
        <v>0</v>
      </c>
      <c r="AM433">
        <v>20.85</v>
      </c>
      <c r="AN433">
        <v>12.87</v>
      </c>
      <c r="AO433">
        <v>0.62</v>
      </c>
      <c r="AP433">
        <v>0</v>
      </c>
      <c r="AQ433">
        <v>0.55000000000000004</v>
      </c>
    </row>
    <row r="434" spans="1:43" ht="15.6">
      <c r="A434" s="134">
        <v>342</v>
      </c>
      <c r="B434" t="s">
        <v>1870</v>
      </c>
      <c r="C434" t="s">
        <v>1867</v>
      </c>
      <c r="D434">
        <v>0</v>
      </c>
      <c r="E434">
        <f t="shared" si="24"/>
        <v>0</v>
      </c>
      <c r="F434">
        <f t="shared" si="25"/>
        <v>100</v>
      </c>
      <c r="G434">
        <f t="shared" si="26"/>
        <v>20</v>
      </c>
      <c r="H434" s="136">
        <f t="shared" si="27"/>
        <v>1623.15</v>
      </c>
      <c r="I434" t="s">
        <v>1868</v>
      </c>
      <c r="J434" t="s">
        <v>1490</v>
      </c>
      <c r="K434" t="s">
        <v>1566</v>
      </c>
      <c r="L434" t="s">
        <v>1567</v>
      </c>
      <c r="M434">
        <v>37</v>
      </c>
      <c r="N434">
        <v>1350</v>
      </c>
      <c r="O434">
        <v>0</v>
      </c>
      <c r="P434">
        <v>2</v>
      </c>
      <c r="Q434" s="134">
        <v>342</v>
      </c>
      <c r="R434">
        <v>49.03</v>
      </c>
      <c r="S434">
        <v>1.82</v>
      </c>
      <c r="T434">
        <v>19.079999999999998</v>
      </c>
      <c r="U434">
        <v>8.0500000000000007</v>
      </c>
      <c r="V434">
        <v>0</v>
      </c>
      <c r="W434">
        <v>7.99</v>
      </c>
      <c r="X434">
        <v>5.51</v>
      </c>
      <c r="Y434">
        <v>5.91</v>
      </c>
      <c r="Z434">
        <v>2.56</v>
      </c>
      <c r="AA434">
        <v>0.05</v>
      </c>
      <c r="AB434">
        <v>0</v>
      </c>
      <c r="AC434">
        <v>0</v>
      </c>
      <c r="AD434">
        <v>0</v>
      </c>
      <c r="AE434">
        <v>0</v>
      </c>
      <c r="AG434" s="134">
        <v>342</v>
      </c>
      <c r="AH434">
        <v>51.48</v>
      </c>
      <c r="AI434">
        <v>0.82</v>
      </c>
      <c r="AJ434">
        <v>9.1300000000000008</v>
      </c>
      <c r="AK434">
        <v>6.56</v>
      </c>
      <c r="AL434">
        <v>0</v>
      </c>
      <c r="AM434">
        <v>19.940000000000001</v>
      </c>
      <c r="AN434">
        <v>10.14</v>
      </c>
      <c r="AO434">
        <v>1.66</v>
      </c>
      <c r="AP434">
        <v>0</v>
      </c>
      <c r="AQ434">
        <v>0.28000000000000003</v>
      </c>
    </row>
    <row r="435" spans="1:43" ht="15.6">
      <c r="A435" s="134">
        <v>343</v>
      </c>
      <c r="B435" t="s">
        <v>1876</v>
      </c>
      <c r="C435" t="s">
        <v>1867</v>
      </c>
      <c r="D435">
        <v>0</v>
      </c>
      <c r="E435">
        <f t="shared" si="24"/>
        <v>0</v>
      </c>
      <c r="F435">
        <f t="shared" si="25"/>
        <v>100</v>
      </c>
      <c r="G435">
        <f t="shared" si="26"/>
        <v>20</v>
      </c>
      <c r="H435" s="136">
        <f t="shared" si="27"/>
        <v>1673.15</v>
      </c>
      <c r="I435" t="s">
        <v>1868</v>
      </c>
      <c r="J435" t="s">
        <v>1490</v>
      </c>
      <c r="K435" t="s">
        <v>1566</v>
      </c>
      <c r="L435" t="s">
        <v>1567</v>
      </c>
      <c r="M435">
        <v>25</v>
      </c>
      <c r="N435">
        <v>1400</v>
      </c>
      <c r="O435">
        <v>0</v>
      </c>
      <c r="P435">
        <v>2</v>
      </c>
      <c r="Q435" s="134">
        <v>343</v>
      </c>
      <c r="R435">
        <v>46.53</v>
      </c>
      <c r="S435">
        <v>1.72</v>
      </c>
      <c r="T435">
        <v>17.260000000000002</v>
      </c>
      <c r="U435">
        <v>9.2799999999999994</v>
      </c>
      <c r="V435">
        <v>0</v>
      </c>
      <c r="W435">
        <v>12.17</v>
      </c>
      <c r="X435">
        <v>9.09</v>
      </c>
      <c r="Y435">
        <v>3.53</v>
      </c>
      <c r="Z435">
        <v>0.37</v>
      </c>
      <c r="AA435">
        <v>0.05</v>
      </c>
      <c r="AB435">
        <v>0</v>
      </c>
      <c r="AC435">
        <v>0</v>
      </c>
      <c r="AD435">
        <v>0</v>
      </c>
      <c r="AE435">
        <v>0</v>
      </c>
      <c r="AG435" s="134">
        <v>343</v>
      </c>
      <c r="AH435">
        <v>52.2</v>
      </c>
      <c r="AI435">
        <v>0.34</v>
      </c>
      <c r="AJ435">
        <v>7.95</v>
      </c>
      <c r="AK435">
        <v>6.1</v>
      </c>
      <c r="AL435">
        <v>0</v>
      </c>
      <c r="AM435">
        <v>21.97</v>
      </c>
      <c r="AN435">
        <v>10.09</v>
      </c>
      <c r="AO435">
        <v>0.83</v>
      </c>
      <c r="AP435">
        <v>0</v>
      </c>
      <c r="AQ435">
        <v>0.52</v>
      </c>
    </row>
    <row r="436" spans="1:43" ht="15.6">
      <c r="A436" s="134">
        <v>344</v>
      </c>
      <c r="B436" t="s">
        <v>1877</v>
      </c>
      <c r="C436" t="s">
        <v>1867</v>
      </c>
      <c r="D436">
        <v>0</v>
      </c>
      <c r="E436">
        <f t="shared" si="24"/>
        <v>9.9999999999909051E-3</v>
      </c>
      <c r="F436">
        <f t="shared" si="25"/>
        <v>100</v>
      </c>
      <c r="G436">
        <f t="shared" si="26"/>
        <v>30</v>
      </c>
      <c r="H436" s="136">
        <f t="shared" si="27"/>
        <v>1773.15</v>
      </c>
      <c r="I436" t="s">
        <v>1868</v>
      </c>
      <c r="J436" t="s">
        <v>1490</v>
      </c>
      <c r="K436" t="s">
        <v>1566</v>
      </c>
      <c r="L436" t="s">
        <v>1567</v>
      </c>
      <c r="M436">
        <v>25</v>
      </c>
      <c r="N436">
        <v>1500</v>
      </c>
      <c r="O436">
        <v>0</v>
      </c>
      <c r="P436">
        <v>3</v>
      </c>
      <c r="Q436" s="134">
        <v>344</v>
      </c>
      <c r="R436">
        <v>43.32</v>
      </c>
      <c r="S436">
        <v>2.94</v>
      </c>
      <c r="T436">
        <v>14.88</v>
      </c>
      <c r="U436">
        <v>11.54</v>
      </c>
      <c r="V436">
        <v>0</v>
      </c>
      <c r="W436">
        <v>14.99</v>
      </c>
      <c r="X436">
        <v>6.64</v>
      </c>
      <c r="Y436">
        <v>4.84</v>
      </c>
      <c r="Z436">
        <v>0.8</v>
      </c>
      <c r="AA436">
        <v>0.04</v>
      </c>
      <c r="AB436">
        <v>0</v>
      </c>
      <c r="AC436">
        <v>0</v>
      </c>
      <c r="AD436">
        <v>0</v>
      </c>
      <c r="AE436">
        <v>0</v>
      </c>
      <c r="AG436" s="134">
        <v>344</v>
      </c>
      <c r="AH436">
        <v>53.67</v>
      </c>
      <c r="AI436">
        <v>0.61</v>
      </c>
      <c r="AJ436">
        <v>6.46</v>
      </c>
      <c r="AK436">
        <v>5.9</v>
      </c>
      <c r="AL436">
        <v>0</v>
      </c>
      <c r="AM436">
        <v>20.3</v>
      </c>
      <c r="AN436">
        <v>10.92</v>
      </c>
      <c r="AO436">
        <v>1.87</v>
      </c>
      <c r="AP436">
        <v>0</v>
      </c>
      <c r="AQ436">
        <v>0.25</v>
      </c>
    </row>
    <row r="437" spans="1:43" ht="15.6">
      <c r="A437" s="134">
        <v>345</v>
      </c>
      <c r="B437" t="s">
        <v>1878</v>
      </c>
      <c r="C437" t="s">
        <v>1867</v>
      </c>
      <c r="D437">
        <v>0</v>
      </c>
      <c r="E437">
        <f t="shared" si="24"/>
        <v>0</v>
      </c>
      <c r="F437">
        <f t="shared" si="25"/>
        <v>100</v>
      </c>
      <c r="G437">
        <f t="shared" si="26"/>
        <v>30</v>
      </c>
      <c r="H437" s="136">
        <f t="shared" si="27"/>
        <v>1798.15</v>
      </c>
      <c r="I437" t="s">
        <v>1868</v>
      </c>
      <c r="J437" t="s">
        <v>1490</v>
      </c>
      <c r="K437" t="s">
        <v>1566</v>
      </c>
      <c r="L437" t="s">
        <v>1567</v>
      </c>
      <c r="M437">
        <v>12</v>
      </c>
      <c r="N437">
        <v>1525</v>
      </c>
      <c r="O437">
        <v>0</v>
      </c>
      <c r="P437">
        <v>3</v>
      </c>
      <c r="Q437" s="134">
        <v>345</v>
      </c>
      <c r="R437">
        <v>46.63</v>
      </c>
      <c r="S437">
        <v>1.97</v>
      </c>
      <c r="T437">
        <v>12.68</v>
      </c>
      <c r="U437">
        <v>10.5</v>
      </c>
      <c r="V437">
        <v>0</v>
      </c>
      <c r="W437">
        <v>15.57</v>
      </c>
      <c r="X437">
        <v>9.4</v>
      </c>
      <c r="Y437">
        <v>2.75</v>
      </c>
      <c r="Z437">
        <v>0.42</v>
      </c>
      <c r="AA437">
        <v>0.08</v>
      </c>
      <c r="AB437">
        <v>0</v>
      </c>
      <c r="AC437">
        <v>0</v>
      </c>
      <c r="AD437">
        <v>0</v>
      </c>
      <c r="AE437">
        <v>0</v>
      </c>
      <c r="AG437" s="134">
        <v>345</v>
      </c>
      <c r="AH437">
        <v>53.33</v>
      </c>
      <c r="AI437">
        <v>0.54</v>
      </c>
      <c r="AJ437">
        <v>7.03</v>
      </c>
      <c r="AK437">
        <v>5.8</v>
      </c>
      <c r="AL437">
        <v>0</v>
      </c>
      <c r="AM437">
        <v>21.24</v>
      </c>
      <c r="AN437">
        <v>10.15</v>
      </c>
      <c r="AO437">
        <v>1.5</v>
      </c>
      <c r="AP437">
        <v>0</v>
      </c>
      <c r="AQ437">
        <v>0.41</v>
      </c>
    </row>
    <row r="438" spans="1:43" ht="15.6">
      <c r="A438" s="134">
        <v>3503</v>
      </c>
      <c r="B438" t="s">
        <v>1879</v>
      </c>
      <c r="C438" t="s">
        <v>1880</v>
      </c>
      <c r="D438">
        <v>0</v>
      </c>
      <c r="E438">
        <f t="shared" si="24"/>
        <v>0.45000000000000284</v>
      </c>
      <c r="F438">
        <f t="shared" si="25"/>
        <v>0.45000000000000284</v>
      </c>
      <c r="G438">
        <f t="shared" si="26"/>
        <v>50</v>
      </c>
      <c r="H438" s="136">
        <f t="shared" si="27"/>
        <v>1923.15</v>
      </c>
      <c r="I438" t="s">
        <v>1881</v>
      </c>
      <c r="J438" t="s">
        <v>1512</v>
      </c>
      <c r="K438" t="s">
        <v>1491</v>
      </c>
      <c r="L438" t="s">
        <v>1486</v>
      </c>
      <c r="M438">
        <v>6</v>
      </c>
      <c r="N438">
        <v>1650</v>
      </c>
      <c r="O438">
        <v>0</v>
      </c>
      <c r="P438">
        <v>5</v>
      </c>
      <c r="Q438" s="134">
        <v>3503</v>
      </c>
      <c r="R438">
        <v>46.75</v>
      </c>
      <c r="S438">
        <v>3.13</v>
      </c>
      <c r="T438">
        <v>6.38</v>
      </c>
      <c r="U438">
        <v>13.86</v>
      </c>
      <c r="V438">
        <v>0.14000000000000001</v>
      </c>
      <c r="W438">
        <v>13.39</v>
      </c>
      <c r="X438">
        <v>13.6</v>
      </c>
      <c r="Y438">
        <v>2.25</v>
      </c>
      <c r="Z438">
        <v>0.05</v>
      </c>
      <c r="AA438">
        <v>0</v>
      </c>
      <c r="AB438">
        <v>0</v>
      </c>
      <c r="AC438">
        <v>0</v>
      </c>
      <c r="AD438">
        <v>0</v>
      </c>
      <c r="AE438">
        <v>99.55</v>
      </c>
      <c r="AG438" s="134">
        <v>3503</v>
      </c>
      <c r="AH438">
        <v>52.67</v>
      </c>
      <c r="AI438">
        <v>0.26</v>
      </c>
      <c r="AJ438">
        <v>7.49</v>
      </c>
      <c r="AK438">
        <v>4.4400000000000004</v>
      </c>
      <c r="AL438">
        <v>0.08</v>
      </c>
      <c r="AM438">
        <v>16.23</v>
      </c>
      <c r="AN438">
        <v>16.670000000000002</v>
      </c>
      <c r="AO438">
        <v>2.0099999999999998</v>
      </c>
      <c r="AP438">
        <v>0</v>
      </c>
      <c r="AQ438">
        <v>0</v>
      </c>
    </row>
    <row r="439" spans="1:43" ht="15.6">
      <c r="A439" s="134">
        <v>3504</v>
      </c>
      <c r="B439" t="s">
        <v>1882</v>
      </c>
      <c r="C439" t="s">
        <v>1880</v>
      </c>
      <c r="D439">
        <v>0</v>
      </c>
      <c r="E439">
        <f t="shared" si="24"/>
        <v>0.80999999999998806</v>
      </c>
      <c r="F439">
        <f t="shared" si="25"/>
        <v>0.81000000000000227</v>
      </c>
      <c r="G439">
        <f t="shared" si="26"/>
        <v>50</v>
      </c>
      <c r="H439" s="136">
        <f t="shared" si="27"/>
        <v>1948.15</v>
      </c>
      <c r="I439" t="s">
        <v>1881</v>
      </c>
      <c r="J439" t="s">
        <v>1512</v>
      </c>
      <c r="K439" t="s">
        <v>1491</v>
      </c>
      <c r="L439" t="s">
        <v>1486</v>
      </c>
      <c r="M439">
        <v>6</v>
      </c>
      <c r="N439">
        <v>1675</v>
      </c>
      <c r="O439">
        <v>0</v>
      </c>
      <c r="P439">
        <v>5</v>
      </c>
      <c r="Q439" s="134">
        <v>3504</v>
      </c>
      <c r="R439">
        <v>47.35</v>
      </c>
      <c r="S439">
        <v>1.93</v>
      </c>
      <c r="T439">
        <v>10.15</v>
      </c>
      <c r="U439">
        <v>10.69</v>
      </c>
      <c r="V439">
        <v>0.17</v>
      </c>
      <c r="W439">
        <v>13.59</v>
      </c>
      <c r="X439">
        <v>12.8</v>
      </c>
      <c r="Y439">
        <v>2.4300000000000002</v>
      </c>
      <c r="Z439">
        <v>0.08</v>
      </c>
      <c r="AA439">
        <v>0</v>
      </c>
      <c r="AB439">
        <v>0</v>
      </c>
      <c r="AC439">
        <v>0</v>
      </c>
      <c r="AD439">
        <v>0</v>
      </c>
      <c r="AE439">
        <v>99.19</v>
      </c>
      <c r="AG439" s="134">
        <v>3504</v>
      </c>
      <c r="AH439">
        <v>52.29</v>
      </c>
      <c r="AI439">
        <v>0.19</v>
      </c>
      <c r="AJ439">
        <v>8.26</v>
      </c>
      <c r="AK439">
        <v>3.84</v>
      </c>
      <c r="AL439">
        <v>0.08</v>
      </c>
      <c r="AM439">
        <v>16.579999999999998</v>
      </c>
      <c r="AN439">
        <v>16.16</v>
      </c>
      <c r="AO439">
        <v>1.93</v>
      </c>
      <c r="AP439">
        <v>0.02</v>
      </c>
      <c r="AQ439">
        <v>0</v>
      </c>
    </row>
    <row r="440" spans="1:43" ht="15.6">
      <c r="A440" s="134">
        <v>1557</v>
      </c>
      <c r="B440">
        <v>2</v>
      </c>
      <c r="C440" t="s">
        <v>1883</v>
      </c>
      <c r="D440">
        <v>0</v>
      </c>
      <c r="E440">
        <f t="shared" si="24"/>
        <v>0</v>
      </c>
      <c r="F440">
        <f t="shared" si="25"/>
        <v>100</v>
      </c>
      <c r="G440">
        <f t="shared" si="26"/>
        <v>10</v>
      </c>
      <c r="H440" s="136">
        <f t="shared" si="27"/>
        <v>1513.15</v>
      </c>
      <c r="I440" t="s">
        <v>1884</v>
      </c>
      <c r="J440" t="s">
        <v>1490</v>
      </c>
      <c r="K440" t="s">
        <v>1566</v>
      </c>
      <c r="L440" t="s">
        <v>1486</v>
      </c>
      <c r="M440">
        <v>116.4</v>
      </c>
      <c r="N440">
        <v>1240</v>
      </c>
      <c r="O440">
        <v>1</v>
      </c>
      <c r="P440">
        <v>1</v>
      </c>
      <c r="Q440" s="134">
        <v>1557</v>
      </c>
      <c r="R440">
        <v>49.79</v>
      </c>
      <c r="S440">
        <v>0.51</v>
      </c>
      <c r="T440">
        <v>18.149999999999999</v>
      </c>
      <c r="U440">
        <v>6.02</v>
      </c>
      <c r="V440">
        <v>0.15</v>
      </c>
      <c r="W440">
        <v>9.8000000000000007</v>
      </c>
      <c r="X440">
        <v>11.86</v>
      </c>
      <c r="Y440">
        <v>1.61</v>
      </c>
      <c r="Z440">
        <v>2.0699999999999998</v>
      </c>
      <c r="AA440">
        <v>0.04</v>
      </c>
      <c r="AB440">
        <v>0</v>
      </c>
      <c r="AC440">
        <v>0</v>
      </c>
      <c r="AD440">
        <v>0</v>
      </c>
      <c r="AE440">
        <v>0</v>
      </c>
      <c r="AG440" s="134">
        <v>1557</v>
      </c>
      <c r="AH440">
        <v>51.67</v>
      </c>
      <c r="AI440">
        <v>0.12</v>
      </c>
      <c r="AJ440">
        <v>5.13</v>
      </c>
      <c r="AK440">
        <v>3.35</v>
      </c>
      <c r="AL440">
        <v>0.1</v>
      </c>
      <c r="AM440">
        <v>18.77</v>
      </c>
      <c r="AN440">
        <v>19.34</v>
      </c>
      <c r="AO440">
        <v>0.21</v>
      </c>
      <c r="AP440">
        <v>0</v>
      </c>
      <c r="AQ440">
        <v>1.29</v>
      </c>
    </row>
    <row r="441" spans="1:43" ht="15.6">
      <c r="A441" s="134">
        <v>1568</v>
      </c>
      <c r="B441" t="s">
        <v>1885</v>
      </c>
      <c r="C441" t="s">
        <v>1883</v>
      </c>
      <c r="D441">
        <v>0</v>
      </c>
      <c r="E441">
        <f t="shared" si="24"/>
        <v>9.9999999999909051E-3</v>
      </c>
      <c r="F441">
        <f t="shared" si="25"/>
        <v>0.73000000000000398</v>
      </c>
      <c r="G441">
        <f t="shared" si="26"/>
        <v>10</v>
      </c>
      <c r="H441" s="136">
        <f t="shared" si="27"/>
        <v>1543.15</v>
      </c>
      <c r="I441" t="s">
        <v>1884</v>
      </c>
      <c r="J441" t="s">
        <v>1490</v>
      </c>
      <c r="K441" t="s">
        <v>1566</v>
      </c>
      <c r="L441" t="s">
        <v>1486</v>
      </c>
      <c r="M441">
        <v>83.1</v>
      </c>
      <c r="N441">
        <v>1270</v>
      </c>
      <c r="O441">
        <v>1</v>
      </c>
      <c r="P441">
        <v>1</v>
      </c>
      <c r="Q441" s="134">
        <v>1568</v>
      </c>
      <c r="R441">
        <v>50.47</v>
      </c>
      <c r="S441">
        <v>0.56999999999999995</v>
      </c>
      <c r="T441">
        <v>18.190000000000001</v>
      </c>
      <c r="U441">
        <v>6.02</v>
      </c>
      <c r="V441">
        <v>0.12</v>
      </c>
      <c r="W441">
        <v>9.75</v>
      </c>
      <c r="X441">
        <v>10.83</v>
      </c>
      <c r="Y441">
        <v>1.64</v>
      </c>
      <c r="Z441">
        <v>2.31</v>
      </c>
      <c r="AA441">
        <v>0.09</v>
      </c>
      <c r="AB441">
        <v>0</v>
      </c>
      <c r="AC441">
        <v>0</v>
      </c>
      <c r="AD441">
        <v>0</v>
      </c>
      <c r="AE441">
        <v>99.27</v>
      </c>
      <c r="AG441" s="134">
        <v>1568</v>
      </c>
      <c r="AH441">
        <v>51.75</v>
      </c>
      <c r="AI441">
        <v>0.17</v>
      </c>
      <c r="AJ441">
        <v>6.01</v>
      </c>
      <c r="AK441">
        <v>4.04</v>
      </c>
      <c r="AL441">
        <v>0.12</v>
      </c>
      <c r="AM441">
        <v>20.49</v>
      </c>
      <c r="AN441">
        <v>16.13</v>
      </c>
      <c r="AO441">
        <v>0.26</v>
      </c>
      <c r="AP441">
        <v>0</v>
      </c>
      <c r="AQ441">
        <v>1.03</v>
      </c>
    </row>
    <row r="442" spans="1:43" ht="15.6">
      <c r="A442" s="134">
        <v>1569</v>
      </c>
      <c r="B442" t="s">
        <v>1886</v>
      </c>
      <c r="C442" t="s">
        <v>1883</v>
      </c>
      <c r="D442">
        <v>0</v>
      </c>
      <c r="E442">
        <f t="shared" si="24"/>
        <v>0</v>
      </c>
      <c r="F442">
        <f t="shared" si="25"/>
        <v>0.76999999999999602</v>
      </c>
      <c r="G442">
        <f t="shared" si="26"/>
        <v>10</v>
      </c>
      <c r="H442" s="136">
        <f t="shared" si="27"/>
        <v>1553.15</v>
      </c>
      <c r="I442" t="s">
        <v>1884</v>
      </c>
      <c r="J442" t="s">
        <v>1490</v>
      </c>
      <c r="K442" t="s">
        <v>1566</v>
      </c>
      <c r="L442" t="s">
        <v>1486</v>
      </c>
      <c r="M442">
        <v>73.5</v>
      </c>
      <c r="N442">
        <v>1280</v>
      </c>
      <c r="O442">
        <v>1</v>
      </c>
      <c r="P442">
        <v>1</v>
      </c>
      <c r="Q442" s="134">
        <v>1569</v>
      </c>
      <c r="R442">
        <v>50.51</v>
      </c>
      <c r="S442">
        <v>0.55000000000000004</v>
      </c>
      <c r="T442">
        <v>17.829999999999998</v>
      </c>
      <c r="U442">
        <v>5.91</v>
      </c>
      <c r="V442">
        <v>0.11</v>
      </c>
      <c r="W442">
        <v>10.039999999999999</v>
      </c>
      <c r="X442">
        <v>11.19</v>
      </c>
      <c r="Y442">
        <v>1.59</v>
      </c>
      <c r="Z442">
        <v>2.1800000000000002</v>
      </c>
      <c r="AA442">
        <v>0.09</v>
      </c>
      <c r="AB442">
        <v>0</v>
      </c>
      <c r="AC442">
        <v>0</v>
      </c>
      <c r="AD442">
        <v>0</v>
      </c>
      <c r="AE442">
        <v>99.23</v>
      </c>
      <c r="AG442" s="134">
        <v>1569</v>
      </c>
      <c r="AH442">
        <v>51.49</v>
      </c>
      <c r="AI442">
        <v>0.17</v>
      </c>
      <c r="AJ442">
        <v>5.94</v>
      </c>
      <c r="AK442">
        <v>3.97</v>
      </c>
      <c r="AL442">
        <v>0.14000000000000001</v>
      </c>
      <c r="AM442">
        <v>20.46</v>
      </c>
      <c r="AN442">
        <v>16.440000000000001</v>
      </c>
      <c r="AO442">
        <v>0.25</v>
      </c>
      <c r="AP442">
        <v>0</v>
      </c>
      <c r="AQ442">
        <v>1.1299999999999999</v>
      </c>
    </row>
    <row r="443" spans="1:43" ht="15.6">
      <c r="A443" s="134">
        <v>1571</v>
      </c>
      <c r="B443" t="s">
        <v>1887</v>
      </c>
      <c r="C443" t="s">
        <v>1883</v>
      </c>
      <c r="D443">
        <v>0</v>
      </c>
      <c r="E443">
        <f t="shared" si="24"/>
        <v>0</v>
      </c>
      <c r="F443">
        <f t="shared" si="25"/>
        <v>1.6899999999999977</v>
      </c>
      <c r="G443">
        <f t="shared" si="26"/>
        <v>10</v>
      </c>
      <c r="H443" s="136">
        <f t="shared" si="27"/>
        <v>1528.15</v>
      </c>
      <c r="I443" t="s">
        <v>1884</v>
      </c>
      <c r="J443" t="s">
        <v>1490</v>
      </c>
      <c r="K443" t="s">
        <v>1566</v>
      </c>
      <c r="L443" t="s">
        <v>1486</v>
      </c>
      <c r="M443">
        <v>96</v>
      </c>
      <c r="N443">
        <v>1255</v>
      </c>
      <c r="O443">
        <v>1</v>
      </c>
      <c r="P443">
        <v>1</v>
      </c>
      <c r="Q443" s="134">
        <v>1571</v>
      </c>
      <c r="R443">
        <v>51.05</v>
      </c>
      <c r="S443">
        <v>0.54</v>
      </c>
      <c r="T443">
        <v>18.22</v>
      </c>
      <c r="U443">
        <v>5.85</v>
      </c>
      <c r="V443">
        <v>0.13</v>
      </c>
      <c r="W443">
        <v>9.32</v>
      </c>
      <c r="X443">
        <v>10.42</v>
      </c>
      <c r="Y443">
        <v>1.81</v>
      </c>
      <c r="Z443">
        <v>2.6</v>
      </c>
      <c r="AA443">
        <v>0.06</v>
      </c>
      <c r="AB443">
        <v>0</v>
      </c>
      <c r="AC443">
        <v>0</v>
      </c>
      <c r="AD443">
        <v>0</v>
      </c>
      <c r="AE443">
        <v>98.31</v>
      </c>
      <c r="AG443" s="134">
        <v>1571</v>
      </c>
      <c r="AH443">
        <v>51.18</v>
      </c>
      <c r="AI443">
        <v>0.24</v>
      </c>
      <c r="AJ443">
        <v>7.3</v>
      </c>
      <c r="AK443">
        <v>3.65</v>
      </c>
      <c r="AL443">
        <v>0.13</v>
      </c>
      <c r="AM443">
        <v>18.91</v>
      </c>
      <c r="AN443">
        <v>17.649999999999999</v>
      </c>
      <c r="AO443">
        <v>0.3</v>
      </c>
      <c r="AP443">
        <v>0</v>
      </c>
      <c r="AQ443">
        <v>0.65</v>
      </c>
    </row>
    <row r="444" spans="1:43" ht="15.6">
      <c r="A444" s="134">
        <v>1572</v>
      </c>
      <c r="B444" t="s">
        <v>1888</v>
      </c>
      <c r="C444" t="s">
        <v>1883</v>
      </c>
      <c r="D444">
        <v>0</v>
      </c>
      <c r="E444">
        <f t="shared" si="24"/>
        <v>9.9999999999909051E-3</v>
      </c>
      <c r="F444">
        <f t="shared" si="25"/>
        <v>2.4699999999999989</v>
      </c>
      <c r="G444">
        <f t="shared" si="26"/>
        <v>10</v>
      </c>
      <c r="H444" s="136">
        <f t="shared" si="27"/>
        <v>1543.15</v>
      </c>
      <c r="I444" t="s">
        <v>1884</v>
      </c>
      <c r="J444" t="s">
        <v>1490</v>
      </c>
      <c r="K444" t="s">
        <v>1566</v>
      </c>
      <c r="L444" t="s">
        <v>1486</v>
      </c>
      <c r="M444">
        <v>93.2</v>
      </c>
      <c r="N444">
        <v>1270</v>
      </c>
      <c r="O444">
        <v>1</v>
      </c>
      <c r="P444">
        <v>1</v>
      </c>
      <c r="Q444" s="134">
        <v>1572</v>
      </c>
      <c r="R444">
        <v>51.06</v>
      </c>
      <c r="S444">
        <v>0.51</v>
      </c>
      <c r="T444">
        <v>18.170000000000002</v>
      </c>
      <c r="U444">
        <v>5.82</v>
      </c>
      <c r="V444">
        <v>0.06</v>
      </c>
      <c r="W444">
        <v>9.57</v>
      </c>
      <c r="X444">
        <v>10.62</v>
      </c>
      <c r="Y444">
        <v>1.68</v>
      </c>
      <c r="Z444">
        <v>2.4</v>
      </c>
      <c r="AA444">
        <v>0.1</v>
      </c>
      <c r="AB444">
        <v>0</v>
      </c>
      <c r="AC444">
        <v>0</v>
      </c>
      <c r="AD444">
        <v>0</v>
      </c>
      <c r="AE444">
        <v>97.53</v>
      </c>
      <c r="AG444" s="134">
        <v>1572</v>
      </c>
      <c r="AH444">
        <v>51.56</v>
      </c>
      <c r="AI444">
        <v>0.21</v>
      </c>
      <c r="AJ444">
        <v>6.9</v>
      </c>
      <c r="AK444">
        <v>3.78</v>
      </c>
      <c r="AL444">
        <v>0.14000000000000001</v>
      </c>
      <c r="AM444">
        <v>19.64</v>
      </c>
      <c r="AN444">
        <v>16.579999999999998</v>
      </c>
      <c r="AO444">
        <v>0.28000000000000003</v>
      </c>
      <c r="AP444">
        <v>0</v>
      </c>
      <c r="AQ444">
        <v>0.93</v>
      </c>
    </row>
    <row r="445" spans="1:43" ht="15.6">
      <c r="A445" s="134">
        <v>1573</v>
      </c>
      <c r="B445" t="s">
        <v>1889</v>
      </c>
      <c r="C445" t="s">
        <v>1883</v>
      </c>
      <c r="D445">
        <v>0</v>
      </c>
      <c r="E445">
        <f t="shared" si="24"/>
        <v>0</v>
      </c>
      <c r="F445">
        <f t="shared" si="25"/>
        <v>1.9300000000000068</v>
      </c>
      <c r="G445">
        <f t="shared" si="26"/>
        <v>10</v>
      </c>
      <c r="H445" s="136">
        <f t="shared" si="27"/>
        <v>1513.15</v>
      </c>
      <c r="I445" t="s">
        <v>1884</v>
      </c>
      <c r="J445" t="s">
        <v>1490</v>
      </c>
      <c r="K445" t="s">
        <v>1566</v>
      </c>
      <c r="L445" t="s">
        <v>1486</v>
      </c>
      <c r="M445">
        <v>85.9</v>
      </c>
      <c r="N445">
        <v>1240</v>
      </c>
      <c r="O445">
        <v>1</v>
      </c>
      <c r="P445">
        <v>1</v>
      </c>
      <c r="Q445" s="134">
        <v>1573</v>
      </c>
      <c r="R445">
        <v>50.96</v>
      </c>
      <c r="S445">
        <v>0.59</v>
      </c>
      <c r="T445">
        <v>19.41</v>
      </c>
      <c r="U445">
        <v>5.67</v>
      </c>
      <c r="V445">
        <v>0.11</v>
      </c>
      <c r="W445">
        <v>8.3800000000000008</v>
      </c>
      <c r="X445">
        <v>10.07</v>
      </c>
      <c r="Y445">
        <v>2.09</v>
      </c>
      <c r="Z445">
        <v>2.68</v>
      </c>
      <c r="AA445">
        <v>0.04</v>
      </c>
      <c r="AB445">
        <v>0</v>
      </c>
      <c r="AC445">
        <v>0</v>
      </c>
      <c r="AD445">
        <v>0</v>
      </c>
      <c r="AE445">
        <v>98.07</v>
      </c>
      <c r="AG445" s="134">
        <v>1573</v>
      </c>
      <c r="AH445">
        <v>51.18</v>
      </c>
      <c r="AI445">
        <v>0.25</v>
      </c>
      <c r="AJ445">
        <v>6.89</v>
      </c>
      <c r="AK445">
        <v>3.94</v>
      </c>
      <c r="AL445">
        <v>0.12</v>
      </c>
      <c r="AM445">
        <v>18.420000000000002</v>
      </c>
      <c r="AN445">
        <v>18.09</v>
      </c>
      <c r="AO445">
        <v>0.32</v>
      </c>
      <c r="AP445">
        <v>0</v>
      </c>
      <c r="AQ445">
        <v>0.78</v>
      </c>
    </row>
    <row r="446" spans="1:43" ht="15.6">
      <c r="A446" s="134">
        <v>1574</v>
      </c>
      <c r="B446" t="s">
        <v>1890</v>
      </c>
      <c r="C446" t="s">
        <v>1883</v>
      </c>
      <c r="D446">
        <v>0</v>
      </c>
      <c r="E446">
        <f t="shared" si="24"/>
        <v>-9.9999999999766942E-3</v>
      </c>
      <c r="F446">
        <f t="shared" si="25"/>
        <v>2.3799999999999955</v>
      </c>
      <c r="G446">
        <f t="shared" si="26"/>
        <v>10</v>
      </c>
      <c r="H446" s="136">
        <f t="shared" si="27"/>
        <v>1513.15</v>
      </c>
      <c r="I446" t="s">
        <v>1884</v>
      </c>
      <c r="J446" t="s">
        <v>1490</v>
      </c>
      <c r="K446" t="s">
        <v>1566</v>
      </c>
      <c r="L446" t="s">
        <v>1486</v>
      </c>
      <c r="M446">
        <v>83.4</v>
      </c>
      <c r="N446">
        <v>1240</v>
      </c>
      <c r="O446">
        <v>1</v>
      </c>
      <c r="P446">
        <v>1</v>
      </c>
      <c r="Q446" s="134">
        <v>1574</v>
      </c>
      <c r="R446">
        <v>51.22</v>
      </c>
      <c r="S446">
        <v>0.57999999999999996</v>
      </c>
      <c r="T446">
        <v>18.05</v>
      </c>
      <c r="U446">
        <v>5.96</v>
      </c>
      <c r="V446">
        <v>0.16</v>
      </c>
      <c r="W446">
        <v>9.39</v>
      </c>
      <c r="X446">
        <v>10.57</v>
      </c>
      <c r="Y446">
        <v>1.75</v>
      </c>
      <c r="Z446">
        <v>2.25</v>
      </c>
      <c r="AA446">
        <v>0.08</v>
      </c>
      <c r="AB446">
        <v>0</v>
      </c>
      <c r="AC446">
        <v>0</v>
      </c>
      <c r="AD446">
        <v>0</v>
      </c>
      <c r="AE446">
        <v>97.62</v>
      </c>
      <c r="AG446" s="134">
        <v>1574</v>
      </c>
      <c r="AH446">
        <v>51.73</v>
      </c>
      <c r="AI446">
        <v>0.18</v>
      </c>
      <c r="AJ446">
        <v>5.56</v>
      </c>
      <c r="AK446">
        <v>3.64</v>
      </c>
      <c r="AL446">
        <v>0.11</v>
      </c>
      <c r="AM446">
        <v>18.940000000000001</v>
      </c>
      <c r="AN446">
        <v>18.21</v>
      </c>
      <c r="AO446">
        <v>0.3</v>
      </c>
      <c r="AP446">
        <v>0</v>
      </c>
      <c r="AQ446">
        <v>1.32</v>
      </c>
    </row>
    <row r="447" spans="1:43" ht="15.6">
      <c r="A447" s="134">
        <v>1577</v>
      </c>
      <c r="B447" t="s">
        <v>1891</v>
      </c>
      <c r="C447" t="s">
        <v>1883</v>
      </c>
      <c r="D447">
        <v>0</v>
      </c>
      <c r="E447">
        <f t="shared" si="24"/>
        <v>-9.9999999999909051E-3</v>
      </c>
      <c r="F447">
        <f t="shared" si="25"/>
        <v>0.46999999999999886</v>
      </c>
      <c r="G447">
        <f t="shared" si="26"/>
        <v>10</v>
      </c>
      <c r="H447" s="136">
        <f t="shared" si="27"/>
        <v>1573.15</v>
      </c>
      <c r="I447" t="s">
        <v>1884</v>
      </c>
      <c r="J447" t="s">
        <v>1490</v>
      </c>
      <c r="K447" t="s">
        <v>1566</v>
      </c>
      <c r="L447" t="s">
        <v>1486</v>
      </c>
      <c r="M447">
        <v>70.2</v>
      </c>
      <c r="N447">
        <v>1300</v>
      </c>
      <c r="O447">
        <v>1</v>
      </c>
      <c r="P447">
        <v>1</v>
      </c>
      <c r="Q447" s="134">
        <v>1577</v>
      </c>
      <c r="R447">
        <v>47.92</v>
      </c>
      <c r="S447">
        <v>0.36</v>
      </c>
      <c r="T447">
        <v>16.95</v>
      </c>
      <c r="U447">
        <v>7.52</v>
      </c>
      <c r="V447">
        <v>0.14000000000000001</v>
      </c>
      <c r="W447">
        <v>12.64</v>
      </c>
      <c r="X447">
        <v>13.54</v>
      </c>
      <c r="Y447">
        <v>0.62</v>
      </c>
      <c r="Z447">
        <v>0.16</v>
      </c>
      <c r="AA447">
        <v>0.16</v>
      </c>
      <c r="AB447">
        <v>0</v>
      </c>
      <c r="AC447">
        <v>0</v>
      </c>
      <c r="AD447">
        <v>0</v>
      </c>
      <c r="AE447">
        <v>99.53</v>
      </c>
      <c r="AG447" s="134">
        <v>1577</v>
      </c>
      <c r="AH447">
        <v>50.96</v>
      </c>
      <c r="AI447">
        <v>7.0000000000000007E-2</v>
      </c>
      <c r="AJ447">
        <v>6.61</v>
      </c>
      <c r="AK447">
        <v>4.17</v>
      </c>
      <c r="AL447">
        <v>0.14000000000000001</v>
      </c>
      <c r="AM447">
        <v>20.61</v>
      </c>
      <c r="AN447">
        <v>16.149999999999999</v>
      </c>
      <c r="AO447">
        <v>0.12</v>
      </c>
      <c r="AP447">
        <v>0</v>
      </c>
      <c r="AQ447">
        <v>1.1599999999999999</v>
      </c>
    </row>
    <row r="448" spans="1:43" ht="15.6">
      <c r="A448" s="134">
        <v>1578</v>
      </c>
      <c r="B448" t="s">
        <v>1892</v>
      </c>
      <c r="C448" t="s">
        <v>1883</v>
      </c>
      <c r="D448">
        <v>0</v>
      </c>
      <c r="E448">
        <f t="shared" si="24"/>
        <v>1.0000000000019327E-2</v>
      </c>
      <c r="F448">
        <f t="shared" si="25"/>
        <v>3.0000000000001137E-2</v>
      </c>
      <c r="G448">
        <f t="shared" si="26"/>
        <v>10</v>
      </c>
      <c r="H448" s="136">
        <f t="shared" si="27"/>
        <v>1588.15</v>
      </c>
      <c r="I448" t="s">
        <v>1884</v>
      </c>
      <c r="J448" t="s">
        <v>1490</v>
      </c>
      <c r="K448" t="s">
        <v>1566</v>
      </c>
      <c r="L448" t="s">
        <v>1486</v>
      </c>
      <c r="M448">
        <v>59.9</v>
      </c>
      <c r="N448">
        <v>1315</v>
      </c>
      <c r="O448">
        <v>1</v>
      </c>
      <c r="P448">
        <v>1</v>
      </c>
      <c r="Q448" s="134">
        <v>1578</v>
      </c>
      <c r="R448">
        <v>48.33</v>
      </c>
      <c r="S448">
        <v>0.39</v>
      </c>
      <c r="T448">
        <v>16.329999999999998</v>
      </c>
      <c r="U448">
        <v>7.41</v>
      </c>
      <c r="V448">
        <v>0.13</v>
      </c>
      <c r="W448">
        <v>12.97</v>
      </c>
      <c r="X448">
        <v>13.52</v>
      </c>
      <c r="Y448">
        <v>0.54</v>
      </c>
      <c r="Z448">
        <v>0.13</v>
      </c>
      <c r="AA448">
        <v>0.24</v>
      </c>
      <c r="AB448">
        <v>0</v>
      </c>
      <c r="AC448">
        <v>0</v>
      </c>
      <c r="AD448">
        <v>0</v>
      </c>
      <c r="AE448">
        <v>99.97</v>
      </c>
      <c r="AG448" s="134">
        <v>1578</v>
      </c>
      <c r="AH448">
        <v>51.62</v>
      </c>
      <c r="AI448">
        <v>0.09</v>
      </c>
      <c r="AJ448">
        <v>5.89</v>
      </c>
      <c r="AK448">
        <v>4.0599999999999996</v>
      </c>
      <c r="AL448">
        <v>0.12</v>
      </c>
      <c r="AM448">
        <v>21.13</v>
      </c>
      <c r="AN448">
        <v>15.67</v>
      </c>
      <c r="AO448">
        <v>0.11</v>
      </c>
      <c r="AP448">
        <v>0</v>
      </c>
      <c r="AQ448">
        <v>1.3</v>
      </c>
    </row>
    <row r="449" spans="1:43" ht="15.6">
      <c r="A449" s="134">
        <v>1580</v>
      </c>
      <c r="B449" t="s">
        <v>1893</v>
      </c>
      <c r="C449" t="s">
        <v>1883</v>
      </c>
      <c r="D449">
        <v>0</v>
      </c>
      <c r="E449">
        <f t="shared" si="24"/>
        <v>-1.0000000000005116E-2</v>
      </c>
      <c r="F449">
        <f t="shared" si="25"/>
        <v>2.3799999999999955</v>
      </c>
      <c r="G449">
        <f t="shared" si="26"/>
        <v>10</v>
      </c>
      <c r="H449" s="136">
        <f t="shared" si="27"/>
        <v>1573.15</v>
      </c>
      <c r="I449" t="s">
        <v>1884</v>
      </c>
      <c r="J449" t="s">
        <v>1490</v>
      </c>
      <c r="K449" t="s">
        <v>1566</v>
      </c>
      <c r="L449" t="s">
        <v>1486</v>
      </c>
      <c r="M449">
        <v>67.099999999999994</v>
      </c>
      <c r="N449">
        <v>1300</v>
      </c>
      <c r="O449">
        <v>1</v>
      </c>
      <c r="P449">
        <v>1</v>
      </c>
      <c r="Q449" s="134">
        <v>1580</v>
      </c>
      <c r="R449">
        <v>48.41</v>
      </c>
      <c r="S449">
        <v>0.37</v>
      </c>
      <c r="T449">
        <v>16.190000000000001</v>
      </c>
      <c r="U449">
        <v>7.42</v>
      </c>
      <c r="V449">
        <v>0.15</v>
      </c>
      <c r="W449">
        <v>12.91</v>
      </c>
      <c r="X449">
        <v>13.73</v>
      </c>
      <c r="Y449">
        <v>0.5</v>
      </c>
      <c r="Z449">
        <v>0.14000000000000001</v>
      </c>
      <c r="AA449">
        <v>0.19</v>
      </c>
      <c r="AB449">
        <v>0</v>
      </c>
      <c r="AC449">
        <v>0</v>
      </c>
      <c r="AD449">
        <v>0</v>
      </c>
      <c r="AE449">
        <v>97.62</v>
      </c>
      <c r="AG449" s="134">
        <v>1580</v>
      </c>
      <c r="AH449">
        <v>51.9</v>
      </c>
      <c r="AI449">
        <v>0.09</v>
      </c>
      <c r="AJ449">
        <v>5.28</v>
      </c>
      <c r="AK449">
        <v>3.94</v>
      </c>
      <c r="AL449">
        <v>0.11</v>
      </c>
      <c r="AM449">
        <v>20.61</v>
      </c>
      <c r="AN449">
        <v>16.54</v>
      </c>
      <c r="AO449">
        <v>0.1</v>
      </c>
      <c r="AP449">
        <v>0</v>
      </c>
      <c r="AQ449">
        <v>1.43</v>
      </c>
    </row>
    <row r="450" spans="1:43" ht="15.6">
      <c r="A450" s="134">
        <v>3296</v>
      </c>
      <c r="B450" t="s">
        <v>1894</v>
      </c>
      <c r="C450" t="s">
        <v>1895</v>
      </c>
      <c r="D450">
        <v>0</v>
      </c>
      <c r="E450">
        <f t="shared" si="24"/>
        <v>-7.000000000000739E-2</v>
      </c>
      <c r="F450">
        <f t="shared" si="25"/>
        <v>-6.9999999999993179E-2</v>
      </c>
      <c r="G450">
        <f t="shared" si="26"/>
        <v>1E-3</v>
      </c>
      <c r="H450" s="136">
        <f t="shared" si="27"/>
        <v>1360.15</v>
      </c>
      <c r="I450" t="s">
        <v>1896</v>
      </c>
      <c r="J450" t="s">
        <v>1484</v>
      </c>
      <c r="K450" t="s">
        <v>1485</v>
      </c>
      <c r="L450" t="s">
        <v>1486</v>
      </c>
      <c r="M450">
        <v>17.5</v>
      </c>
      <c r="N450">
        <v>1087</v>
      </c>
      <c r="O450">
        <v>1</v>
      </c>
      <c r="P450">
        <v>1E-4</v>
      </c>
      <c r="Q450" s="134">
        <v>3296</v>
      </c>
      <c r="R450">
        <v>58.66</v>
      </c>
      <c r="S450">
        <v>0.99</v>
      </c>
      <c r="T450">
        <v>20.51</v>
      </c>
      <c r="U450">
        <v>4.26</v>
      </c>
      <c r="V450">
        <v>0</v>
      </c>
      <c r="W450">
        <v>1.76</v>
      </c>
      <c r="X450">
        <v>6.87</v>
      </c>
      <c r="Y450">
        <v>4.0999999999999996</v>
      </c>
      <c r="Z450">
        <v>2.89</v>
      </c>
      <c r="AA450">
        <v>0.03</v>
      </c>
      <c r="AB450">
        <v>0</v>
      </c>
      <c r="AC450">
        <v>0</v>
      </c>
      <c r="AD450">
        <v>0</v>
      </c>
      <c r="AE450">
        <v>100.07</v>
      </c>
      <c r="AG450" s="134">
        <v>3296</v>
      </c>
      <c r="AH450">
        <v>52.39</v>
      </c>
      <c r="AI450">
        <v>0.47</v>
      </c>
      <c r="AJ450">
        <v>2.99</v>
      </c>
      <c r="AK450">
        <v>5.74</v>
      </c>
      <c r="AL450">
        <v>0.23</v>
      </c>
      <c r="AM450">
        <v>15.9</v>
      </c>
      <c r="AN450">
        <v>21.83</v>
      </c>
      <c r="AO450">
        <v>0.24</v>
      </c>
      <c r="AP450">
        <v>0.03</v>
      </c>
      <c r="AQ450">
        <v>0.32</v>
      </c>
    </row>
    <row r="451" spans="1:43" ht="15.6">
      <c r="A451" s="134">
        <v>3300</v>
      </c>
      <c r="B451" t="s">
        <v>1897</v>
      </c>
      <c r="C451" t="s">
        <v>1898</v>
      </c>
      <c r="D451">
        <v>0</v>
      </c>
      <c r="E451">
        <f t="shared" ref="E451:E514" si="28">100-SUM(R451:AB451)</f>
        <v>0.84999999999999432</v>
      </c>
      <c r="F451">
        <f t="shared" ref="F451:F514" si="29">100-AE451</f>
        <v>0.84999999999999432</v>
      </c>
      <c r="G451">
        <f t="shared" ref="G451:G514" si="30">10*P451</f>
        <v>10</v>
      </c>
      <c r="H451" s="136">
        <f t="shared" ref="H451:H514" si="31">N451+273.15</f>
        <v>1513.15</v>
      </c>
      <c r="I451" t="s">
        <v>1896</v>
      </c>
      <c r="J451" t="s">
        <v>1490</v>
      </c>
      <c r="K451" t="s">
        <v>1485</v>
      </c>
      <c r="L451" t="s">
        <v>1486</v>
      </c>
      <c r="M451">
        <v>3.5</v>
      </c>
      <c r="N451">
        <v>1240</v>
      </c>
      <c r="O451">
        <v>1</v>
      </c>
      <c r="P451">
        <v>1</v>
      </c>
      <c r="Q451" s="134">
        <v>3300</v>
      </c>
      <c r="R451">
        <v>52.76</v>
      </c>
      <c r="S451">
        <v>0.99</v>
      </c>
      <c r="T451">
        <v>17.649999999999999</v>
      </c>
      <c r="U451">
        <v>6.61</v>
      </c>
      <c r="V451">
        <v>0.22</v>
      </c>
      <c r="W451">
        <v>6.73</v>
      </c>
      <c r="X451">
        <v>9.58</v>
      </c>
      <c r="Y451">
        <v>2.9</v>
      </c>
      <c r="Z451">
        <v>1.69</v>
      </c>
      <c r="AA451">
        <v>0.02</v>
      </c>
      <c r="AB451">
        <v>0</v>
      </c>
      <c r="AC451">
        <v>0</v>
      </c>
      <c r="AD451">
        <v>0</v>
      </c>
      <c r="AE451">
        <v>99.15</v>
      </c>
      <c r="AG451" s="134">
        <v>3300</v>
      </c>
      <c r="AH451">
        <v>48.69</v>
      </c>
      <c r="AI451">
        <v>0.62</v>
      </c>
      <c r="AJ451">
        <v>8.74</v>
      </c>
      <c r="AK451">
        <v>9.15</v>
      </c>
      <c r="AL451">
        <v>0.31</v>
      </c>
      <c r="AM451">
        <v>16.47</v>
      </c>
      <c r="AN451">
        <v>15.03</v>
      </c>
      <c r="AO451">
        <v>0.73</v>
      </c>
      <c r="AP451">
        <v>0.04</v>
      </c>
      <c r="AQ451">
        <v>0.11</v>
      </c>
    </row>
    <row r="452" spans="1:43" ht="15.6">
      <c r="A452" s="134">
        <v>3301</v>
      </c>
      <c r="B452" t="s">
        <v>1899</v>
      </c>
      <c r="C452" t="s">
        <v>1898</v>
      </c>
      <c r="D452">
        <v>0</v>
      </c>
      <c r="E452">
        <f t="shared" si="28"/>
        <v>2.1899999999999977</v>
      </c>
      <c r="F452">
        <f t="shared" si="29"/>
        <v>2.1899999999999977</v>
      </c>
      <c r="G452">
        <f t="shared" si="30"/>
        <v>10</v>
      </c>
      <c r="H452" s="136">
        <f t="shared" si="31"/>
        <v>1473.15</v>
      </c>
      <c r="I452" t="s">
        <v>1896</v>
      </c>
      <c r="J452" t="s">
        <v>1490</v>
      </c>
      <c r="K452" t="s">
        <v>1485</v>
      </c>
      <c r="L452" t="s">
        <v>1486</v>
      </c>
      <c r="M452">
        <v>5</v>
      </c>
      <c r="N452">
        <v>1200</v>
      </c>
      <c r="O452">
        <v>1</v>
      </c>
      <c r="P452">
        <v>1</v>
      </c>
      <c r="Q452" s="134">
        <v>3301</v>
      </c>
      <c r="R452">
        <v>53.37</v>
      </c>
      <c r="S452">
        <v>1.29</v>
      </c>
      <c r="T452">
        <v>17.059999999999999</v>
      </c>
      <c r="U452">
        <v>8.08</v>
      </c>
      <c r="V452">
        <v>0.1</v>
      </c>
      <c r="W452">
        <v>4.62</v>
      </c>
      <c r="X452">
        <v>7.5</v>
      </c>
      <c r="Y452">
        <v>2.83</v>
      </c>
      <c r="Z452">
        <v>2.93</v>
      </c>
      <c r="AA452">
        <v>0.03</v>
      </c>
      <c r="AB452">
        <v>0</v>
      </c>
      <c r="AC452">
        <v>0</v>
      </c>
      <c r="AD452">
        <v>0</v>
      </c>
      <c r="AE452">
        <v>97.81</v>
      </c>
      <c r="AG452" s="134">
        <v>3301</v>
      </c>
      <c r="AH452">
        <v>48.87</v>
      </c>
      <c r="AI452">
        <v>0.69</v>
      </c>
      <c r="AJ452">
        <v>6.68</v>
      </c>
      <c r="AK452">
        <v>9.42</v>
      </c>
      <c r="AL452">
        <v>0.24</v>
      </c>
      <c r="AM452">
        <v>15.46</v>
      </c>
      <c r="AN452">
        <v>17.940000000000001</v>
      </c>
      <c r="AO452">
        <v>0.62</v>
      </c>
      <c r="AP452">
        <v>0.05</v>
      </c>
      <c r="AQ452">
        <v>0.13</v>
      </c>
    </row>
    <row r="453" spans="1:43" ht="15.6">
      <c r="A453" s="134">
        <v>3302</v>
      </c>
      <c r="B453" t="s">
        <v>1900</v>
      </c>
      <c r="C453" t="s">
        <v>1898</v>
      </c>
      <c r="D453">
        <v>0</v>
      </c>
      <c r="E453">
        <f t="shared" si="28"/>
        <v>0.12000000000001876</v>
      </c>
      <c r="F453">
        <f t="shared" si="29"/>
        <v>0.12000000000000455</v>
      </c>
      <c r="G453">
        <f t="shared" si="30"/>
        <v>10</v>
      </c>
      <c r="H453" s="136">
        <f t="shared" si="31"/>
        <v>1453.15</v>
      </c>
      <c r="I453" t="s">
        <v>1896</v>
      </c>
      <c r="J453" t="s">
        <v>1490</v>
      </c>
      <c r="K453" t="s">
        <v>1485</v>
      </c>
      <c r="L453" t="s">
        <v>1486</v>
      </c>
      <c r="M453">
        <v>6</v>
      </c>
      <c r="N453">
        <v>1180</v>
      </c>
      <c r="O453">
        <v>1</v>
      </c>
      <c r="P453">
        <v>1</v>
      </c>
      <c r="Q453" s="134">
        <v>3302</v>
      </c>
      <c r="R453">
        <v>54.75</v>
      </c>
      <c r="S453">
        <v>0.35</v>
      </c>
      <c r="T453">
        <v>24.01</v>
      </c>
      <c r="U453">
        <v>2.65</v>
      </c>
      <c r="V453">
        <v>7.0000000000000007E-2</v>
      </c>
      <c r="W453">
        <v>1.41</v>
      </c>
      <c r="X453">
        <v>10.1</v>
      </c>
      <c r="Y453">
        <v>4.5199999999999996</v>
      </c>
      <c r="Z453">
        <v>1.99</v>
      </c>
      <c r="AA453">
        <v>0.03</v>
      </c>
      <c r="AB453">
        <v>0</v>
      </c>
      <c r="AC453">
        <v>0</v>
      </c>
      <c r="AD453">
        <v>0</v>
      </c>
      <c r="AE453">
        <v>99.88</v>
      </c>
      <c r="AG453" s="134">
        <v>3302</v>
      </c>
      <c r="AH453">
        <v>47.38</v>
      </c>
      <c r="AI453">
        <v>0.91</v>
      </c>
      <c r="AJ453">
        <v>7.89</v>
      </c>
      <c r="AK453">
        <v>11.69</v>
      </c>
      <c r="AL453">
        <v>0.24</v>
      </c>
      <c r="AM453">
        <v>14.76</v>
      </c>
      <c r="AN453">
        <v>15.99</v>
      </c>
      <c r="AO453">
        <v>0.89</v>
      </c>
      <c r="AP453">
        <v>0.04</v>
      </c>
      <c r="AQ453">
        <v>0</v>
      </c>
    </row>
    <row r="454" spans="1:43" ht="15.6">
      <c r="A454" s="134">
        <v>3304</v>
      </c>
      <c r="B454" t="s">
        <v>1901</v>
      </c>
      <c r="C454" t="s">
        <v>1898</v>
      </c>
      <c r="D454">
        <v>0</v>
      </c>
      <c r="E454">
        <f t="shared" si="28"/>
        <v>-0.81000000000000227</v>
      </c>
      <c r="F454">
        <f t="shared" si="29"/>
        <v>-0.81000000000000227</v>
      </c>
      <c r="G454">
        <f t="shared" si="30"/>
        <v>15</v>
      </c>
      <c r="H454" s="136">
        <f t="shared" si="31"/>
        <v>1573.15</v>
      </c>
      <c r="I454" t="s">
        <v>1896</v>
      </c>
      <c r="J454" t="s">
        <v>1490</v>
      </c>
      <c r="K454" t="s">
        <v>1485</v>
      </c>
      <c r="L454" t="s">
        <v>1486</v>
      </c>
      <c r="M454">
        <v>4</v>
      </c>
      <c r="N454">
        <v>1300</v>
      </c>
      <c r="O454">
        <v>1</v>
      </c>
      <c r="P454">
        <v>1.5</v>
      </c>
      <c r="Q454" s="134">
        <v>3304</v>
      </c>
      <c r="R454">
        <v>53.57</v>
      </c>
      <c r="S454">
        <v>0.91</v>
      </c>
      <c r="T454">
        <v>18.53</v>
      </c>
      <c r="U454">
        <v>6.01</v>
      </c>
      <c r="V454">
        <v>0.22</v>
      </c>
      <c r="W454">
        <v>7.02</v>
      </c>
      <c r="X454">
        <v>8.68</v>
      </c>
      <c r="Y454">
        <v>3.93</v>
      </c>
      <c r="Z454">
        <v>1.88</v>
      </c>
      <c r="AA454">
        <v>0.06</v>
      </c>
      <c r="AB454">
        <v>0</v>
      </c>
      <c r="AC454">
        <v>0</v>
      </c>
      <c r="AD454">
        <v>0</v>
      </c>
      <c r="AE454">
        <v>100.81</v>
      </c>
      <c r="AG454" s="134">
        <v>3304</v>
      </c>
      <c r="AH454">
        <v>49.66</v>
      </c>
      <c r="AI454">
        <v>0.05</v>
      </c>
      <c r="AJ454">
        <v>6.22</v>
      </c>
      <c r="AK454">
        <v>8.9600000000000009</v>
      </c>
      <c r="AL454">
        <v>0.24</v>
      </c>
      <c r="AM454">
        <v>17.07</v>
      </c>
      <c r="AN454">
        <v>17.010000000000002</v>
      </c>
      <c r="AO454">
        <v>0.2</v>
      </c>
      <c r="AP454">
        <v>0.05</v>
      </c>
      <c r="AQ454">
        <v>0.32</v>
      </c>
    </row>
    <row r="455" spans="1:43" ht="15.6">
      <c r="A455" s="134">
        <v>3305</v>
      </c>
      <c r="B455" t="s">
        <v>1902</v>
      </c>
      <c r="C455" t="s">
        <v>1898</v>
      </c>
      <c r="D455">
        <v>0</v>
      </c>
      <c r="E455">
        <f t="shared" si="28"/>
        <v>1.0799999999999983</v>
      </c>
      <c r="F455">
        <f t="shared" si="29"/>
        <v>1.0799999999999983</v>
      </c>
      <c r="G455">
        <f t="shared" si="30"/>
        <v>15</v>
      </c>
      <c r="H455" s="136">
        <f t="shared" si="31"/>
        <v>1513.15</v>
      </c>
      <c r="I455" t="s">
        <v>1896</v>
      </c>
      <c r="J455" t="s">
        <v>1490</v>
      </c>
      <c r="K455" t="s">
        <v>1485</v>
      </c>
      <c r="L455" t="s">
        <v>1486</v>
      </c>
      <c r="M455">
        <v>4.5</v>
      </c>
      <c r="N455">
        <v>1240</v>
      </c>
      <c r="O455">
        <v>1</v>
      </c>
      <c r="P455">
        <v>1.5</v>
      </c>
      <c r="Q455" s="134">
        <v>3305</v>
      </c>
      <c r="R455">
        <v>53.35</v>
      </c>
      <c r="S455">
        <v>0.99</v>
      </c>
      <c r="T455">
        <v>17.690000000000001</v>
      </c>
      <c r="U455">
        <v>4.99</v>
      </c>
      <c r="V455">
        <v>0.22</v>
      </c>
      <c r="W455">
        <v>7.38</v>
      </c>
      <c r="X455">
        <v>9.75</v>
      </c>
      <c r="Y455">
        <v>2.9</v>
      </c>
      <c r="Z455">
        <v>1.65</v>
      </c>
      <c r="AA455">
        <v>0</v>
      </c>
      <c r="AB455">
        <v>0</v>
      </c>
      <c r="AC455">
        <v>0</v>
      </c>
      <c r="AD455">
        <v>0</v>
      </c>
      <c r="AE455">
        <v>98.92</v>
      </c>
      <c r="AG455" s="134">
        <v>3305</v>
      </c>
      <c r="AH455">
        <v>50.03</v>
      </c>
      <c r="AI455">
        <v>0.06</v>
      </c>
      <c r="AJ455">
        <v>7.81</v>
      </c>
      <c r="AK455">
        <v>9.19</v>
      </c>
      <c r="AL455">
        <v>0.25</v>
      </c>
      <c r="AM455">
        <v>15.32</v>
      </c>
      <c r="AN455">
        <v>17.66</v>
      </c>
      <c r="AO455">
        <v>0.24</v>
      </c>
      <c r="AP455">
        <v>0.06</v>
      </c>
      <c r="AQ455">
        <v>0.03</v>
      </c>
    </row>
    <row r="456" spans="1:43" ht="15.6">
      <c r="A456" s="134">
        <v>3306</v>
      </c>
      <c r="B456" t="s">
        <v>1903</v>
      </c>
      <c r="C456" t="s">
        <v>1898</v>
      </c>
      <c r="D456">
        <v>0</v>
      </c>
      <c r="E456">
        <f t="shared" si="28"/>
        <v>1.3500000000000085</v>
      </c>
      <c r="F456">
        <f t="shared" si="29"/>
        <v>1.3499999999999943</v>
      </c>
      <c r="G456">
        <f t="shared" si="30"/>
        <v>15</v>
      </c>
      <c r="H456" s="136">
        <f t="shared" si="31"/>
        <v>1473.15</v>
      </c>
      <c r="I456" t="s">
        <v>1896</v>
      </c>
      <c r="J456" t="s">
        <v>1490</v>
      </c>
      <c r="K456" t="s">
        <v>1485</v>
      </c>
      <c r="L456" t="s">
        <v>1486</v>
      </c>
      <c r="M456">
        <v>5</v>
      </c>
      <c r="N456">
        <v>1200</v>
      </c>
      <c r="O456">
        <v>1</v>
      </c>
      <c r="P456">
        <v>1.5</v>
      </c>
      <c r="Q456" s="134">
        <v>3306</v>
      </c>
      <c r="R456">
        <v>52.86</v>
      </c>
      <c r="S456">
        <v>0.85</v>
      </c>
      <c r="T456">
        <v>17.600000000000001</v>
      </c>
      <c r="U456">
        <v>5.63</v>
      </c>
      <c r="V456">
        <v>0.17</v>
      </c>
      <c r="W456">
        <v>7.5</v>
      </c>
      <c r="X456">
        <v>9.68</v>
      </c>
      <c r="Y456">
        <v>2.78</v>
      </c>
      <c r="Z456">
        <v>1.57</v>
      </c>
      <c r="AA456">
        <v>0.01</v>
      </c>
      <c r="AB456">
        <v>0</v>
      </c>
      <c r="AC456">
        <v>0</v>
      </c>
      <c r="AD456">
        <v>0</v>
      </c>
      <c r="AE456">
        <v>98.65</v>
      </c>
      <c r="AG456" s="134">
        <v>3306</v>
      </c>
      <c r="AH456">
        <v>49.06</v>
      </c>
      <c r="AI456">
        <v>0.56999999999999995</v>
      </c>
      <c r="AJ456">
        <v>6.13</v>
      </c>
      <c r="AK456">
        <v>9.58</v>
      </c>
      <c r="AL456">
        <v>0.03</v>
      </c>
      <c r="AM456">
        <v>16.36</v>
      </c>
      <c r="AN456">
        <v>17.88</v>
      </c>
      <c r="AO456">
        <v>0.57999999999999996</v>
      </c>
      <c r="AP456">
        <v>0.05</v>
      </c>
      <c r="AQ456">
        <v>0.17</v>
      </c>
    </row>
    <row r="457" spans="1:43" ht="15.6">
      <c r="A457" s="134">
        <v>3308</v>
      </c>
      <c r="B457" t="s">
        <v>1904</v>
      </c>
      <c r="C457" t="s">
        <v>1898</v>
      </c>
      <c r="D457">
        <v>0</v>
      </c>
      <c r="E457">
        <f t="shared" si="28"/>
        <v>-0.75000000000001421</v>
      </c>
      <c r="F457">
        <f t="shared" si="29"/>
        <v>-0.75</v>
      </c>
      <c r="G457">
        <f t="shared" si="30"/>
        <v>20</v>
      </c>
      <c r="H457" s="136">
        <f t="shared" si="31"/>
        <v>1598.15</v>
      </c>
      <c r="I457" t="s">
        <v>1896</v>
      </c>
      <c r="J457" t="s">
        <v>1490</v>
      </c>
      <c r="K457" t="s">
        <v>1485</v>
      </c>
      <c r="L457" t="s">
        <v>1486</v>
      </c>
      <c r="M457">
        <v>4</v>
      </c>
      <c r="N457">
        <v>1325</v>
      </c>
      <c r="O457">
        <v>1</v>
      </c>
      <c r="P457">
        <v>2</v>
      </c>
      <c r="Q457" s="134">
        <v>3308</v>
      </c>
      <c r="R457">
        <v>53.51</v>
      </c>
      <c r="S457">
        <v>0.92</v>
      </c>
      <c r="T457">
        <v>18.5</v>
      </c>
      <c r="U457">
        <v>6</v>
      </c>
      <c r="V457">
        <v>0.19</v>
      </c>
      <c r="W457">
        <v>7.06</v>
      </c>
      <c r="X457">
        <v>8.7200000000000006</v>
      </c>
      <c r="Y457">
        <v>3.93</v>
      </c>
      <c r="Z457">
        <v>1.86</v>
      </c>
      <c r="AA457">
        <v>0.06</v>
      </c>
      <c r="AB457">
        <v>0</v>
      </c>
      <c r="AC457">
        <v>0</v>
      </c>
      <c r="AD457">
        <v>0</v>
      </c>
      <c r="AE457">
        <v>100.75</v>
      </c>
      <c r="AG457" s="134">
        <v>3308</v>
      </c>
      <c r="AH457">
        <v>49.06</v>
      </c>
      <c r="AI457">
        <v>0.62</v>
      </c>
      <c r="AJ457">
        <v>7.9</v>
      </c>
      <c r="AK457">
        <v>8.31</v>
      </c>
      <c r="AL457">
        <v>0.3</v>
      </c>
      <c r="AM457">
        <v>14.99</v>
      </c>
      <c r="AN457">
        <v>17.920000000000002</v>
      </c>
      <c r="AO457">
        <v>0.82</v>
      </c>
      <c r="AP457">
        <v>0.04</v>
      </c>
      <c r="AQ457">
        <v>0.27</v>
      </c>
    </row>
    <row r="458" spans="1:43" ht="15.6">
      <c r="A458" s="134">
        <v>3309</v>
      </c>
      <c r="B458" t="s">
        <v>1905</v>
      </c>
      <c r="C458" t="s">
        <v>1898</v>
      </c>
      <c r="D458">
        <v>0</v>
      </c>
      <c r="E458">
        <f t="shared" si="28"/>
        <v>0.96000000000002217</v>
      </c>
      <c r="F458">
        <f t="shared" si="29"/>
        <v>0.95999999999999375</v>
      </c>
      <c r="G458">
        <f t="shared" si="30"/>
        <v>20</v>
      </c>
      <c r="H458" s="136">
        <f t="shared" si="31"/>
        <v>1553.15</v>
      </c>
      <c r="I458" t="s">
        <v>1896</v>
      </c>
      <c r="J458" t="s">
        <v>1490</v>
      </c>
      <c r="K458" t="s">
        <v>1485</v>
      </c>
      <c r="L458" t="s">
        <v>1486</v>
      </c>
      <c r="M458">
        <v>4.5</v>
      </c>
      <c r="N458">
        <v>1280</v>
      </c>
      <c r="O458">
        <v>1</v>
      </c>
      <c r="P458">
        <v>2</v>
      </c>
      <c r="Q458" s="134">
        <v>3309</v>
      </c>
      <c r="R458">
        <v>52.46</v>
      </c>
      <c r="S458">
        <v>0.9</v>
      </c>
      <c r="T458">
        <v>18.52</v>
      </c>
      <c r="U458">
        <v>6.91</v>
      </c>
      <c r="V458">
        <v>0.27</v>
      </c>
      <c r="W458">
        <v>6.69</v>
      </c>
      <c r="X458">
        <v>8.18</v>
      </c>
      <c r="Y458">
        <v>3.25</v>
      </c>
      <c r="Z458">
        <v>1.83</v>
      </c>
      <c r="AA458">
        <v>0.03</v>
      </c>
      <c r="AB458">
        <v>0</v>
      </c>
      <c r="AC458">
        <v>0</v>
      </c>
      <c r="AD458">
        <v>0</v>
      </c>
      <c r="AE458">
        <v>99.04</v>
      </c>
      <c r="AG458" s="134">
        <v>3309</v>
      </c>
      <c r="AH458">
        <v>50.08</v>
      </c>
      <c r="AI458">
        <v>0.35</v>
      </c>
      <c r="AJ458">
        <v>7.58</v>
      </c>
      <c r="AK458">
        <v>6.7</v>
      </c>
      <c r="AL458">
        <v>0.26</v>
      </c>
      <c r="AM458">
        <v>15.66</v>
      </c>
      <c r="AN458">
        <v>18.55</v>
      </c>
      <c r="AO458">
        <v>0.92</v>
      </c>
      <c r="AP458">
        <v>0.03</v>
      </c>
      <c r="AQ458">
        <v>0.31</v>
      </c>
    </row>
    <row r="459" spans="1:43" ht="15.6">
      <c r="A459" s="134">
        <v>3310</v>
      </c>
      <c r="B459" t="s">
        <v>1906</v>
      </c>
      <c r="C459" t="s">
        <v>1898</v>
      </c>
      <c r="D459">
        <v>0</v>
      </c>
      <c r="E459">
        <f t="shared" si="28"/>
        <v>-0.36000000000001364</v>
      </c>
      <c r="F459">
        <f t="shared" si="29"/>
        <v>-0.35999999999999943</v>
      </c>
      <c r="G459">
        <f t="shared" si="30"/>
        <v>20</v>
      </c>
      <c r="H459" s="136">
        <f t="shared" si="31"/>
        <v>1533.15</v>
      </c>
      <c r="I459" t="s">
        <v>1896</v>
      </c>
      <c r="J459" t="s">
        <v>1490</v>
      </c>
      <c r="K459" t="s">
        <v>1485</v>
      </c>
      <c r="L459" t="s">
        <v>1486</v>
      </c>
      <c r="M459">
        <v>6</v>
      </c>
      <c r="N459">
        <v>1260</v>
      </c>
      <c r="O459">
        <v>1</v>
      </c>
      <c r="P459">
        <v>2</v>
      </c>
      <c r="Q459" s="134">
        <v>3310</v>
      </c>
      <c r="R459">
        <v>55.11</v>
      </c>
      <c r="S459">
        <v>0.8</v>
      </c>
      <c r="T459">
        <v>18.399999999999999</v>
      </c>
      <c r="U459">
        <v>7.34</v>
      </c>
      <c r="V459">
        <v>0.21</v>
      </c>
      <c r="W459">
        <v>5.81</v>
      </c>
      <c r="X459">
        <v>7.34</v>
      </c>
      <c r="Y459">
        <v>3.12</v>
      </c>
      <c r="Z459">
        <v>2.2200000000000002</v>
      </c>
      <c r="AA459">
        <v>0.01</v>
      </c>
      <c r="AB459">
        <v>0</v>
      </c>
      <c r="AC459">
        <v>0</v>
      </c>
      <c r="AD459">
        <v>0</v>
      </c>
      <c r="AE459">
        <v>100.36</v>
      </c>
      <c r="AG459" s="134">
        <v>3310</v>
      </c>
      <c r="AH459">
        <v>51.07</v>
      </c>
      <c r="AI459">
        <v>0.57999999999999996</v>
      </c>
      <c r="AJ459">
        <v>6.37</v>
      </c>
      <c r="AK459">
        <v>7.21</v>
      </c>
      <c r="AL459">
        <v>0.23</v>
      </c>
      <c r="AM459">
        <v>15.01</v>
      </c>
      <c r="AN459">
        <v>18.66</v>
      </c>
      <c r="AO459">
        <v>0.65</v>
      </c>
      <c r="AP459">
        <v>0.03</v>
      </c>
      <c r="AQ459">
        <v>0.41</v>
      </c>
    </row>
    <row r="460" spans="1:43" ht="15.6">
      <c r="A460" s="134">
        <v>3311</v>
      </c>
      <c r="B460" t="s">
        <v>1907</v>
      </c>
      <c r="C460" t="s">
        <v>1898</v>
      </c>
      <c r="D460">
        <v>0</v>
      </c>
      <c r="E460">
        <f t="shared" si="28"/>
        <v>0.68999999999998352</v>
      </c>
      <c r="F460">
        <f t="shared" si="29"/>
        <v>0.68999999999999773</v>
      </c>
      <c r="G460">
        <f t="shared" si="30"/>
        <v>20</v>
      </c>
      <c r="H460" s="136">
        <f t="shared" si="31"/>
        <v>1493.15</v>
      </c>
      <c r="I460" t="s">
        <v>1896</v>
      </c>
      <c r="J460" t="s">
        <v>1490</v>
      </c>
      <c r="K460" t="s">
        <v>1485</v>
      </c>
      <c r="L460" t="s">
        <v>1486</v>
      </c>
      <c r="M460">
        <v>5</v>
      </c>
      <c r="N460">
        <v>1220</v>
      </c>
      <c r="O460">
        <v>1</v>
      </c>
      <c r="P460">
        <v>2</v>
      </c>
      <c r="Q460" s="134">
        <v>3311</v>
      </c>
      <c r="R460">
        <v>56.45</v>
      </c>
      <c r="S460">
        <v>1.51</v>
      </c>
      <c r="T460">
        <v>18.21</v>
      </c>
      <c r="U460">
        <v>7.35</v>
      </c>
      <c r="V460">
        <v>0.19</v>
      </c>
      <c r="W460">
        <v>4.07</v>
      </c>
      <c r="X460">
        <v>4.7300000000000004</v>
      </c>
      <c r="Y460">
        <v>3</v>
      </c>
      <c r="Z460">
        <v>3.76</v>
      </c>
      <c r="AA460">
        <v>0.04</v>
      </c>
      <c r="AB460">
        <v>0</v>
      </c>
      <c r="AC460">
        <v>0</v>
      </c>
      <c r="AD460">
        <v>0</v>
      </c>
      <c r="AE460">
        <v>99.31</v>
      </c>
      <c r="AG460" s="134">
        <v>3311</v>
      </c>
      <c r="AH460">
        <v>50.95</v>
      </c>
      <c r="AI460">
        <v>0.86</v>
      </c>
      <c r="AJ460">
        <v>4.8099999999999996</v>
      </c>
      <c r="AK460">
        <v>6.83</v>
      </c>
      <c r="AL460">
        <v>0.19</v>
      </c>
      <c r="AM460">
        <v>14.73</v>
      </c>
      <c r="AN460">
        <v>20.63</v>
      </c>
      <c r="AO460">
        <v>0.32</v>
      </c>
      <c r="AP460">
        <v>0.03</v>
      </c>
      <c r="AQ460">
        <v>0.21</v>
      </c>
    </row>
    <row r="461" spans="1:43" ht="15.6">
      <c r="A461" s="134">
        <v>5392</v>
      </c>
      <c r="B461" t="s">
        <v>1908</v>
      </c>
      <c r="C461" t="s">
        <v>1909</v>
      </c>
      <c r="D461">
        <v>0</v>
      </c>
      <c r="E461">
        <f t="shared" si="28"/>
        <v>-1.0600000000000023</v>
      </c>
      <c r="F461">
        <f t="shared" si="29"/>
        <v>-1.0600000000000023</v>
      </c>
      <c r="G461">
        <f t="shared" si="30"/>
        <v>30</v>
      </c>
      <c r="H461" s="136">
        <f t="shared" si="31"/>
        <v>1763.15</v>
      </c>
      <c r="I461" t="s">
        <v>1483</v>
      </c>
      <c r="J461" t="s">
        <v>1490</v>
      </c>
      <c r="K461" t="s">
        <v>1020</v>
      </c>
      <c r="L461" t="s">
        <v>1486</v>
      </c>
      <c r="M461">
        <v>29</v>
      </c>
      <c r="N461">
        <v>1490</v>
      </c>
      <c r="O461">
        <v>20</v>
      </c>
      <c r="P461">
        <v>3</v>
      </c>
      <c r="Q461" s="134">
        <v>5392</v>
      </c>
      <c r="R461">
        <v>38</v>
      </c>
      <c r="S461">
        <v>6.25</v>
      </c>
      <c r="T461">
        <v>7.38</v>
      </c>
      <c r="U461">
        <v>28.9</v>
      </c>
      <c r="V461">
        <v>0.41</v>
      </c>
      <c r="W461">
        <v>10.8</v>
      </c>
      <c r="X461">
        <v>7.7</v>
      </c>
      <c r="Y461">
        <v>0.8</v>
      </c>
      <c r="Z461">
        <v>0.28000000000000003</v>
      </c>
      <c r="AA461">
        <v>0.54</v>
      </c>
      <c r="AB461">
        <v>0</v>
      </c>
      <c r="AC461">
        <v>0</v>
      </c>
      <c r="AD461">
        <v>0</v>
      </c>
      <c r="AE461">
        <v>101.06</v>
      </c>
      <c r="AG461" s="134">
        <v>5392</v>
      </c>
      <c r="AH461">
        <v>52</v>
      </c>
      <c r="AI461">
        <v>0.73</v>
      </c>
      <c r="AJ461">
        <v>4.09</v>
      </c>
      <c r="AK461">
        <v>14.8</v>
      </c>
      <c r="AL461">
        <v>0.26</v>
      </c>
      <c r="AM461">
        <v>20.9</v>
      </c>
      <c r="AN461">
        <v>6.74</v>
      </c>
      <c r="AO461">
        <v>0.34</v>
      </c>
      <c r="AP461">
        <v>0</v>
      </c>
      <c r="AQ461">
        <v>0.53</v>
      </c>
    </row>
    <row r="462" spans="1:43" ht="15.6">
      <c r="A462" s="134">
        <v>5393</v>
      </c>
      <c r="B462" t="s">
        <v>1910</v>
      </c>
      <c r="C462" t="s">
        <v>1909</v>
      </c>
      <c r="D462">
        <v>0</v>
      </c>
      <c r="E462">
        <f t="shared" si="28"/>
        <v>0.43999999999998352</v>
      </c>
      <c r="F462">
        <f t="shared" si="29"/>
        <v>0.43999999999999773</v>
      </c>
      <c r="G462">
        <f t="shared" si="30"/>
        <v>30</v>
      </c>
      <c r="H462" s="136">
        <f t="shared" si="31"/>
        <v>1798.15</v>
      </c>
      <c r="I462" t="s">
        <v>1483</v>
      </c>
      <c r="J462" t="s">
        <v>1490</v>
      </c>
      <c r="K462" t="s">
        <v>1020</v>
      </c>
      <c r="L462" t="s">
        <v>1486</v>
      </c>
      <c r="M462">
        <v>28</v>
      </c>
      <c r="N462">
        <v>1525</v>
      </c>
      <c r="O462">
        <v>20</v>
      </c>
      <c r="P462">
        <v>3</v>
      </c>
      <c r="Q462" s="134">
        <v>5393</v>
      </c>
      <c r="R462">
        <v>39.1</v>
      </c>
      <c r="S462">
        <v>4.79</v>
      </c>
      <c r="T462">
        <v>8.18</v>
      </c>
      <c r="U462">
        <v>25.8</v>
      </c>
      <c r="V462">
        <v>0.4</v>
      </c>
      <c r="W462">
        <v>11.7</v>
      </c>
      <c r="X462">
        <v>7.98</v>
      </c>
      <c r="Y462">
        <v>0.75</v>
      </c>
      <c r="Z462">
        <v>0.21</v>
      </c>
      <c r="AA462">
        <v>0.65</v>
      </c>
      <c r="AB462">
        <v>0</v>
      </c>
      <c r="AC462">
        <v>0</v>
      </c>
      <c r="AD462">
        <v>0</v>
      </c>
      <c r="AE462">
        <v>99.56</v>
      </c>
      <c r="AG462" s="134">
        <v>5393</v>
      </c>
      <c r="AH462">
        <v>51.6</v>
      </c>
      <c r="AI462">
        <v>0.57999999999999996</v>
      </c>
      <c r="AJ462">
        <v>4.13</v>
      </c>
      <c r="AK462">
        <v>14.1</v>
      </c>
      <c r="AL462">
        <v>0.22</v>
      </c>
      <c r="AM462">
        <v>21.6</v>
      </c>
      <c r="AN462">
        <v>5.95</v>
      </c>
      <c r="AO462">
        <v>0.28999999999999998</v>
      </c>
      <c r="AP462">
        <v>0</v>
      </c>
      <c r="AQ462">
        <v>0.56000000000000005</v>
      </c>
    </row>
    <row r="463" spans="1:43" ht="15.6">
      <c r="A463" s="134">
        <v>5396</v>
      </c>
      <c r="B463" t="s">
        <v>1911</v>
      </c>
      <c r="C463" t="s">
        <v>1909</v>
      </c>
      <c r="D463">
        <v>0</v>
      </c>
      <c r="E463">
        <f t="shared" si="28"/>
        <v>1.2299999999999756</v>
      </c>
      <c r="F463">
        <f t="shared" si="29"/>
        <v>1.230000000000004</v>
      </c>
      <c r="G463">
        <f t="shared" si="30"/>
        <v>30</v>
      </c>
      <c r="H463" s="136">
        <f t="shared" si="31"/>
        <v>1793.15</v>
      </c>
      <c r="I463" t="s">
        <v>1483</v>
      </c>
      <c r="J463" t="s">
        <v>1490</v>
      </c>
      <c r="K463" t="s">
        <v>1020</v>
      </c>
      <c r="L463" t="s">
        <v>1486</v>
      </c>
      <c r="M463">
        <v>24</v>
      </c>
      <c r="N463">
        <v>1520</v>
      </c>
      <c r="O463">
        <v>20</v>
      </c>
      <c r="P463">
        <v>3</v>
      </c>
      <c r="Q463" s="134">
        <v>5396</v>
      </c>
      <c r="R463">
        <v>38</v>
      </c>
      <c r="S463">
        <v>5.24</v>
      </c>
      <c r="T463">
        <v>7.78</v>
      </c>
      <c r="U463">
        <v>26.2</v>
      </c>
      <c r="V463">
        <v>0.26</v>
      </c>
      <c r="W463">
        <v>11.4</v>
      </c>
      <c r="X463">
        <v>8.48</v>
      </c>
      <c r="Y463">
        <v>0.87</v>
      </c>
      <c r="Z463">
        <v>0.12</v>
      </c>
      <c r="AA463">
        <v>0.42</v>
      </c>
      <c r="AB463">
        <v>0</v>
      </c>
      <c r="AC463">
        <v>0</v>
      </c>
      <c r="AD463">
        <v>0</v>
      </c>
      <c r="AE463">
        <v>98.77</v>
      </c>
      <c r="AG463" s="134">
        <v>5396</v>
      </c>
      <c r="AH463">
        <v>51.1</v>
      </c>
      <c r="AI463">
        <v>0.8</v>
      </c>
      <c r="AJ463">
        <v>4.8099999999999996</v>
      </c>
      <c r="AK463">
        <v>11.9</v>
      </c>
      <c r="AL463">
        <v>0.18</v>
      </c>
      <c r="AM463">
        <v>19</v>
      </c>
      <c r="AN463">
        <v>10.199999999999999</v>
      </c>
      <c r="AO463">
        <v>0.5</v>
      </c>
      <c r="AP463">
        <v>0</v>
      </c>
      <c r="AQ463">
        <v>0.52</v>
      </c>
    </row>
    <row r="464" spans="1:43" ht="15.6">
      <c r="A464" s="134">
        <v>5397</v>
      </c>
      <c r="B464" t="s">
        <v>1912</v>
      </c>
      <c r="C464" t="s">
        <v>1909</v>
      </c>
      <c r="D464">
        <v>0</v>
      </c>
      <c r="E464">
        <f t="shared" si="28"/>
        <v>1.3799999999999812</v>
      </c>
      <c r="F464">
        <f t="shared" si="29"/>
        <v>1.3799999999999955</v>
      </c>
      <c r="G464">
        <f t="shared" si="30"/>
        <v>30</v>
      </c>
      <c r="H464" s="136">
        <f t="shared" si="31"/>
        <v>1811.15</v>
      </c>
      <c r="I464" t="s">
        <v>1483</v>
      </c>
      <c r="J464" t="s">
        <v>1490</v>
      </c>
      <c r="K464" t="s">
        <v>1020</v>
      </c>
      <c r="L464" t="s">
        <v>1486</v>
      </c>
      <c r="M464">
        <v>23</v>
      </c>
      <c r="N464">
        <v>1538</v>
      </c>
      <c r="O464">
        <v>20</v>
      </c>
      <c r="P464">
        <v>3</v>
      </c>
      <c r="Q464" s="134">
        <v>5397</v>
      </c>
      <c r="R464">
        <v>38.4</v>
      </c>
      <c r="S464">
        <v>4.53</v>
      </c>
      <c r="T464">
        <v>8.1300000000000008</v>
      </c>
      <c r="U464">
        <v>25.4</v>
      </c>
      <c r="V464">
        <v>0.26</v>
      </c>
      <c r="W464">
        <v>12.1</v>
      </c>
      <c r="X464">
        <v>8.4</v>
      </c>
      <c r="Y464">
        <v>0.79</v>
      </c>
      <c r="Z464">
        <v>0.08</v>
      </c>
      <c r="AA464">
        <v>0.53</v>
      </c>
      <c r="AB464">
        <v>0</v>
      </c>
      <c r="AC464">
        <v>0</v>
      </c>
      <c r="AD464">
        <v>0</v>
      </c>
      <c r="AE464">
        <v>98.62</v>
      </c>
      <c r="AG464" s="134">
        <v>5397</v>
      </c>
      <c r="AH464">
        <v>51.1</v>
      </c>
      <c r="AI464">
        <v>0.74</v>
      </c>
      <c r="AJ464">
        <v>4.8</v>
      </c>
      <c r="AK464">
        <v>11.9</v>
      </c>
      <c r="AL464">
        <v>0.17</v>
      </c>
      <c r="AM464">
        <v>19.3</v>
      </c>
      <c r="AN464">
        <v>9.98</v>
      </c>
      <c r="AO464">
        <v>0.46</v>
      </c>
      <c r="AP464">
        <v>0</v>
      </c>
      <c r="AQ464">
        <v>0.54</v>
      </c>
    </row>
    <row r="465" spans="1:43" ht="15.6">
      <c r="A465" s="134">
        <v>654</v>
      </c>
      <c r="B465" t="s">
        <v>1913</v>
      </c>
      <c r="C465" t="s">
        <v>1914</v>
      </c>
      <c r="D465">
        <v>0</v>
      </c>
      <c r="E465">
        <f t="shared" si="28"/>
        <v>0.49000000000000909</v>
      </c>
      <c r="F465">
        <f t="shared" si="29"/>
        <v>0.40000000000000568</v>
      </c>
      <c r="G465">
        <f t="shared" si="30"/>
        <v>28</v>
      </c>
      <c r="H465" s="136">
        <f t="shared" si="31"/>
        <v>1838.15</v>
      </c>
      <c r="I465" t="s">
        <v>1483</v>
      </c>
      <c r="J465" t="s">
        <v>1490</v>
      </c>
      <c r="K465" t="s">
        <v>1566</v>
      </c>
      <c r="L465" t="s">
        <v>1486</v>
      </c>
      <c r="M465">
        <v>29</v>
      </c>
      <c r="N465">
        <v>1565</v>
      </c>
      <c r="O465">
        <v>0</v>
      </c>
      <c r="P465">
        <v>2.8</v>
      </c>
      <c r="Q465" s="134">
        <v>654</v>
      </c>
      <c r="R465">
        <v>46</v>
      </c>
      <c r="S465">
        <v>1.39</v>
      </c>
      <c r="T465">
        <v>12.8</v>
      </c>
      <c r="U465">
        <v>12.5</v>
      </c>
      <c r="V465">
        <v>0.22</v>
      </c>
      <c r="W465">
        <v>14.8</v>
      </c>
      <c r="X465">
        <v>6.83</v>
      </c>
      <c r="Y465">
        <v>3.94</v>
      </c>
      <c r="Z465">
        <v>0.5</v>
      </c>
      <c r="AA465">
        <v>0.33</v>
      </c>
      <c r="AB465">
        <v>0.2</v>
      </c>
      <c r="AC465">
        <v>0</v>
      </c>
      <c r="AD465">
        <v>0</v>
      </c>
      <c r="AE465">
        <v>99.6</v>
      </c>
      <c r="AG465" s="134">
        <v>654</v>
      </c>
      <c r="AH465">
        <v>54</v>
      </c>
      <c r="AI465">
        <v>0.28999999999999998</v>
      </c>
      <c r="AJ465">
        <v>6.88</v>
      </c>
      <c r="AK465">
        <v>7.44</v>
      </c>
      <c r="AL465">
        <v>0.16</v>
      </c>
      <c r="AM465">
        <v>24.4</v>
      </c>
      <c r="AN465">
        <v>5.35</v>
      </c>
      <c r="AO465">
        <v>1.22</v>
      </c>
      <c r="AP465">
        <v>0</v>
      </c>
      <c r="AQ465">
        <v>0.61</v>
      </c>
    </row>
    <row r="466" spans="1:43" ht="15.6">
      <c r="A466" s="134">
        <v>655</v>
      </c>
      <c r="B466" t="s">
        <v>1915</v>
      </c>
      <c r="C466" t="s">
        <v>1914</v>
      </c>
      <c r="D466">
        <v>0</v>
      </c>
      <c r="E466">
        <f t="shared" si="28"/>
        <v>0.98000000000001819</v>
      </c>
      <c r="F466">
        <f t="shared" si="29"/>
        <v>0.90000000000000568</v>
      </c>
      <c r="G466">
        <f t="shared" si="30"/>
        <v>28</v>
      </c>
      <c r="H466" s="136">
        <f t="shared" si="31"/>
        <v>1768.15</v>
      </c>
      <c r="I466" t="s">
        <v>1483</v>
      </c>
      <c r="J466" t="s">
        <v>1490</v>
      </c>
      <c r="K466" t="s">
        <v>1566</v>
      </c>
      <c r="L466" t="s">
        <v>1486</v>
      </c>
      <c r="M466">
        <v>26</v>
      </c>
      <c r="N466">
        <v>1495</v>
      </c>
      <c r="O466">
        <v>0</v>
      </c>
      <c r="P466">
        <v>2.8</v>
      </c>
      <c r="Q466" s="134">
        <v>655</v>
      </c>
      <c r="R466">
        <v>44.4</v>
      </c>
      <c r="S466">
        <v>2.08</v>
      </c>
      <c r="T466">
        <v>11.9</v>
      </c>
      <c r="U466">
        <v>15.5</v>
      </c>
      <c r="V466">
        <v>0.1</v>
      </c>
      <c r="W466">
        <v>12.5</v>
      </c>
      <c r="X466">
        <v>6.61</v>
      </c>
      <c r="Y466">
        <v>4.59</v>
      </c>
      <c r="Z466">
        <v>0.83</v>
      </c>
      <c r="AA466">
        <v>0.16</v>
      </c>
      <c r="AB466">
        <v>0.35</v>
      </c>
      <c r="AC466">
        <v>0</v>
      </c>
      <c r="AD466">
        <v>0</v>
      </c>
      <c r="AE466">
        <v>99.1</v>
      </c>
      <c r="AG466" s="134">
        <v>655</v>
      </c>
      <c r="AH466">
        <v>53.5</v>
      </c>
      <c r="AI466">
        <v>0.51</v>
      </c>
      <c r="AJ466">
        <v>8.1999999999999993</v>
      </c>
      <c r="AK466">
        <v>7.98</v>
      </c>
      <c r="AL466">
        <v>0.17</v>
      </c>
      <c r="AM466">
        <v>19.100000000000001</v>
      </c>
      <c r="AN466">
        <v>8.77</v>
      </c>
      <c r="AO466">
        <v>2.15</v>
      </c>
      <c r="AP466">
        <v>0</v>
      </c>
      <c r="AQ466">
        <v>0.56000000000000005</v>
      </c>
    </row>
    <row r="467" spans="1:43" ht="15.6">
      <c r="A467" s="134">
        <v>657</v>
      </c>
      <c r="B467" t="s">
        <v>1916</v>
      </c>
      <c r="C467" t="s">
        <v>1914</v>
      </c>
      <c r="D467">
        <v>0</v>
      </c>
      <c r="E467">
        <f t="shared" si="28"/>
        <v>0.69999999999998863</v>
      </c>
      <c r="F467">
        <f t="shared" si="29"/>
        <v>0.70000000000000284</v>
      </c>
      <c r="G467">
        <f t="shared" si="30"/>
        <v>28</v>
      </c>
      <c r="H467" s="136">
        <f t="shared" si="31"/>
        <v>1818.15</v>
      </c>
      <c r="I467" t="s">
        <v>1483</v>
      </c>
      <c r="J467" t="s">
        <v>1490</v>
      </c>
      <c r="K467" t="s">
        <v>1566</v>
      </c>
      <c r="L467" t="s">
        <v>1486</v>
      </c>
      <c r="M467">
        <v>26</v>
      </c>
      <c r="N467">
        <v>1545</v>
      </c>
      <c r="O467">
        <v>0</v>
      </c>
      <c r="P467">
        <v>2.8</v>
      </c>
      <c r="Q467" s="134">
        <v>657</v>
      </c>
      <c r="R467">
        <v>45.4</v>
      </c>
      <c r="S467">
        <v>2.09</v>
      </c>
      <c r="T467">
        <v>12.4</v>
      </c>
      <c r="U467">
        <v>12.6</v>
      </c>
      <c r="V467">
        <v>0.12</v>
      </c>
      <c r="W467">
        <v>15</v>
      </c>
      <c r="X467">
        <v>7.31</v>
      </c>
      <c r="Y467">
        <v>3.04</v>
      </c>
      <c r="Z467">
        <v>0.89</v>
      </c>
      <c r="AA467">
        <v>0.2</v>
      </c>
      <c r="AB467">
        <v>0.25</v>
      </c>
      <c r="AC467">
        <v>0</v>
      </c>
      <c r="AD467">
        <v>0</v>
      </c>
      <c r="AE467">
        <v>99.3</v>
      </c>
      <c r="AG467" s="134">
        <v>657</v>
      </c>
      <c r="AH467">
        <v>52.8</v>
      </c>
      <c r="AI467">
        <v>0.36</v>
      </c>
      <c r="AJ467">
        <v>7.93</v>
      </c>
      <c r="AK467">
        <v>6.77</v>
      </c>
      <c r="AL467">
        <v>0.1</v>
      </c>
      <c r="AM467">
        <v>23.1</v>
      </c>
      <c r="AN467">
        <v>6.68</v>
      </c>
      <c r="AO467">
        <v>1.29</v>
      </c>
      <c r="AP467">
        <v>0</v>
      </c>
      <c r="AQ467">
        <v>0.55000000000000004</v>
      </c>
    </row>
    <row r="468" spans="1:43" ht="15.6">
      <c r="A468" s="134">
        <v>658</v>
      </c>
      <c r="B468" t="s">
        <v>1917</v>
      </c>
      <c r="C468" t="s">
        <v>1914</v>
      </c>
      <c r="D468">
        <v>0</v>
      </c>
      <c r="E468">
        <f t="shared" si="28"/>
        <v>1.0999999999999943</v>
      </c>
      <c r="F468">
        <f t="shared" si="29"/>
        <v>1</v>
      </c>
      <c r="G468">
        <f t="shared" si="30"/>
        <v>28</v>
      </c>
      <c r="H468" s="136">
        <f t="shared" si="31"/>
        <v>1813.15</v>
      </c>
      <c r="I468" t="s">
        <v>1483</v>
      </c>
      <c r="J468" t="s">
        <v>1490</v>
      </c>
      <c r="K468" t="s">
        <v>1566</v>
      </c>
      <c r="L468" t="s">
        <v>1486</v>
      </c>
      <c r="M468">
        <v>25</v>
      </c>
      <c r="N468">
        <v>1540</v>
      </c>
      <c r="O468">
        <v>0</v>
      </c>
      <c r="P468">
        <v>2.8</v>
      </c>
      <c r="Q468" s="134">
        <v>658</v>
      </c>
      <c r="R468">
        <v>45</v>
      </c>
      <c r="S468">
        <v>1.57</v>
      </c>
      <c r="T468">
        <v>13.1</v>
      </c>
      <c r="U468">
        <v>11.5</v>
      </c>
      <c r="V468">
        <v>0.12</v>
      </c>
      <c r="W468">
        <v>16</v>
      </c>
      <c r="X468">
        <v>7.48</v>
      </c>
      <c r="Y468">
        <v>2.94</v>
      </c>
      <c r="Z468">
        <v>0.66</v>
      </c>
      <c r="AA468">
        <v>0.28999999999999998</v>
      </c>
      <c r="AB468">
        <v>0.24</v>
      </c>
      <c r="AC468">
        <v>0</v>
      </c>
      <c r="AD468">
        <v>0</v>
      </c>
      <c r="AE468">
        <v>99</v>
      </c>
      <c r="AG468" s="134">
        <v>658</v>
      </c>
      <c r="AH468">
        <v>51.8</v>
      </c>
      <c r="AI468">
        <v>0.28000000000000003</v>
      </c>
      <c r="AJ468">
        <v>8.06</v>
      </c>
      <c r="AK468">
        <v>6.32</v>
      </c>
      <c r="AL468">
        <v>7.0000000000000007E-2</v>
      </c>
      <c r="AM468">
        <v>24</v>
      </c>
      <c r="AN468">
        <v>5.66</v>
      </c>
      <c r="AO468">
        <v>1.17</v>
      </c>
      <c r="AP468">
        <v>0</v>
      </c>
      <c r="AQ468">
        <v>0.75</v>
      </c>
    </row>
    <row r="469" spans="1:43" ht="15.6">
      <c r="A469" s="134">
        <v>659</v>
      </c>
      <c r="B469" t="s">
        <v>1918</v>
      </c>
      <c r="C469" t="s">
        <v>1914</v>
      </c>
      <c r="D469">
        <v>0</v>
      </c>
      <c r="E469">
        <f t="shared" si="28"/>
        <v>1.5600000000000165</v>
      </c>
      <c r="F469">
        <f t="shared" si="29"/>
        <v>1.5999999999999943</v>
      </c>
      <c r="G469">
        <f t="shared" si="30"/>
        <v>28</v>
      </c>
      <c r="H469" s="136">
        <f t="shared" si="31"/>
        <v>1813.15</v>
      </c>
      <c r="I469" t="s">
        <v>1483</v>
      </c>
      <c r="J469" t="s">
        <v>1490</v>
      </c>
      <c r="K469" t="s">
        <v>1566</v>
      </c>
      <c r="L469" t="s">
        <v>1486</v>
      </c>
      <c r="M469">
        <v>24.5</v>
      </c>
      <c r="N469">
        <v>1540</v>
      </c>
      <c r="O469">
        <v>0</v>
      </c>
      <c r="P469">
        <v>2.8</v>
      </c>
      <c r="Q469" s="134">
        <v>659</v>
      </c>
      <c r="R469">
        <v>45.5</v>
      </c>
      <c r="S469">
        <v>1.65</v>
      </c>
      <c r="T469">
        <v>12.5</v>
      </c>
      <c r="U469">
        <v>11.6</v>
      </c>
      <c r="V469">
        <v>0.1</v>
      </c>
      <c r="W469">
        <v>15.7</v>
      </c>
      <c r="X469">
        <v>7.38</v>
      </c>
      <c r="Y469">
        <v>2.95</v>
      </c>
      <c r="Z469">
        <v>0.61</v>
      </c>
      <c r="AA469">
        <v>0.24</v>
      </c>
      <c r="AB469">
        <v>0.21</v>
      </c>
      <c r="AC469">
        <v>0</v>
      </c>
      <c r="AD469">
        <v>0</v>
      </c>
      <c r="AE469">
        <v>98.4</v>
      </c>
      <c r="AG469" s="134">
        <v>659</v>
      </c>
      <c r="AH469">
        <v>53.8</v>
      </c>
      <c r="AI469">
        <v>0.16</v>
      </c>
      <c r="AJ469">
        <v>5.86</v>
      </c>
      <c r="AK469">
        <v>6.65</v>
      </c>
      <c r="AL469">
        <v>0.09</v>
      </c>
      <c r="AM469">
        <v>29.8</v>
      </c>
      <c r="AN469">
        <v>1.94</v>
      </c>
      <c r="AO469">
        <v>0.43</v>
      </c>
      <c r="AP469">
        <v>0</v>
      </c>
      <c r="AQ469">
        <v>0.62</v>
      </c>
    </row>
    <row r="470" spans="1:43" ht="15.6">
      <c r="A470" s="134">
        <v>660</v>
      </c>
      <c r="B470" t="s">
        <v>1919</v>
      </c>
      <c r="C470" t="s">
        <v>1914</v>
      </c>
      <c r="D470">
        <v>0</v>
      </c>
      <c r="E470">
        <f t="shared" si="28"/>
        <v>0.92999999999999261</v>
      </c>
      <c r="F470">
        <f t="shared" si="29"/>
        <v>0.70000000000000284</v>
      </c>
      <c r="G470">
        <f t="shared" si="30"/>
        <v>28</v>
      </c>
      <c r="H470" s="136">
        <f t="shared" si="31"/>
        <v>1783.15</v>
      </c>
      <c r="I470" t="s">
        <v>1483</v>
      </c>
      <c r="J470" t="s">
        <v>1490</v>
      </c>
      <c r="K470" t="s">
        <v>1566</v>
      </c>
      <c r="L470" t="s">
        <v>1486</v>
      </c>
      <c r="M470">
        <v>24</v>
      </c>
      <c r="N470">
        <v>1510</v>
      </c>
      <c r="O470">
        <v>0</v>
      </c>
      <c r="P470">
        <v>2.8</v>
      </c>
      <c r="Q470" s="134">
        <v>660</v>
      </c>
      <c r="R470">
        <v>46.2</v>
      </c>
      <c r="S470">
        <v>1.47</v>
      </c>
      <c r="T470">
        <v>12.2</v>
      </c>
      <c r="U470">
        <v>11.5</v>
      </c>
      <c r="V470">
        <v>0.17</v>
      </c>
      <c r="W470">
        <v>14.7</v>
      </c>
      <c r="X470">
        <v>6.03</v>
      </c>
      <c r="Y470">
        <v>4.78</v>
      </c>
      <c r="Z470">
        <v>1.19</v>
      </c>
      <c r="AA470">
        <v>0.21</v>
      </c>
      <c r="AB470">
        <v>0.62</v>
      </c>
      <c r="AC470">
        <v>0</v>
      </c>
      <c r="AD470">
        <v>0</v>
      </c>
      <c r="AE470">
        <v>99.3</v>
      </c>
      <c r="AG470" s="134">
        <v>660</v>
      </c>
      <c r="AH470">
        <v>53.6</v>
      </c>
      <c r="AI470">
        <v>0.26</v>
      </c>
      <c r="AJ470">
        <v>7.06</v>
      </c>
      <c r="AK470">
        <v>6.69</v>
      </c>
      <c r="AL470">
        <v>0.16</v>
      </c>
      <c r="AM470">
        <v>24</v>
      </c>
      <c r="AN470">
        <v>5.0999999999999996</v>
      </c>
      <c r="AO470">
        <v>1.69</v>
      </c>
      <c r="AP470">
        <v>0</v>
      </c>
      <c r="AQ470">
        <v>0.75</v>
      </c>
    </row>
    <row r="471" spans="1:43" ht="15.6">
      <c r="A471" s="134">
        <v>661</v>
      </c>
      <c r="B471" t="s">
        <v>1920</v>
      </c>
      <c r="C471" t="s">
        <v>1914</v>
      </c>
      <c r="D471">
        <v>0</v>
      </c>
      <c r="E471">
        <f t="shared" si="28"/>
        <v>1.2600000000000051</v>
      </c>
      <c r="F471">
        <f t="shared" si="29"/>
        <v>1.2999999999999972</v>
      </c>
      <c r="G471">
        <f t="shared" si="30"/>
        <v>28</v>
      </c>
      <c r="H471" s="136">
        <f t="shared" si="31"/>
        <v>1773.15</v>
      </c>
      <c r="I471" t="s">
        <v>1483</v>
      </c>
      <c r="J471" t="s">
        <v>1490</v>
      </c>
      <c r="K471" t="s">
        <v>1566</v>
      </c>
      <c r="L471" t="s">
        <v>1486</v>
      </c>
      <c r="M471">
        <v>22</v>
      </c>
      <c r="N471">
        <v>1500</v>
      </c>
      <c r="O471">
        <v>0</v>
      </c>
      <c r="P471">
        <v>2.8</v>
      </c>
      <c r="Q471" s="134">
        <v>661</v>
      </c>
      <c r="R471">
        <v>45.5</v>
      </c>
      <c r="S471">
        <v>2.0099999999999998</v>
      </c>
      <c r="T471">
        <v>13.1</v>
      </c>
      <c r="U471">
        <v>10.6</v>
      </c>
      <c r="V471">
        <v>0.12</v>
      </c>
      <c r="W471">
        <v>12.1</v>
      </c>
      <c r="X471">
        <v>6.1</v>
      </c>
      <c r="Y471">
        <v>6.07</v>
      </c>
      <c r="Z471">
        <v>2.31</v>
      </c>
      <c r="AA471">
        <v>0.06</v>
      </c>
      <c r="AB471">
        <v>0.77</v>
      </c>
      <c r="AC471">
        <v>0</v>
      </c>
      <c r="AD471">
        <v>0</v>
      </c>
      <c r="AE471">
        <v>98.7</v>
      </c>
      <c r="AG471" s="134">
        <v>661</v>
      </c>
      <c r="AH471">
        <v>52.5</v>
      </c>
      <c r="AI471">
        <v>0.4</v>
      </c>
      <c r="AJ471">
        <v>8.9499999999999993</v>
      </c>
      <c r="AK471">
        <v>5.38</v>
      </c>
      <c r="AL471">
        <v>0.11</v>
      </c>
      <c r="AM471">
        <v>19.100000000000001</v>
      </c>
      <c r="AN471">
        <v>9.31</v>
      </c>
      <c r="AO471">
        <v>2.44</v>
      </c>
      <c r="AP471">
        <v>0</v>
      </c>
      <c r="AQ471">
        <v>0.63</v>
      </c>
    </row>
    <row r="472" spans="1:43" ht="15.6">
      <c r="A472" s="134">
        <v>662</v>
      </c>
      <c r="B472" t="s">
        <v>1921</v>
      </c>
      <c r="C472" t="s">
        <v>1914</v>
      </c>
      <c r="D472">
        <v>0</v>
      </c>
      <c r="E472">
        <f t="shared" si="28"/>
        <v>0.29999999999999716</v>
      </c>
      <c r="F472">
        <f t="shared" si="29"/>
        <v>0.29999999999999716</v>
      </c>
      <c r="G472">
        <f t="shared" si="30"/>
        <v>28</v>
      </c>
      <c r="H472" s="136">
        <f t="shared" si="31"/>
        <v>1791.15</v>
      </c>
      <c r="I472" t="s">
        <v>1483</v>
      </c>
      <c r="J472" t="s">
        <v>1490</v>
      </c>
      <c r="K472" t="s">
        <v>1566</v>
      </c>
      <c r="L472" t="s">
        <v>1486</v>
      </c>
      <c r="M472">
        <v>22</v>
      </c>
      <c r="N472">
        <v>1518</v>
      </c>
      <c r="O472">
        <v>0</v>
      </c>
      <c r="P472">
        <v>2.8</v>
      </c>
      <c r="Q472" s="134">
        <v>662</v>
      </c>
      <c r="R472">
        <v>46.6</v>
      </c>
      <c r="S472">
        <v>1.74</v>
      </c>
      <c r="T472">
        <v>13.3</v>
      </c>
      <c r="U472">
        <v>9.5299999999999994</v>
      </c>
      <c r="V472">
        <v>0.13</v>
      </c>
      <c r="W472">
        <v>13.9</v>
      </c>
      <c r="X472">
        <v>6</v>
      </c>
      <c r="Y472">
        <v>5.61</v>
      </c>
      <c r="Z472">
        <v>2.09</v>
      </c>
      <c r="AA472">
        <v>0.11</v>
      </c>
      <c r="AB472">
        <v>0.69</v>
      </c>
      <c r="AC472">
        <v>0</v>
      </c>
      <c r="AD472">
        <v>0</v>
      </c>
      <c r="AE472">
        <v>99.7</v>
      </c>
      <c r="AG472" s="134">
        <v>662</v>
      </c>
      <c r="AH472">
        <v>53.3</v>
      </c>
      <c r="AI472">
        <v>0.33</v>
      </c>
      <c r="AJ472">
        <v>9.1</v>
      </c>
      <c r="AK472">
        <v>5.53</v>
      </c>
      <c r="AL472">
        <v>0.1</v>
      </c>
      <c r="AM472">
        <v>22.9</v>
      </c>
      <c r="AN472">
        <v>6.61</v>
      </c>
      <c r="AO472">
        <v>1.93</v>
      </c>
      <c r="AP472">
        <v>0</v>
      </c>
      <c r="AQ472">
        <v>0.56999999999999995</v>
      </c>
    </row>
    <row r="473" spans="1:43" ht="15.6">
      <c r="A473" s="134">
        <v>663</v>
      </c>
      <c r="B473" t="s">
        <v>1922</v>
      </c>
      <c r="C473" t="s">
        <v>1914</v>
      </c>
      <c r="D473">
        <v>0</v>
      </c>
      <c r="E473">
        <f t="shared" si="28"/>
        <v>0.72999999999998977</v>
      </c>
      <c r="F473">
        <f t="shared" si="29"/>
        <v>0.79999999999999716</v>
      </c>
      <c r="G473">
        <f t="shared" si="30"/>
        <v>28</v>
      </c>
      <c r="H473" s="136">
        <f t="shared" si="31"/>
        <v>1781.15</v>
      </c>
      <c r="I473" t="s">
        <v>1483</v>
      </c>
      <c r="J473" t="s">
        <v>1490</v>
      </c>
      <c r="K473" t="s">
        <v>1566</v>
      </c>
      <c r="L473" t="s">
        <v>1486</v>
      </c>
      <c r="M473">
        <v>24.8</v>
      </c>
      <c r="N473">
        <v>1508</v>
      </c>
      <c r="O473">
        <v>0</v>
      </c>
      <c r="P473">
        <v>2.8</v>
      </c>
      <c r="Q473" s="134">
        <v>663</v>
      </c>
      <c r="R473">
        <v>46.1</v>
      </c>
      <c r="S473">
        <v>1.8</v>
      </c>
      <c r="T473">
        <v>13.4</v>
      </c>
      <c r="U473">
        <v>9.7799999999999994</v>
      </c>
      <c r="V473">
        <v>0.13</v>
      </c>
      <c r="W473">
        <v>13.5</v>
      </c>
      <c r="X473">
        <v>6</v>
      </c>
      <c r="Y473">
        <v>5.57</v>
      </c>
      <c r="Z473">
        <v>2.17</v>
      </c>
      <c r="AA473">
        <v>0.09</v>
      </c>
      <c r="AB473">
        <v>0.73</v>
      </c>
      <c r="AC473">
        <v>0</v>
      </c>
      <c r="AD473">
        <v>0</v>
      </c>
      <c r="AE473">
        <v>99.2</v>
      </c>
      <c r="AG473" s="134">
        <v>663</v>
      </c>
      <c r="AH473">
        <v>53.8</v>
      </c>
      <c r="AI473">
        <v>0.33</v>
      </c>
      <c r="AJ473">
        <v>8.27</v>
      </c>
      <c r="AK473">
        <v>5.55</v>
      </c>
      <c r="AL473">
        <v>0.11</v>
      </c>
      <c r="AM473">
        <v>22.5</v>
      </c>
      <c r="AN473">
        <v>6.94</v>
      </c>
      <c r="AO473">
        <v>2.04</v>
      </c>
      <c r="AP473">
        <v>0</v>
      </c>
      <c r="AQ473">
        <v>0.54</v>
      </c>
    </row>
    <row r="474" spans="1:43" ht="15.6">
      <c r="A474" s="134">
        <v>664</v>
      </c>
      <c r="B474" t="s">
        <v>1923</v>
      </c>
      <c r="C474" t="s">
        <v>1914</v>
      </c>
      <c r="D474">
        <v>0</v>
      </c>
      <c r="E474">
        <f t="shared" si="28"/>
        <v>0.12999999999999545</v>
      </c>
      <c r="F474">
        <f t="shared" si="29"/>
        <v>0.20000000000000284</v>
      </c>
      <c r="G474">
        <f t="shared" si="30"/>
        <v>28</v>
      </c>
      <c r="H474" s="136">
        <f t="shared" si="31"/>
        <v>1784.15</v>
      </c>
      <c r="I474" t="s">
        <v>1483</v>
      </c>
      <c r="J474" t="s">
        <v>1490</v>
      </c>
      <c r="K474" t="s">
        <v>1566</v>
      </c>
      <c r="L474" t="s">
        <v>1486</v>
      </c>
      <c r="M474">
        <v>24.5</v>
      </c>
      <c r="N474">
        <v>1511</v>
      </c>
      <c r="O474">
        <v>0</v>
      </c>
      <c r="P474">
        <v>2.8</v>
      </c>
      <c r="Q474" s="134">
        <v>664</v>
      </c>
      <c r="R474">
        <v>46.5</v>
      </c>
      <c r="S474">
        <v>1.72</v>
      </c>
      <c r="T474">
        <v>13.2</v>
      </c>
      <c r="U474">
        <v>9.44</v>
      </c>
      <c r="V474">
        <v>0.12</v>
      </c>
      <c r="W474">
        <v>13.9</v>
      </c>
      <c r="X474">
        <v>6.03</v>
      </c>
      <c r="Y474">
        <v>6.04</v>
      </c>
      <c r="Z474">
        <v>2.0699999999999998</v>
      </c>
      <c r="AA474">
        <v>0.13</v>
      </c>
      <c r="AB474">
        <v>0.72</v>
      </c>
      <c r="AC474">
        <v>0</v>
      </c>
      <c r="AD474">
        <v>0</v>
      </c>
      <c r="AE474">
        <v>99.8</v>
      </c>
      <c r="AG474" s="134">
        <v>664</v>
      </c>
      <c r="AH474">
        <v>54.7</v>
      </c>
      <c r="AI474">
        <v>0.32</v>
      </c>
      <c r="AJ474">
        <v>8.06</v>
      </c>
      <c r="AK474">
        <v>5.61</v>
      </c>
      <c r="AL474">
        <v>0.1</v>
      </c>
      <c r="AM474">
        <v>23.7</v>
      </c>
      <c r="AN474">
        <v>6.63</v>
      </c>
      <c r="AO474">
        <v>1.85</v>
      </c>
      <c r="AP474">
        <v>0</v>
      </c>
      <c r="AQ474">
        <v>0.51</v>
      </c>
    </row>
    <row r="475" spans="1:43" ht="15.6">
      <c r="A475" s="134">
        <v>665</v>
      </c>
      <c r="B475" t="s">
        <v>1924</v>
      </c>
      <c r="C475" t="s">
        <v>1914</v>
      </c>
      <c r="D475">
        <v>0</v>
      </c>
      <c r="E475">
        <f t="shared" si="28"/>
        <v>1.6100000000000136</v>
      </c>
      <c r="F475">
        <f t="shared" si="29"/>
        <v>1.5999999999999943</v>
      </c>
      <c r="G475">
        <f t="shared" si="30"/>
        <v>24</v>
      </c>
      <c r="H475" s="136">
        <f t="shared" si="31"/>
        <v>1758.15</v>
      </c>
      <c r="I475" t="s">
        <v>1483</v>
      </c>
      <c r="J475" t="s">
        <v>1490</v>
      </c>
      <c r="K475" t="s">
        <v>1566</v>
      </c>
      <c r="L475" t="s">
        <v>1486</v>
      </c>
      <c r="M475">
        <v>23.5</v>
      </c>
      <c r="N475">
        <v>1485</v>
      </c>
      <c r="O475">
        <v>0</v>
      </c>
      <c r="P475">
        <v>2.4</v>
      </c>
      <c r="Q475" s="134">
        <v>665</v>
      </c>
      <c r="R475">
        <v>46.4</v>
      </c>
      <c r="S475">
        <v>1.79</v>
      </c>
      <c r="T475">
        <v>14.3</v>
      </c>
      <c r="U475">
        <v>8.9700000000000006</v>
      </c>
      <c r="V475">
        <v>0.11</v>
      </c>
      <c r="W475">
        <v>12.9</v>
      </c>
      <c r="X475">
        <v>6.11</v>
      </c>
      <c r="Y475">
        <v>5.0999999999999996</v>
      </c>
      <c r="Z475">
        <v>1.94</v>
      </c>
      <c r="AA475">
        <v>0.14000000000000001</v>
      </c>
      <c r="AB475">
        <v>0.63</v>
      </c>
      <c r="AC475">
        <v>0</v>
      </c>
      <c r="AD475">
        <v>0</v>
      </c>
      <c r="AE475">
        <v>98.4</v>
      </c>
      <c r="AG475" s="134">
        <v>665</v>
      </c>
      <c r="AH475">
        <v>52.4</v>
      </c>
      <c r="AI475">
        <v>0.31</v>
      </c>
      <c r="AJ475">
        <v>8.4</v>
      </c>
      <c r="AK475">
        <v>5.79</v>
      </c>
      <c r="AL475">
        <v>0.08</v>
      </c>
      <c r="AM475">
        <v>23.1</v>
      </c>
      <c r="AN475">
        <v>6.47</v>
      </c>
      <c r="AO475">
        <v>1.58</v>
      </c>
      <c r="AP475">
        <v>0</v>
      </c>
      <c r="AQ475">
        <v>0.8</v>
      </c>
    </row>
    <row r="476" spans="1:43" ht="15.6">
      <c r="A476" s="134">
        <v>30226</v>
      </c>
      <c r="B476" t="s">
        <v>1925</v>
      </c>
      <c r="C476" t="s">
        <v>1926</v>
      </c>
      <c r="D476">
        <v>0</v>
      </c>
      <c r="E476">
        <f t="shared" si="28"/>
        <v>2.1299999999999812</v>
      </c>
      <c r="F476">
        <f t="shared" si="29"/>
        <v>2.1299999999999955</v>
      </c>
      <c r="G476">
        <f t="shared" si="30"/>
        <v>1E-3</v>
      </c>
      <c r="H476" s="136">
        <f t="shared" si="31"/>
        <v>1513.15</v>
      </c>
      <c r="I476" t="s">
        <v>1483</v>
      </c>
      <c r="J476" t="s">
        <v>1484</v>
      </c>
      <c r="K476" t="s">
        <v>1485</v>
      </c>
      <c r="L476" t="s">
        <v>1486</v>
      </c>
      <c r="M476">
        <v>42</v>
      </c>
      <c r="N476">
        <v>1240</v>
      </c>
      <c r="O476">
        <v>3</v>
      </c>
      <c r="P476">
        <v>1E-4</v>
      </c>
      <c r="Q476" s="134">
        <v>30226</v>
      </c>
      <c r="R476">
        <v>50.24</v>
      </c>
      <c r="S476">
        <v>0.95</v>
      </c>
      <c r="T476">
        <v>8.0299999999999994</v>
      </c>
      <c r="U476">
        <v>17.149999999999999</v>
      </c>
      <c r="V476">
        <v>0.48</v>
      </c>
      <c r="W476">
        <v>10.07</v>
      </c>
      <c r="X476">
        <v>9.74</v>
      </c>
      <c r="Y476">
        <v>1.06</v>
      </c>
      <c r="Z476">
        <v>0</v>
      </c>
      <c r="AA476">
        <v>0.15</v>
      </c>
      <c r="AB476">
        <v>0</v>
      </c>
      <c r="AC476">
        <v>0</v>
      </c>
      <c r="AD476">
        <v>0</v>
      </c>
      <c r="AE476">
        <v>97.87</v>
      </c>
      <c r="AG476" s="134">
        <v>30226</v>
      </c>
      <c r="AH476">
        <v>55.2</v>
      </c>
      <c r="AI476">
        <v>0.09</v>
      </c>
      <c r="AJ476">
        <v>0.5</v>
      </c>
      <c r="AK476">
        <v>13.86</v>
      </c>
      <c r="AL476">
        <v>0.51</v>
      </c>
      <c r="AM476">
        <v>27.57</v>
      </c>
      <c r="AN476">
        <v>2.15</v>
      </c>
      <c r="AO476">
        <v>0.03</v>
      </c>
      <c r="AP476">
        <v>0</v>
      </c>
      <c r="AQ476">
        <v>0.4</v>
      </c>
    </row>
    <row r="477" spans="1:43" ht="15.6">
      <c r="A477" s="134">
        <v>30228</v>
      </c>
      <c r="B477" t="s">
        <v>1927</v>
      </c>
      <c r="C477" t="s">
        <v>1926</v>
      </c>
      <c r="D477">
        <v>0</v>
      </c>
      <c r="E477">
        <f t="shared" si="28"/>
        <v>3.1300000000000097</v>
      </c>
      <c r="F477">
        <f t="shared" si="29"/>
        <v>3.1299999999999955</v>
      </c>
      <c r="G477">
        <f t="shared" si="30"/>
        <v>1E-3</v>
      </c>
      <c r="H477" s="136">
        <f t="shared" si="31"/>
        <v>1513.15</v>
      </c>
      <c r="I477" t="s">
        <v>1483</v>
      </c>
      <c r="J477" t="s">
        <v>1484</v>
      </c>
      <c r="K477" t="s">
        <v>1485</v>
      </c>
      <c r="L477" t="s">
        <v>1486</v>
      </c>
      <c r="M477">
        <v>42</v>
      </c>
      <c r="N477">
        <v>1240</v>
      </c>
      <c r="O477">
        <v>3</v>
      </c>
      <c r="P477">
        <v>1E-4</v>
      </c>
      <c r="Q477" s="134">
        <v>30228</v>
      </c>
      <c r="R477">
        <v>49.69</v>
      </c>
      <c r="S477">
        <v>0.71</v>
      </c>
      <c r="T477">
        <v>6.05</v>
      </c>
      <c r="U477">
        <v>15.31</v>
      </c>
      <c r="V477">
        <v>0.42</v>
      </c>
      <c r="W477">
        <v>10.75</v>
      </c>
      <c r="X477">
        <v>12.98</v>
      </c>
      <c r="Y477">
        <v>0.77</v>
      </c>
      <c r="Z477">
        <v>0</v>
      </c>
      <c r="AA477">
        <v>0.19</v>
      </c>
      <c r="AB477">
        <v>0</v>
      </c>
      <c r="AC477">
        <v>0</v>
      </c>
      <c r="AD477">
        <v>0</v>
      </c>
      <c r="AE477">
        <v>96.87</v>
      </c>
      <c r="AG477" s="134">
        <v>30228</v>
      </c>
      <c r="AH477">
        <v>53.25</v>
      </c>
      <c r="AI477">
        <v>0.15</v>
      </c>
      <c r="AJ477">
        <v>0.91</v>
      </c>
      <c r="AK477">
        <v>8.0399999999999991</v>
      </c>
      <c r="AL477">
        <v>0.34</v>
      </c>
      <c r="AM477">
        <v>19.260000000000002</v>
      </c>
      <c r="AN477">
        <v>16.55</v>
      </c>
      <c r="AO477">
        <v>0.15</v>
      </c>
      <c r="AP477">
        <v>0</v>
      </c>
      <c r="AQ477">
        <v>0.73</v>
      </c>
    </row>
    <row r="478" spans="1:43" ht="15.6">
      <c r="A478" s="134">
        <v>30230</v>
      </c>
      <c r="B478" t="s">
        <v>1928</v>
      </c>
      <c r="C478" t="s">
        <v>1926</v>
      </c>
      <c r="D478">
        <v>0</v>
      </c>
      <c r="E478">
        <f t="shared" si="28"/>
        <v>2.1199999999999903</v>
      </c>
      <c r="F478">
        <f t="shared" si="29"/>
        <v>2.1099999999999994</v>
      </c>
      <c r="G478">
        <f t="shared" si="30"/>
        <v>1E-3</v>
      </c>
      <c r="H478" s="136">
        <f t="shared" si="31"/>
        <v>1488.15</v>
      </c>
      <c r="I478" t="s">
        <v>1483</v>
      </c>
      <c r="J478" t="s">
        <v>1484</v>
      </c>
      <c r="K478" t="s">
        <v>1485</v>
      </c>
      <c r="L478" t="s">
        <v>1486</v>
      </c>
      <c r="M478">
        <v>50</v>
      </c>
      <c r="N478">
        <v>1215</v>
      </c>
      <c r="O478">
        <v>3</v>
      </c>
      <c r="P478">
        <v>1E-4</v>
      </c>
      <c r="Q478" s="134">
        <v>30230</v>
      </c>
      <c r="R478">
        <v>49.86</v>
      </c>
      <c r="S478">
        <v>1.07</v>
      </c>
      <c r="T478">
        <v>9.1300000000000008</v>
      </c>
      <c r="U478">
        <v>16.62</v>
      </c>
      <c r="V478">
        <v>0.5</v>
      </c>
      <c r="W478">
        <v>8.44</v>
      </c>
      <c r="X478">
        <v>10.92</v>
      </c>
      <c r="Y478">
        <v>1.1200000000000001</v>
      </c>
      <c r="Z478">
        <v>0</v>
      </c>
      <c r="AA478">
        <v>0.22</v>
      </c>
      <c r="AB478">
        <v>0</v>
      </c>
      <c r="AC478">
        <v>0</v>
      </c>
      <c r="AD478">
        <v>0</v>
      </c>
      <c r="AE478">
        <v>97.89</v>
      </c>
      <c r="AG478" s="134">
        <v>30230</v>
      </c>
      <c r="AH478">
        <v>54.04</v>
      </c>
      <c r="AI478">
        <v>0.17</v>
      </c>
      <c r="AJ478">
        <v>0.92</v>
      </c>
      <c r="AK478">
        <v>14.66</v>
      </c>
      <c r="AL478">
        <v>0.53</v>
      </c>
      <c r="AM478">
        <v>25.66</v>
      </c>
      <c r="AN478">
        <v>3.09</v>
      </c>
      <c r="AO478">
        <v>0.03</v>
      </c>
      <c r="AP478">
        <v>0</v>
      </c>
      <c r="AQ478">
        <v>0.41</v>
      </c>
    </row>
    <row r="479" spans="1:43" ht="15.6">
      <c r="A479" s="134">
        <v>30231</v>
      </c>
      <c r="B479" t="s">
        <v>1929</v>
      </c>
      <c r="C479" t="s">
        <v>1926</v>
      </c>
      <c r="D479">
        <v>0</v>
      </c>
      <c r="E479">
        <f t="shared" si="28"/>
        <v>1.4899999999999949</v>
      </c>
      <c r="F479">
        <f t="shared" si="29"/>
        <v>1.4699999999999989</v>
      </c>
      <c r="G479">
        <f t="shared" si="30"/>
        <v>1E-3</v>
      </c>
      <c r="H479" s="136">
        <f t="shared" si="31"/>
        <v>1488.15</v>
      </c>
      <c r="I479" t="s">
        <v>1483</v>
      </c>
      <c r="J479" t="s">
        <v>1484</v>
      </c>
      <c r="K479" t="s">
        <v>1485</v>
      </c>
      <c r="L479" t="s">
        <v>1486</v>
      </c>
      <c r="M479">
        <v>50</v>
      </c>
      <c r="N479">
        <v>1215</v>
      </c>
      <c r="O479">
        <v>3</v>
      </c>
      <c r="P479">
        <v>1E-4</v>
      </c>
      <c r="Q479" s="134">
        <v>30231</v>
      </c>
      <c r="R479">
        <v>48.42</v>
      </c>
      <c r="S479">
        <v>0.87</v>
      </c>
      <c r="T479">
        <v>7.33</v>
      </c>
      <c r="U479">
        <v>17.97</v>
      </c>
      <c r="V479">
        <v>0.46</v>
      </c>
      <c r="W479">
        <v>9.25</v>
      </c>
      <c r="X479">
        <v>13.33</v>
      </c>
      <c r="Y479">
        <v>0.73</v>
      </c>
      <c r="Z479">
        <v>0</v>
      </c>
      <c r="AA479">
        <v>0.15</v>
      </c>
      <c r="AB479">
        <v>0</v>
      </c>
      <c r="AC479">
        <v>0</v>
      </c>
      <c r="AD479">
        <v>0</v>
      </c>
      <c r="AE479">
        <v>98.53</v>
      </c>
      <c r="AG479" s="134">
        <v>30231</v>
      </c>
      <c r="AH479">
        <v>53.66</v>
      </c>
      <c r="AI479">
        <v>0.13</v>
      </c>
      <c r="AJ479">
        <v>0.85</v>
      </c>
      <c r="AK479">
        <v>7.76</v>
      </c>
      <c r="AL479">
        <v>0.31</v>
      </c>
      <c r="AM479">
        <v>17.850000000000001</v>
      </c>
      <c r="AN479">
        <v>18.79</v>
      </c>
      <c r="AO479">
        <v>0.2</v>
      </c>
      <c r="AP479">
        <v>0</v>
      </c>
      <c r="AQ479">
        <v>0.75</v>
      </c>
    </row>
    <row r="480" spans="1:43" ht="15.6">
      <c r="A480" s="134">
        <v>3883</v>
      </c>
      <c r="B480">
        <v>14</v>
      </c>
      <c r="C480" t="s">
        <v>1930</v>
      </c>
      <c r="D480">
        <v>0</v>
      </c>
      <c r="E480">
        <f t="shared" si="28"/>
        <v>0.80000000000001137</v>
      </c>
      <c r="F480">
        <f t="shared" si="29"/>
        <v>0.73999999999999488</v>
      </c>
      <c r="G480">
        <f t="shared" si="30"/>
        <v>20</v>
      </c>
      <c r="H480" s="136">
        <f t="shared" si="31"/>
        <v>1673.15</v>
      </c>
      <c r="I480" t="s">
        <v>1510</v>
      </c>
      <c r="J480" t="s">
        <v>1490</v>
      </c>
      <c r="K480" t="s">
        <v>1491</v>
      </c>
      <c r="L480" t="s">
        <v>1567</v>
      </c>
      <c r="M480">
        <v>48</v>
      </c>
      <c r="N480">
        <v>1400</v>
      </c>
      <c r="O480">
        <v>25</v>
      </c>
      <c r="P480">
        <v>2</v>
      </c>
      <c r="Q480" s="134">
        <v>3883</v>
      </c>
      <c r="R480">
        <v>43.4</v>
      </c>
      <c r="S480">
        <v>2.7</v>
      </c>
      <c r="T480">
        <v>17.2</v>
      </c>
      <c r="U480">
        <v>13.9</v>
      </c>
      <c r="V480">
        <v>0</v>
      </c>
      <c r="W480">
        <v>9.3000000000000007</v>
      </c>
      <c r="X480">
        <v>10</v>
      </c>
      <c r="Y480">
        <v>2.6</v>
      </c>
      <c r="Z480">
        <v>0</v>
      </c>
      <c r="AA480">
        <v>0.1</v>
      </c>
      <c r="AB480">
        <v>0</v>
      </c>
      <c r="AC480">
        <v>0.1</v>
      </c>
      <c r="AD480">
        <v>0</v>
      </c>
      <c r="AE480">
        <v>99.26</v>
      </c>
      <c r="AG480" s="134">
        <v>3883</v>
      </c>
      <c r="AH480">
        <v>47.5</v>
      </c>
      <c r="AI480">
        <v>0.9</v>
      </c>
      <c r="AJ480">
        <v>10.6</v>
      </c>
      <c r="AK480">
        <v>9</v>
      </c>
      <c r="AL480">
        <v>0</v>
      </c>
      <c r="AM480">
        <v>18.2</v>
      </c>
      <c r="AN480">
        <v>12.2</v>
      </c>
      <c r="AO480">
        <v>0.7</v>
      </c>
      <c r="AP480">
        <v>0</v>
      </c>
      <c r="AQ480">
        <v>0.3</v>
      </c>
    </row>
    <row r="481" spans="1:43" ht="15.6">
      <c r="A481" s="134">
        <v>5414</v>
      </c>
      <c r="B481" t="s">
        <v>1931</v>
      </c>
      <c r="C481" t="s">
        <v>1932</v>
      </c>
      <c r="D481">
        <v>0</v>
      </c>
      <c r="E481">
        <f t="shared" si="28"/>
        <v>1.4599999999999937</v>
      </c>
      <c r="F481">
        <f t="shared" si="29"/>
        <v>1.4599999999999937</v>
      </c>
      <c r="G481">
        <f t="shared" si="30"/>
        <v>1E-3</v>
      </c>
      <c r="H481" s="136">
        <f t="shared" si="31"/>
        <v>1399.15</v>
      </c>
      <c r="I481" t="s">
        <v>1933</v>
      </c>
      <c r="J481" t="s">
        <v>1484</v>
      </c>
      <c r="K481" t="s">
        <v>1485</v>
      </c>
      <c r="L481" t="s">
        <v>1486</v>
      </c>
      <c r="M481">
        <v>24</v>
      </c>
      <c r="N481">
        <v>1126</v>
      </c>
      <c r="O481">
        <v>0</v>
      </c>
      <c r="P481">
        <v>1E-4</v>
      </c>
      <c r="Q481" s="134">
        <v>5414</v>
      </c>
      <c r="R481">
        <v>45.8</v>
      </c>
      <c r="S481">
        <v>4.33</v>
      </c>
      <c r="T481">
        <v>14.1</v>
      </c>
      <c r="U481">
        <v>11.7</v>
      </c>
      <c r="V481">
        <v>0.17</v>
      </c>
      <c r="W481">
        <v>4.9000000000000004</v>
      </c>
      <c r="X481">
        <v>10.5</v>
      </c>
      <c r="Y481">
        <v>3.98</v>
      </c>
      <c r="Z481">
        <v>1.7</v>
      </c>
      <c r="AA481">
        <v>0</v>
      </c>
      <c r="AB481">
        <v>1.36</v>
      </c>
      <c r="AC481">
        <v>0</v>
      </c>
      <c r="AD481">
        <v>0</v>
      </c>
      <c r="AE481">
        <v>98.54</v>
      </c>
      <c r="AG481" s="134">
        <v>5414</v>
      </c>
      <c r="AH481">
        <v>49.3</v>
      </c>
      <c r="AI481">
        <v>2.38</v>
      </c>
      <c r="AJ481">
        <v>4.16</v>
      </c>
      <c r="AK481">
        <v>7.64</v>
      </c>
      <c r="AL481">
        <v>0.16</v>
      </c>
      <c r="AM481">
        <v>13.5</v>
      </c>
      <c r="AN481">
        <v>21.7</v>
      </c>
      <c r="AO481">
        <v>0.44</v>
      </c>
      <c r="AP481">
        <v>0.05</v>
      </c>
      <c r="AQ481">
        <v>0</v>
      </c>
    </row>
    <row r="482" spans="1:43" ht="15.6">
      <c r="A482" s="134">
        <v>5417</v>
      </c>
      <c r="B482" t="s">
        <v>1934</v>
      </c>
      <c r="C482" t="s">
        <v>1932</v>
      </c>
      <c r="D482">
        <v>0</v>
      </c>
      <c r="E482">
        <f t="shared" si="28"/>
        <v>1.0899999999999892</v>
      </c>
      <c r="F482">
        <f t="shared" si="29"/>
        <v>1.0900000000000034</v>
      </c>
      <c r="G482">
        <f t="shared" si="30"/>
        <v>1E-3</v>
      </c>
      <c r="H482" s="136">
        <f t="shared" si="31"/>
        <v>1396.15</v>
      </c>
      <c r="I482" t="s">
        <v>1509</v>
      </c>
      <c r="J482" t="s">
        <v>1484</v>
      </c>
      <c r="K482" t="s">
        <v>1485</v>
      </c>
      <c r="L482" t="s">
        <v>1486</v>
      </c>
      <c r="M482">
        <v>96</v>
      </c>
      <c r="N482">
        <v>1123</v>
      </c>
      <c r="O482">
        <v>0</v>
      </c>
      <c r="P482">
        <v>1E-4</v>
      </c>
      <c r="Q482" s="134">
        <v>5417</v>
      </c>
      <c r="R482">
        <v>45.6</v>
      </c>
      <c r="S482">
        <v>5.09</v>
      </c>
      <c r="T482">
        <v>14.3</v>
      </c>
      <c r="U482">
        <v>12.2</v>
      </c>
      <c r="V482">
        <v>0</v>
      </c>
      <c r="W482">
        <v>4.7</v>
      </c>
      <c r="X482">
        <v>9.3800000000000008</v>
      </c>
      <c r="Y482">
        <v>4.2</v>
      </c>
      <c r="Z482">
        <v>2.0099999999999998</v>
      </c>
      <c r="AA482">
        <v>0</v>
      </c>
      <c r="AB482">
        <v>1.43</v>
      </c>
      <c r="AC482">
        <v>0</v>
      </c>
      <c r="AD482">
        <v>0</v>
      </c>
      <c r="AE482">
        <v>98.91</v>
      </c>
      <c r="AG482" s="134">
        <v>5417</v>
      </c>
      <c r="AH482">
        <v>48.9</v>
      </c>
      <c r="AI482">
        <v>2.96</v>
      </c>
      <c r="AJ482">
        <v>5.39</v>
      </c>
      <c r="AK482">
        <v>8.11</v>
      </c>
      <c r="AL482">
        <v>0</v>
      </c>
      <c r="AM482">
        <v>13.8</v>
      </c>
      <c r="AN482">
        <v>21.9</v>
      </c>
      <c r="AO482">
        <v>0.59</v>
      </c>
      <c r="AP482">
        <v>0</v>
      </c>
      <c r="AQ482">
        <v>0</v>
      </c>
    </row>
    <row r="483" spans="1:43" ht="15.6">
      <c r="A483" s="134">
        <v>5418</v>
      </c>
      <c r="B483" t="s">
        <v>1935</v>
      </c>
      <c r="C483" t="s">
        <v>1932</v>
      </c>
      <c r="D483">
        <v>0</v>
      </c>
      <c r="E483">
        <f t="shared" si="28"/>
        <v>0.29000000000000625</v>
      </c>
      <c r="F483">
        <f t="shared" si="29"/>
        <v>0.29000000000000625</v>
      </c>
      <c r="G483">
        <f t="shared" si="30"/>
        <v>1E-3</v>
      </c>
      <c r="H483" s="136">
        <f t="shared" si="31"/>
        <v>1373.15</v>
      </c>
      <c r="I483" t="s">
        <v>1510</v>
      </c>
      <c r="J483" t="s">
        <v>1484</v>
      </c>
      <c r="K483" t="s">
        <v>1485</v>
      </c>
      <c r="L483" t="s">
        <v>1486</v>
      </c>
      <c r="M483">
        <v>48</v>
      </c>
      <c r="N483">
        <v>1100</v>
      </c>
      <c r="O483">
        <v>0</v>
      </c>
      <c r="P483">
        <v>1E-4</v>
      </c>
      <c r="Q483" s="134">
        <v>5418</v>
      </c>
      <c r="R483">
        <v>46.1</v>
      </c>
      <c r="S483">
        <v>5.09</v>
      </c>
      <c r="T483">
        <v>13.4</v>
      </c>
      <c r="U483">
        <v>13.3</v>
      </c>
      <c r="V483">
        <v>0.22</v>
      </c>
      <c r="W483">
        <v>4.3099999999999996</v>
      </c>
      <c r="X483">
        <v>10.1</v>
      </c>
      <c r="Y483">
        <v>3.5</v>
      </c>
      <c r="Z483">
        <v>2.08</v>
      </c>
      <c r="AA483">
        <v>0</v>
      </c>
      <c r="AB483">
        <v>1.61</v>
      </c>
      <c r="AC483">
        <v>0</v>
      </c>
      <c r="AD483">
        <v>0</v>
      </c>
      <c r="AE483">
        <v>99.71</v>
      </c>
      <c r="AG483" s="134">
        <v>5418</v>
      </c>
      <c r="AH483">
        <v>45</v>
      </c>
      <c r="AI483">
        <v>4.12</v>
      </c>
      <c r="AJ483">
        <v>7.81</v>
      </c>
      <c r="AK483">
        <v>7.35</v>
      </c>
      <c r="AL483">
        <v>0.11</v>
      </c>
      <c r="AM483">
        <v>13</v>
      </c>
      <c r="AN483">
        <v>21</v>
      </c>
      <c r="AO483">
        <v>0.36</v>
      </c>
      <c r="AP483">
        <v>0.01</v>
      </c>
      <c r="AQ483">
        <v>0</v>
      </c>
    </row>
    <row r="484" spans="1:43" ht="15.6">
      <c r="A484" s="134">
        <v>5420</v>
      </c>
      <c r="B484" t="s">
        <v>1936</v>
      </c>
      <c r="C484" t="s">
        <v>1932</v>
      </c>
      <c r="D484">
        <v>0</v>
      </c>
      <c r="E484">
        <f t="shared" si="28"/>
        <v>-0.39999999999999147</v>
      </c>
      <c r="F484">
        <f t="shared" si="29"/>
        <v>-0.40000000000000568</v>
      </c>
      <c r="G484">
        <f t="shared" si="30"/>
        <v>1E-3</v>
      </c>
      <c r="H484" s="136">
        <f t="shared" si="31"/>
        <v>1349.15</v>
      </c>
      <c r="I484" t="s">
        <v>1510</v>
      </c>
      <c r="J484" t="s">
        <v>1484</v>
      </c>
      <c r="K484" t="s">
        <v>1485</v>
      </c>
      <c r="L484" t="s">
        <v>1486</v>
      </c>
      <c r="M484">
        <v>45</v>
      </c>
      <c r="N484">
        <v>1076</v>
      </c>
      <c r="O484">
        <v>0</v>
      </c>
      <c r="P484">
        <v>1E-4</v>
      </c>
      <c r="Q484" s="134">
        <v>5420</v>
      </c>
      <c r="R484">
        <v>47.9</v>
      </c>
      <c r="S484">
        <v>4.55</v>
      </c>
      <c r="T484">
        <v>14.6</v>
      </c>
      <c r="U484">
        <v>11.7</v>
      </c>
      <c r="V484">
        <v>0.28000000000000003</v>
      </c>
      <c r="W484">
        <v>3.69</v>
      </c>
      <c r="X484">
        <v>8.4700000000000006</v>
      </c>
      <c r="Y484">
        <v>4.3600000000000003</v>
      </c>
      <c r="Z484">
        <v>2.82</v>
      </c>
      <c r="AA484">
        <v>0</v>
      </c>
      <c r="AB484">
        <v>2.0299999999999998</v>
      </c>
      <c r="AC484">
        <v>0</v>
      </c>
      <c r="AD484">
        <v>0</v>
      </c>
      <c r="AE484">
        <v>100.4</v>
      </c>
      <c r="AG484" s="134">
        <v>5420</v>
      </c>
      <c r="AH484">
        <v>46.8</v>
      </c>
      <c r="AI484">
        <v>3.54</v>
      </c>
      <c r="AJ484">
        <v>6.35</v>
      </c>
      <c r="AK484">
        <v>8.52</v>
      </c>
      <c r="AL484">
        <v>0.03</v>
      </c>
      <c r="AM484">
        <v>13.3</v>
      </c>
      <c r="AN484">
        <v>20.6</v>
      </c>
      <c r="AO484">
        <v>0.4</v>
      </c>
      <c r="AP484">
        <v>0.03</v>
      </c>
      <c r="AQ484">
        <v>0</v>
      </c>
    </row>
    <row r="485" spans="1:43" ht="15.6">
      <c r="A485" s="134">
        <v>5422</v>
      </c>
      <c r="B485" t="s">
        <v>1937</v>
      </c>
      <c r="C485" t="s">
        <v>1932</v>
      </c>
      <c r="D485">
        <v>0</v>
      </c>
      <c r="E485">
        <f t="shared" si="28"/>
        <v>1.0500000000000114</v>
      </c>
      <c r="F485">
        <f t="shared" si="29"/>
        <v>1.0499999999999972</v>
      </c>
      <c r="G485">
        <f t="shared" si="30"/>
        <v>1E-3</v>
      </c>
      <c r="H485" s="136">
        <f t="shared" si="31"/>
        <v>1328.15</v>
      </c>
      <c r="I485" t="s">
        <v>1510</v>
      </c>
      <c r="J485" t="s">
        <v>1484</v>
      </c>
      <c r="K485" t="s">
        <v>1485</v>
      </c>
      <c r="L485" t="s">
        <v>1486</v>
      </c>
      <c r="M485">
        <v>48</v>
      </c>
      <c r="N485">
        <v>1055</v>
      </c>
      <c r="O485">
        <v>0</v>
      </c>
      <c r="P485">
        <v>1E-4</v>
      </c>
      <c r="Q485" s="134">
        <v>5422</v>
      </c>
      <c r="R485">
        <v>50.5</v>
      </c>
      <c r="S485">
        <v>2.77</v>
      </c>
      <c r="T485">
        <v>15.8</v>
      </c>
      <c r="U485">
        <v>8.16</v>
      </c>
      <c r="V485">
        <v>7.0000000000000007E-2</v>
      </c>
      <c r="W485">
        <v>3.41</v>
      </c>
      <c r="X485">
        <v>6.04</v>
      </c>
      <c r="Y485">
        <v>5.19</v>
      </c>
      <c r="Z485">
        <v>3.96</v>
      </c>
      <c r="AA485">
        <v>0</v>
      </c>
      <c r="AB485">
        <v>3.05</v>
      </c>
      <c r="AC485">
        <v>0</v>
      </c>
      <c r="AD485">
        <v>0</v>
      </c>
      <c r="AE485">
        <v>98.95</v>
      </c>
      <c r="AG485" s="134">
        <v>5422</v>
      </c>
      <c r="AH485">
        <v>43.4</v>
      </c>
      <c r="AI485">
        <v>4.6100000000000003</v>
      </c>
      <c r="AJ485">
        <v>9.5500000000000007</v>
      </c>
      <c r="AK485">
        <v>9.3000000000000007</v>
      </c>
      <c r="AL485">
        <v>0.02</v>
      </c>
      <c r="AM485">
        <v>12.1</v>
      </c>
      <c r="AN485">
        <v>20.100000000000001</v>
      </c>
      <c r="AO485">
        <v>0.51</v>
      </c>
      <c r="AP485">
        <v>0.01</v>
      </c>
      <c r="AQ485">
        <v>0</v>
      </c>
    </row>
    <row r="486" spans="1:43" ht="15.6">
      <c r="A486" s="134">
        <v>5423</v>
      </c>
      <c r="B486" t="s">
        <v>1938</v>
      </c>
      <c r="C486" t="s">
        <v>1932</v>
      </c>
      <c r="D486">
        <v>0</v>
      </c>
      <c r="E486">
        <f t="shared" si="28"/>
        <v>4.9999999999997158E-2</v>
      </c>
      <c r="F486">
        <f t="shared" si="29"/>
        <v>4.9999999999997158E-2</v>
      </c>
      <c r="G486">
        <f t="shared" si="30"/>
        <v>1E-3</v>
      </c>
      <c r="H486" s="136">
        <f t="shared" si="31"/>
        <v>1299.1500000000001</v>
      </c>
      <c r="I486" t="s">
        <v>1933</v>
      </c>
      <c r="J486" t="s">
        <v>1484</v>
      </c>
      <c r="K486" t="s">
        <v>1485</v>
      </c>
      <c r="L486" t="s">
        <v>1486</v>
      </c>
      <c r="M486">
        <v>72</v>
      </c>
      <c r="N486">
        <v>1026</v>
      </c>
      <c r="O486">
        <v>0</v>
      </c>
      <c r="P486">
        <v>1E-4</v>
      </c>
      <c r="Q486" s="134">
        <v>5423</v>
      </c>
      <c r="R486">
        <v>50.3</v>
      </c>
      <c r="S486">
        <v>1.53</v>
      </c>
      <c r="T486">
        <v>18.5</v>
      </c>
      <c r="U486">
        <v>7.58</v>
      </c>
      <c r="V486">
        <v>0.14000000000000001</v>
      </c>
      <c r="W486">
        <v>3.28</v>
      </c>
      <c r="X486">
        <v>4.32</v>
      </c>
      <c r="Y486">
        <v>6.51</v>
      </c>
      <c r="Z486">
        <v>5.0999999999999996</v>
      </c>
      <c r="AA486">
        <v>0</v>
      </c>
      <c r="AB486">
        <v>2.69</v>
      </c>
      <c r="AC486">
        <v>0</v>
      </c>
      <c r="AD486">
        <v>0</v>
      </c>
      <c r="AE486">
        <v>99.95</v>
      </c>
      <c r="AG486" s="134">
        <v>5423</v>
      </c>
      <c r="AH486">
        <v>44.5</v>
      </c>
      <c r="AI486">
        <v>3.66</v>
      </c>
      <c r="AJ486">
        <v>9.34</v>
      </c>
      <c r="AK486">
        <v>8.65</v>
      </c>
      <c r="AL486">
        <v>0.15</v>
      </c>
      <c r="AM486">
        <v>11.5</v>
      </c>
      <c r="AN486">
        <v>20.100000000000001</v>
      </c>
      <c r="AO486">
        <v>0.55000000000000004</v>
      </c>
      <c r="AP486">
        <v>0.14000000000000001</v>
      </c>
      <c r="AQ486">
        <v>0</v>
      </c>
    </row>
    <row r="487" spans="1:43" ht="15.6">
      <c r="A487" s="134">
        <v>5425</v>
      </c>
      <c r="B487" t="s">
        <v>1939</v>
      </c>
      <c r="C487" t="s">
        <v>1932</v>
      </c>
      <c r="D487">
        <v>0</v>
      </c>
      <c r="E487">
        <f t="shared" si="28"/>
        <v>2.0099999999999909</v>
      </c>
      <c r="F487">
        <f t="shared" si="29"/>
        <v>2.0100000000000051</v>
      </c>
      <c r="G487">
        <f t="shared" si="30"/>
        <v>8</v>
      </c>
      <c r="H487" s="136">
        <f t="shared" si="31"/>
        <v>1423.15</v>
      </c>
      <c r="I487" t="s">
        <v>1510</v>
      </c>
      <c r="J487" t="s">
        <v>1490</v>
      </c>
      <c r="K487" t="s">
        <v>1491</v>
      </c>
      <c r="L487" t="s">
        <v>1486</v>
      </c>
      <c r="M487">
        <v>24</v>
      </c>
      <c r="N487">
        <v>1150</v>
      </c>
      <c r="O487">
        <v>0</v>
      </c>
      <c r="P487">
        <v>0.8</v>
      </c>
      <c r="Q487" s="134">
        <v>5425</v>
      </c>
      <c r="R487">
        <v>45.1</v>
      </c>
      <c r="S487">
        <v>3.91</v>
      </c>
      <c r="T487">
        <v>15.7</v>
      </c>
      <c r="U487">
        <v>11.4</v>
      </c>
      <c r="V487">
        <v>0.21</v>
      </c>
      <c r="W487">
        <v>5.6</v>
      </c>
      <c r="X487">
        <v>9.25</v>
      </c>
      <c r="Y487">
        <v>3.97</v>
      </c>
      <c r="Z487">
        <v>1.62</v>
      </c>
      <c r="AA487">
        <v>0</v>
      </c>
      <c r="AB487">
        <v>1.23</v>
      </c>
      <c r="AC487">
        <v>0</v>
      </c>
      <c r="AD487">
        <v>0</v>
      </c>
      <c r="AE487">
        <v>97.99</v>
      </c>
      <c r="AG487" s="134">
        <v>5425</v>
      </c>
      <c r="AH487">
        <v>47.7</v>
      </c>
      <c r="AI487">
        <v>2.42</v>
      </c>
      <c r="AJ487">
        <v>7.98</v>
      </c>
      <c r="AK487">
        <v>6.38</v>
      </c>
      <c r="AL487">
        <v>0.12</v>
      </c>
      <c r="AM487">
        <v>13.8</v>
      </c>
      <c r="AN487">
        <v>19.8</v>
      </c>
      <c r="AO487">
        <v>0.7</v>
      </c>
      <c r="AP487">
        <v>0</v>
      </c>
      <c r="AQ487">
        <v>0</v>
      </c>
    </row>
    <row r="488" spans="1:43" ht="15.6">
      <c r="A488" s="134">
        <v>5426</v>
      </c>
      <c r="B488" t="s">
        <v>1940</v>
      </c>
      <c r="C488" t="s">
        <v>1932</v>
      </c>
      <c r="D488">
        <v>0</v>
      </c>
      <c r="E488">
        <f t="shared" si="28"/>
        <v>1.1899999999999835</v>
      </c>
      <c r="F488">
        <f t="shared" si="29"/>
        <v>1.2000000000000028</v>
      </c>
      <c r="G488">
        <f t="shared" si="30"/>
        <v>8</v>
      </c>
      <c r="H488" s="136">
        <f t="shared" si="31"/>
        <v>1398.15</v>
      </c>
      <c r="I488" t="s">
        <v>1510</v>
      </c>
      <c r="J488" t="s">
        <v>1490</v>
      </c>
      <c r="K488" t="s">
        <v>1491</v>
      </c>
      <c r="L488" t="s">
        <v>1486</v>
      </c>
      <c r="M488">
        <v>96</v>
      </c>
      <c r="N488">
        <v>1125</v>
      </c>
      <c r="O488">
        <v>0</v>
      </c>
      <c r="P488">
        <v>0.8</v>
      </c>
      <c r="Q488" s="134">
        <v>5426</v>
      </c>
      <c r="R488">
        <v>45.2</v>
      </c>
      <c r="S488">
        <v>4.75</v>
      </c>
      <c r="T488">
        <v>15.2</v>
      </c>
      <c r="U488">
        <v>12.7</v>
      </c>
      <c r="V488">
        <v>0.17</v>
      </c>
      <c r="W488">
        <v>4.66</v>
      </c>
      <c r="X488">
        <v>8.0399999999999991</v>
      </c>
      <c r="Y488">
        <v>4.37</v>
      </c>
      <c r="Z488">
        <v>2.29</v>
      </c>
      <c r="AA488">
        <v>0</v>
      </c>
      <c r="AB488">
        <v>1.43</v>
      </c>
      <c r="AC488">
        <v>0</v>
      </c>
      <c r="AD488">
        <v>0</v>
      </c>
      <c r="AE488">
        <v>98.8</v>
      </c>
      <c r="AG488" s="134">
        <v>5426</v>
      </c>
      <c r="AH488">
        <v>47</v>
      </c>
      <c r="AI488">
        <v>2.69</v>
      </c>
      <c r="AJ488">
        <v>8.77</v>
      </c>
      <c r="AK488">
        <v>7.27</v>
      </c>
      <c r="AL488">
        <v>0.16</v>
      </c>
      <c r="AM488">
        <v>13.5</v>
      </c>
      <c r="AN488">
        <v>19.3</v>
      </c>
      <c r="AO488">
        <v>0.7</v>
      </c>
      <c r="AP488">
        <v>0.05</v>
      </c>
      <c r="AQ488">
        <v>0</v>
      </c>
    </row>
    <row r="489" spans="1:43" ht="15.6">
      <c r="A489" s="134">
        <v>5427</v>
      </c>
      <c r="B489" t="s">
        <v>1941</v>
      </c>
      <c r="C489" t="s">
        <v>1932</v>
      </c>
      <c r="D489">
        <v>0</v>
      </c>
      <c r="E489">
        <f t="shared" si="28"/>
        <v>1.3699999999999903</v>
      </c>
      <c r="F489">
        <f t="shared" si="29"/>
        <v>1.3700000000000045</v>
      </c>
      <c r="G489">
        <f t="shared" si="30"/>
        <v>8</v>
      </c>
      <c r="H489" s="136">
        <f t="shared" si="31"/>
        <v>1373.15</v>
      </c>
      <c r="I489" t="s">
        <v>1510</v>
      </c>
      <c r="J489" t="s">
        <v>1490</v>
      </c>
      <c r="K489" t="s">
        <v>1491</v>
      </c>
      <c r="L489" t="s">
        <v>1486</v>
      </c>
      <c r="M489">
        <v>192</v>
      </c>
      <c r="N489">
        <v>1100</v>
      </c>
      <c r="O489">
        <v>0</v>
      </c>
      <c r="P489">
        <v>0.8</v>
      </c>
      <c r="Q489" s="134">
        <v>5427</v>
      </c>
      <c r="R489">
        <v>46.8</v>
      </c>
      <c r="S489">
        <v>4.03</v>
      </c>
      <c r="T489">
        <v>15.9</v>
      </c>
      <c r="U489">
        <v>11.2</v>
      </c>
      <c r="V489">
        <v>0.16</v>
      </c>
      <c r="W489">
        <v>3.81</v>
      </c>
      <c r="X489">
        <v>6.61</v>
      </c>
      <c r="Y489">
        <v>5.05</v>
      </c>
      <c r="Z489">
        <v>3.42</v>
      </c>
      <c r="AA489">
        <v>0</v>
      </c>
      <c r="AB489">
        <v>1.65</v>
      </c>
      <c r="AC489">
        <v>0</v>
      </c>
      <c r="AD489">
        <v>0</v>
      </c>
      <c r="AE489">
        <v>98.63</v>
      </c>
      <c r="AG489" s="134">
        <v>5427</v>
      </c>
      <c r="AH489">
        <v>47.9</v>
      </c>
      <c r="AI489">
        <v>2.82</v>
      </c>
      <c r="AJ489">
        <v>7.46</v>
      </c>
      <c r="AK489">
        <v>9.14</v>
      </c>
      <c r="AL489">
        <v>0.18</v>
      </c>
      <c r="AM489">
        <v>11.6</v>
      </c>
      <c r="AN489">
        <v>19.5</v>
      </c>
      <c r="AO489">
        <v>1.02</v>
      </c>
      <c r="AP489">
        <v>0</v>
      </c>
      <c r="AQ489">
        <v>0</v>
      </c>
    </row>
    <row r="490" spans="1:43" ht="15.6">
      <c r="A490" s="134">
        <v>5428</v>
      </c>
      <c r="B490" t="s">
        <v>1942</v>
      </c>
      <c r="C490" t="s">
        <v>1932</v>
      </c>
      <c r="D490">
        <v>0</v>
      </c>
      <c r="E490">
        <f t="shared" si="28"/>
        <v>0.65000000000000568</v>
      </c>
      <c r="F490">
        <f t="shared" si="29"/>
        <v>0.65000000000000568</v>
      </c>
      <c r="G490">
        <f t="shared" si="30"/>
        <v>8</v>
      </c>
      <c r="H490" s="136">
        <f t="shared" si="31"/>
        <v>1373.15</v>
      </c>
      <c r="I490" t="s">
        <v>1510</v>
      </c>
      <c r="J490" t="s">
        <v>1490</v>
      </c>
      <c r="K490" t="s">
        <v>1491</v>
      </c>
      <c r="L490" t="s">
        <v>1486</v>
      </c>
      <c r="M490">
        <v>96</v>
      </c>
      <c r="N490">
        <v>1100</v>
      </c>
      <c r="O490">
        <v>0</v>
      </c>
      <c r="P490">
        <v>0.8</v>
      </c>
      <c r="Q490" s="134">
        <v>5428</v>
      </c>
      <c r="R490">
        <v>44.6</v>
      </c>
      <c r="S490">
        <v>4.8099999999999996</v>
      </c>
      <c r="T490">
        <v>15</v>
      </c>
      <c r="U490">
        <v>13.5</v>
      </c>
      <c r="V490">
        <v>0.2</v>
      </c>
      <c r="W490">
        <v>4.38</v>
      </c>
      <c r="X490">
        <v>8.11</v>
      </c>
      <c r="Y490">
        <v>4.49</v>
      </c>
      <c r="Z490">
        <v>2.39</v>
      </c>
      <c r="AA490">
        <v>0</v>
      </c>
      <c r="AB490">
        <v>1.87</v>
      </c>
      <c r="AC490">
        <v>0</v>
      </c>
      <c r="AD490">
        <v>0</v>
      </c>
      <c r="AE490">
        <v>99.35</v>
      </c>
      <c r="AG490" s="134">
        <v>5428</v>
      </c>
      <c r="AH490">
        <v>47.1</v>
      </c>
      <c r="AI490">
        <v>3.01</v>
      </c>
      <c r="AJ490">
        <v>8.64</v>
      </c>
      <c r="AK490">
        <v>7.69</v>
      </c>
      <c r="AL490">
        <v>0.15</v>
      </c>
      <c r="AM490">
        <v>12.7</v>
      </c>
      <c r="AN490">
        <v>18.7</v>
      </c>
      <c r="AO490">
        <v>0.74</v>
      </c>
      <c r="AP490">
        <v>0.01</v>
      </c>
      <c r="AQ490">
        <v>0</v>
      </c>
    </row>
    <row r="491" spans="1:43" ht="15.6">
      <c r="A491" s="134">
        <v>5432</v>
      </c>
      <c r="B491" t="s">
        <v>1943</v>
      </c>
      <c r="C491" t="s">
        <v>1932</v>
      </c>
      <c r="D491">
        <v>0</v>
      </c>
      <c r="E491">
        <f t="shared" si="28"/>
        <v>0.87999999999999545</v>
      </c>
      <c r="F491">
        <f t="shared" si="29"/>
        <v>0.90000000000000568</v>
      </c>
      <c r="G491">
        <f t="shared" si="30"/>
        <v>1E-3</v>
      </c>
      <c r="H491" s="136">
        <f t="shared" si="31"/>
        <v>1396.15</v>
      </c>
      <c r="I491" t="s">
        <v>1509</v>
      </c>
      <c r="J491" t="s">
        <v>1484</v>
      </c>
      <c r="K491" t="s">
        <v>1485</v>
      </c>
      <c r="L491" t="s">
        <v>1486</v>
      </c>
      <c r="M491">
        <v>0</v>
      </c>
      <c r="N491">
        <v>1123</v>
      </c>
      <c r="O491">
        <v>0</v>
      </c>
      <c r="P491">
        <v>1E-4</v>
      </c>
      <c r="Q491" s="134">
        <v>5432</v>
      </c>
      <c r="R491">
        <v>47.8</v>
      </c>
      <c r="S491">
        <v>4.3899999999999997</v>
      </c>
      <c r="T491">
        <v>13.2</v>
      </c>
      <c r="U491">
        <v>13.2</v>
      </c>
      <c r="V491">
        <v>0</v>
      </c>
      <c r="W491">
        <v>4.4800000000000004</v>
      </c>
      <c r="X491">
        <v>9.17</v>
      </c>
      <c r="Y491">
        <v>3.75</v>
      </c>
      <c r="Z491">
        <v>1.77</v>
      </c>
      <c r="AA491">
        <v>0</v>
      </c>
      <c r="AB491">
        <v>1.36</v>
      </c>
      <c r="AC491">
        <v>0</v>
      </c>
      <c r="AD491">
        <v>0</v>
      </c>
      <c r="AE491">
        <v>99.1</v>
      </c>
      <c r="AG491" s="134">
        <v>5432</v>
      </c>
      <c r="AH491">
        <v>49.1</v>
      </c>
      <c r="AI491">
        <v>1.8</v>
      </c>
      <c r="AJ491">
        <v>3.94</v>
      </c>
      <c r="AK491">
        <v>8.1300000000000008</v>
      </c>
      <c r="AL491">
        <v>0</v>
      </c>
      <c r="AM491">
        <v>13.9</v>
      </c>
      <c r="AN491">
        <v>21</v>
      </c>
      <c r="AO491">
        <v>0.39</v>
      </c>
      <c r="AP491">
        <v>0</v>
      </c>
      <c r="AQ491">
        <v>0</v>
      </c>
    </row>
    <row r="492" spans="1:43" ht="15.6">
      <c r="A492" s="134">
        <v>5435</v>
      </c>
      <c r="B492" t="s">
        <v>1944</v>
      </c>
      <c r="C492" t="s">
        <v>1932</v>
      </c>
      <c r="D492">
        <v>0</v>
      </c>
      <c r="E492">
        <f t="shared" si="28"/>
        <v>-0.10999999999999943</v>
      </c>
      <c r="F492">
        <f t="shared" si="29"/>
        <v>-9.9999999999994316E-2</v>
      </c>
      <c r="G492">
        <f t="shared" si="30"/>
        <v>1E-3</v>
      </c>
      <c r="H492" s="136">
        <f t="shared" si="31"/>
        <v>1364.15</v>
      </c>
      <c r="I492" t="s">
        <v>1509</v>
      </c>
      <c r="J492" t="s">
        <v>1484</v>
      </c>
      <c r="K492" t="s">
        <v>1485</v>
      </c>
      <c r="L492" t="s">
        <v>1486</v>
      </c>
      <c r="M492">
        <v>192</v>
      </c>
      <c r="N492">
        <v>1091</v>
      </c>
      <c r="O492">
        <v>0</v>
      </c>
      <c r="P492">
        <v>1E-4</v>
      </c>
      <c r="Q492" s="134">
        <v>5435</v>
      </c>
      <c r="R492">
        <v>48.5</v>
      </c>
      <c r="S492">
        <v>4.32</v>
      </c>
      <c r="T492">
        <v>13.3</v>
      </c>
      <c r="U492">
        <v>13.5</v>
      </c>
      <c r="V492">
        <v>0</v>
      </c>
      <c r="W492">
        <v>3.7</v>
      </c>
      <c r="X492">
        <v>8.35</v>
      </c>
      <c r="Y492">
        <v>4.1100000000000003</v>
      </c>
      <c r="Z492">
        <v>2.4500000000000002</v>
      </c>
      <c r="AA492">
        <v>0</v>
      </c>
      <c r="AB492">
        <v>1.88</v>
      </c>
      <c r="AC492">
        <v>0</v>
      </c>
      <c r="AD492">
        <v>0</v>
      </c>
      <c r="AE492">
        <v>100.1</v>
      </c>
      <c r="AG492" s="134">
        <v>5435</v>
      </c>
      <c r="AH492">
        <v>49.4</v>
      </c>
      <c r="AI492">
        <v>2.57</v>
      </c>
      <c r="AJ492">
        <v>4.5</v>
      </c>
      <c r="AK492">
        <v>9.67</v>
      </c>
      <c r="AL492">
        <v>0</v>
      </c>
      <c r="AM492">
        <v>13</v>
      </c>
      <c r="AN492">
        <v>21</v>
      </c>
      <c r="AO492">
        <v>0.56999999999999995</v>
      </c>
      <c r="AP492">
        <v>7.0000000000000007E-2</v>
      </c>
      <c r="AQ492">
        <v>0</v>
      </c>
    </row>
    <row r="493" spans="1:43" ht="15.6">
      <c r="A493" s="134">
        <v>1654</v>
      </c>
      <c r="B493">
        <v>74</v>
      </c>
      <c r="C493" t="s">
        <v>1945</v>
      </c>
      <c r="D493">
        <v>0</v>
      </c>
      <c r="E493">
        <f t="shared" si="28"/>
        <v>3.1899999999999977</v>
      </c>
      <c r="F493">
        <f t="shared" si="29"/>
        <v>2.2800000000000011</v>
      </c>
      <c r="G493">
        <f t="shared" si="30"/>
        <v>1E-3</v>
      </c>
      <c r="H493" s="136">
        <f t="shared" si="31"/>
        <v>1423.15</v>
      </c>
      <c r="I493" t="s">
        <v>1509</v>
      </c>
      <c r="J493" t="s">
        <v>1484</v>
      </c>
      <c r="K493" t="s">
        <v>1485</v>
      </c>
      <c r="L493" t="s">
        <v>1486</v>
      </c>
      <c r="M493">
        <v>0</v>
      </c>
      <c r="N493">
        <v>1150</v>
      </c>
      <c r="O493">
        <v>3</v>
      </c>
      <c r="P493">
        <v>1E-4</v>
      </c>
      <c r="Q493" s="134">
        <v>1654</v>
      </c>
      <c r="R493">
        <v>49</v>
      </c>
      <c r="S493">
        <v>1.1499999999999999</v>
      </c>
      <c r="T493">
        <v>9.1999999999999993</v>
      </c>
      <c r="U493">
        <v>19.2</v>
      </c>
      <c r="V493">
        <v>0.52</v>
      </c>
      <c r="W493">
        <v>5.28</v>
      </c>
      <c r="X493">
        <v>10.199999999999999</v>
      </c>
      <c r="Y493">
        <v>2.06</v>
      </c>
      <c r="Z493">
        <v>0.2</v>
      </c>
      <c r="AA493">
        <v>0</v>
      </c>
      <c r="AB493">
        <v>0</v>
      </c>
      <c r="AC493">
        <v>0</v>
      </c>
      <c r="AD493">
        <v>0</v>
      </c>
      <c r="AE493">
        <v>97.72</v>
      </c>
      <c r="AG493" s="134">
        <v>1654</v>
      </c>
      <c r="AH493">
        <v>52.8</v>
      </c>
      <c r="AI493">
        <v>0.23</v>
      </c>
      <c r="AJ493">
        <v>1.1200000000000001</v>
      </c>
      <c r="AK493">
        <v>14.6</v>
      </c>
      <c r="AL493">
        <v>0.57999999999999996</v>
      </c>
      <c r="AM493">
        <v>16.399999999999999</v>
      </c>
      <c r="AN493">
        <v>14.1</v>
      </c>
      <c r="AO493">
        <v>0.13</v>
      </c>
      <c r="AP493">
        <v>0</v>
      </c>
      <c r="AQ493">
        <v>0</v>
      </c>
    </row>
    <row r="494" spans="1:43" ht="15.6">
      <c r="A494" s="134">
        <v>1655</v>
      </c>
      <c r="B494">
        <v>75</v>
      </c>
      <c r="C494" t="s">
        <v>1945</v>
      </c>
      <c r="D494">
        <v>0</v>
      </c>
      <c r="E494">
        <f t="shared" si="28"/>
        <v>3.4499999999999886</v>
      </c>
      <c r="F494">
        <f t="shared" si="29"/>
        <v>2.3199999999999932</v>
      </c>
      <c r="G494">
        <f t="shared" si="30"/>
        <v>1E-3</v>
      </c>
      <c r="H494" s="136">
        <f t="shared" si="31"/>
        <v>1373.15</v>
      </c>
      <c r="I494" t="s">
        <v>1509</v>
      </c>
      <c r="J494" t="s">
        <v>1484</v>
      </c>
      <c r="K494" t="s">
        <v>1485</v>
      </c>
      <c r="L494" t="s">
        <v>1486</v>
      </c>
      <c r="M494">
        <v>0</v>
      </c>
      <c r="N494">
        <v>1100</v>
      </c>
      <c r="O494">
        <v>3</v>
      </c>
      <c r="P494">
        <v>1E-4</v>
      </c>
      <c r="Q494" s="134">
        <v>1655</v>
      </c>
      <c r="R494">
        <v>50.3</v>
      </c>
      <c r="S494">
        <v>1.33</v>
      </c>
      <c r="T494">
        <v>11.9</v>
      </c>
      <c r="U494">
        <v>17.100000000000001</v>
      </c>
      <c r="V494">
        <v>0.41</v>
      </c>
      <c r="W494">
        <v>3.62</v>
      </c>
      <c r="X494">
        <v>8.7100000000000009</v>
      </c>
      <c r="Y494">
        <v>2.89</v>
      </c>
      <c r="Z494">
        <v>0.28999999999999998</v>
      </c>
      <c r="AA494">
        <v>0</v>
      </c>
      <c r="AB494">
        <v>0</v>
      </c>
      <c r="AC494">
        <v>0</v>
      </c>
      <c r="AD494">
        <v>0</v>
      </c>
      <c r="AE494">
        <v>97.68</v>
      </c>
      <c r="AG494" s="134">
        <v>1655</v>
      </c>
      <c r="AH494">
        <v>60</v>
      </c>
      <c r="AI494">
        <v>0.54</v>
      </c>
      <c r="AJ494">
        <v>2.59</v>
      </c>
      <c r="AK494">
        <v>16.8</v>
      </c>
      <c r="AL494">
        <v>0.64</v>
      </c>
      <c r="AM494">
        <v>12.7</v>
      </c>
      <c r="AN494">
        <v>16.2</v>
      </c>
      <c r="AO494">
        <v>0.22</v>
      </c>
      <c r="AP494">
        <v>0</v>
      </c>
      <c r="AQ494">
        <v>0</v>
      </c>
    </row>
    <row r="495" spans="1:43" ht="15.6">
      <c r="A495" s="134">
        <v>1656</v>
      </c>
      <c r="B495">
        <v>76</v>
      </c>
      <c r="C495" t="s">
        <v>1945</v>
      </c>
      <c r="D495">
        <v>0</v>
      </c>
      <c r="E495">
        <f t="shared" si="28"/>
        <v>2.9900000000000091</v>
      </c>
      <c r="F495">
        <f t="shared" si="29"/>
        <v>1.4300000000000068</v>
      </c>
      <c r="G495">
        <f t="shared" si="30"/>
        <v>1E-3</v>
      </c>
      <c r="H495" s="136">
        <f t="shared" si="31"/>
        <v>1323.15</v>
      </c>
      <c r="I495" t="s">
        <v>1509</v>
      </c>
      <c r="J495" t="s">
        <v>1484</v>
      </c>
      <c r="K495" t="s">
        <v>1485</v>
      </c>
      <c r="L495" t="s">
        <v>1486</v>
      </c>
      <c r="M495">
        <v>0</v>
      </c>
      <c r="N495">
        <v>1050</v>
      </c>
      <c r="O495">
        <v>3</v>
      </c>
      <c r="P495">
        <v>1E-4</v>
      </c>
      <c r="Q495" s="134">
        <v>1656</v>
      </c>
      <c r="R495">
        <v>52.8</v>
      </c>
      <c r="S495">
        <v>1.33</v>
      </c>
      <c r="T495">
        <v>13.8</v>
      </c>
      <c r="U495">
        <v>14.6</v>
      </c>
      <c r="V495">
        <v>0.37</v>
      </c>
      <c r="W495">
        <v>2.92</v>
      </c>
      <c r="X495">
        <v>7.65</v>
      </c>
      <c r="Y495">
        <v>3.16</v>
      </c>
      <c r="Z495">
        <v>0.38</v>
      </c>
      <c r="AA495">
        <v>0</v>
      </c>
      <c r="AB495">
        <v>0</v>
      </c>
      <c r="AC495">
        <v>0</v>
      </c>
      <c r="AD495">
        <v>0</v>
      </c>
      <c r="AE495">
        <v>98.57</v>
      </c>
      <c r="AG495" s="134">
        <v>1656</v>
      </c>
      <c r="AH495">
        <v>50.6</v>
      </c>
      <c r="AI495">
        <v>0.67</v>
      </c>
      <c r="AJ495">
        <v>3.05</v>
      </c>
      <c r="AK495">
        <v>17.399999999999999</v>
      </c>
      <c r="AL495">
        <v>0.61</v>
      </c>
      <c r="AM495">
        <v>12.3</v>
      </c>
      <c r="AN495">
        <v>16</v>
      </c>
      <c r="AO495">
        <v>0.21</v>
      </c>
      <c r="AP495">
        <v>0</v>
      </c>
      <c r="AQ495">
        <v>0</v>
      </c>
    </row>
    <row r="496" spans="1:43" ht="15.6">
      <c r="A496" s="134">
        <v>1657</v>
      </c>
      <c r="B496">
        <v>77</v>
      </c>
      <c r="C496" t="s">
        <v>1945</v>
      </c>
      <c r="D496">
        <v>0</v>
      </c>
      <c r="E496">
        <f t="shared" si="28"/>
        <v>2.5099999999999909</v>
      </c>
      <c r="F496">
        <f t="shared" si="29"/>
        <v>1.7600000000000051</v>
      </c>
      <c r="G496">
        <f t="shared" si="30"/>
        <v>1E-3</v>
      </c>
      <c r="H496" s="136">
        <f t="shared" si="31"/>
        <v>1423.15</v>
      </c>
      <c r="I496" t="s">
        <v>1509</v>
      </c>
      <c r="J496" t="s">
        <v>1484</v>
      </c>
      <c r="K496" t="s">
        <v>1485</v>
      </c>
      <c r="L496" t="s">
        <v>1486</v>
      </c>
      <c r="M496">
        <v>0</v>
      </c>
      <c r="N496">
        <v>1150</v>
      </c>
      <c r="O496">
        <v>3</v>
      </c>
      <c r="P496">
        <v>1E-4</v>
      </c>
      <c r="Q496" s="134">
        <v>1657</v>
      </c>
      <c r="R496">
        <v>50.4</v>
      </c>
      <c r="S496">
        <v>1.18</v>
      </c>
      <c r="T496">
        <v>9.57</v>
      </c>
      <c r="U496">
        <v>18.100000000000001</v>
      </c>
      <c r="V496">
        <v>0.55000000000000004</v>
      </c>
      <c r="W496">
        <v>5.28</v>
      </c>
      <c r="X496">
        <v>10.5</v>
      </c>
      <c r="Y496">
        <v>1.73</v>
      </c>
      <c r="Z496">
        <v>0.18</v>
      </c>
      <c r="AA496">
        <v>0</v>
      </c>
      <c r="AB496">
        <v>0</v>
      </c>
      <c r="AC496">
        <v>0</v>
      </c>
      <c r="AD496">
        <v>0</v>
      </c>
      <c r="AE496">
        <v>98.24</v>
      </c>
      <c r="AG496" s="134">
        <v>1657</v>
      </c>
      <c r="AH496">
        <v>53.2</v>
      </c>
      <c r="AI496">
        <v>0.38</v>
      </c>
      <c r="AJ496">
        <v>1.69</v>
      </c>
      <c r="AK496">
        <v>14.9</v>
      </c>
      <c r="AL496">
        <v>0.63</v>
      </c>
      <c r="AM496">
        <v>17</v>
      </c>
      <c r="AN496">
        <v>12.9</v>
      </c>
      <c r="AO496">
        <v>0.09</v>
      </c>
      <c r="AP496">
        <v>0</v>
      </c>
      <c r="AQ496">
        <v>0</v>
      </c>
    </row>
    <row r="497" spans="1:43" ht="15.6">
      <c r="A497" s="134">
        <v>1658</v>
      </c>
      <c r="B497">
        <v>63</v>
      </c>
      <c r="C497" t="s">
        <v>1945</v>
      </c>
      <c r="D497">
        <v>0</v>
      </c>
      <c r="E497">
        <f t="shared" si="28"/>
        <v>3.3500000000000085</v>
      </c>
      <c r="F497">
        <f t="shared" si="29"/>
        <v>2.5300000000000011</v>
      </c>
      <c r="G497">
        <f t="shared" si="30"/>
        <v>1E-3</v>
      </c>
      <c r="H497" s="136">
        <f t="shared" si="31"/>
        <v>1423.15</v>
      </c>
      <c r="I497" t="s">
        <v>1509</v>
      </c>
      <c r="J497" t="s">
        <v>1484</v>
      </c>
      <c r="K497" t="s">
        <v>1485</v>
      </c>
      <c r="L497" t="s">
        <v>1486</v>
      </c>
      <c r="M497">
        <v>0</v>
      </c>
      <c r="N497">
        <v>1150</v>
      </c>
      <c r="O497">
        <v>3</v>
      </c>
      <c r="P497">
        <v>1E-4</v>
      </c>
      <c r="Q497" s="134">
        <v>1658</v>
      </c>
      <c r="R497">
        <v>48.8</v>
      </c>
      <c r="S497">
        <v>1.1200000000000001</v>
      </c>
      <c r="T497">
        <v>8.66</v>
      </c>
      <c r="U497">
        <v>19.8</v>
      </c>
      <c r="V497">
        <v>0.52</v>
      </c>
      <c r="W497">
        <v>5.6</v>
      </c>
      <c r="X497">
        <v>9.9499999999999993</v>
      </c>
      <c r="Y497">
        <v>2.0099999999999998</v>
      </c>
      <c r="Z497">
        <v>0.19</v>
      </c>
      <c r="AA497">
        <v>0</v>
      </c>
      <c r="AB497">
        <v>0</v>
      </c>
      <c r="AC497">
        <v>0</v>
      </c>
      <c r="AD497">
        <v>0</v>
      </c>
      <c r="AE497">
        <v>97.47</v>
      </c>
      <c r="AG497" s="134">
        <v>1658</v>
      </c>
      <c r="AH497">
        <v>52.6</v>
      </c>
      <c r="AI497">
        <v>0.26</v>
      </c>
      <c r="AJ497">
        <v>1.68</v>
      </c>
      <c r="AK497">
        <v>13.2</v>
      </c>
      <c r="AL497">
        <v>0.56000000000000005</v>
      </c>
      <c r="AM497">
        <v>16.399999999999999</v>
      </c>
      <c r="AN497">
        <v>15.4</v>
      </c>
      <c r="AO497">
        <v>0.2</v>
      </c>
      <c r="AP497">
        <v>0</v>
      </c>
      <c r="AQ497">
        <v>0</v>
      </c>
    </row>
    <row r="498" spans="1:43" ht="15.6">
      <c r="A498" s="134">
        <v>1659</v>
      </c>
      <c r="B498">
        <v>64</v>
      </c>
      <c r="C498" t="s">
        <v>1945</v>
      </c>
      <c r="D498">
        <v>0</v>
      </c>
      <c r="E498">
        <f t="shared" si="28"/>
        <v>3.7899999999999778</v>
      </c>
      <c r="F498">
        <f t="shared" si="29"/>
        <v>2.7099999999999937</v>
      </c>
      <c r="G498">
        <f t="shared" si="30"/>
        <v>1E-3</v>
      </c>
      <c r="H498" s="136">
        <f t="shared" si="31"/>
        <v>1423.15</v>
      </c>
      <c r="I498" t="s">
        <v>1509</v>
      </c>
      <c r="J498" t="s">
        <v>1484</v>
      </c>
      <c r="K498" t="s">
        <v>1485</v>
      </c>
      <c r="L498" t="s">
        <v>1486</v>
      </c>
      <c r="M498">
        <v>0</v>
      </c>
      <c r="N498">
        <v>1150</v>
      </c>
      <c r="O498">
        <v>3</v>
      </c>
      <c r="P498">
        <v>1E-4</v>
      </c>
      <c r="Q498" s="134">
        <v>1659</v>
      </c>
      <c r="R498">
        <v>59.9</v>
      </c>
      <c r="S498">
        <v>1.07</v>
      </c>
      <c r="T498">
        <v>9.58</v>
      </c>
      <c r="U498">
        <v>9.48</v>
      </c>
      <c r="V498">
        <v>0.43</v>
      </c>
      <c r="W498">
        <v>4.95</v>
      </c>
      <c r="X498">
        <v>8.23</v>
      </c>
      <c r="Y498">
        <v>2.31</v>
      </c>
      <c r="Z498">
        <v>0.26</v>
      </c>
      <c r="AA498">
        <v>0</v>
      </c>
      <c r="AB498">
        <v>0</v>
      </c>
      <c r="AC498">
        <v>0</v>
      </c>
      <c r="AD498">
        <v>0</v>
      </c>
      <c r="AE498">
        <v>97.29</v>
      </c>
      <c r="AG498" s="134">
        <v>1659</v>
      </c>
      <c r="AH498">
        <v>51.8</v>
      </c>
      <c r="AI498">
        <v>0.33</v>
      </c>
      <c r="AJ498">
        <v>2.44</v>
      </c>
      <c r="AK498">
        <v>10</v>
      </c>
      <c r="AL498">
        <v>0.65</v>
      </c>
      <c r="AM498">
        <v>17.7</v>
      </c>
      <c r="AN498">
        <v>16.899999999999999</v>
      </c>
      <c r="AO498">
        <v>0.28000000000000003</v>
      </c>
      <c r="AP498">
        <v>0</v>
      </c>
      <c r="AQ498">
        <v>0</v>
      </c>
    </row>
    <row r="499" spans="1:43" ht="15.6">
      <c r="A499" s="134">
        <v>2295</v>
      </c>
      <c r="B499" t="s">
        <v>1946</v>
      </c>
      <c r="C499" t="s">
        <v>1947</v>
      </c>
      <c r="D499">
        <v>0</v>
      </c>
      <c r="E499">
        <f t="shared" si="28"/>
        <v>1.0499999999999972</v>
      </c>
      <c r="F499">
        <f t="shared" si="29"/>
        <v>1.0400000000000063</v>
      </c>
      <c r="G499">
        <f t="shared" si="30"/>
        <v>15</v>
      </c>
      <c r="H499" s="136">
        <f t="shared" si="31"/>
        <v>1623.15</v>
      </c>
      <c r="I499" t="s">
        <v>1948</v>
      </c>
      <c r="J499" t="s">
        <v>1490</v>
      </c>
      <c r="K499" t="s">
        <v>1566</v>
      </c>
      <c r="L499" t="s">
        <v>1486</v>
      </c>
      <c r="M499">
        <v>0</v>
      </c>
      <c r="N499">
        <v>1350</v>
      </c>
      <c r="O499">
        <v>0</v>
      </c>
      <c r="P499">
        <v>1.5</v>
      </c>
      <c r="Q499" s="134">
        <v>2295</v>
      </c>
      <c r="R499">
        <v>49.19</v>
      </c>
      <c r="S499">
        <v>0.85</v>
      </c>
      <c r="T499">
        <v>17.190000000000001</v>
      </c>
      <c r="U499">
        <v>5.19</v>
      </c>
      <c r="V499">
        <v>0</v>
      </c>
      <c r="W499">
        <v>12.72</v>
      </c>
      <c r="X499">
        <v>10.9</v>
      </c>
      <c r="Y499">
        <v>2.71</v>
      </c>
      <c r="Z499">
        <v>0</v>
      </c>
      <c r="AA499">
        <v>0.2</v>
      </c>
      <c r="AB499">
        <v>0</v>
      </c>
      <c r="AC499">
        <v>0</v>
      </c>
      <c r="AD499">
        <v>0</v>
      </c>
      <c r="AE499">
        <v>98.96</v>
      </c>
      <c r="AG499" s="134">
        <v>2295</v>
      </c>
      <c r="AH499">
        <v>51.44</v>
      </c>
      <c r="AI499">
        <v>0.37</v>
      </c>
      <c r="AJ499">
        <v>7.85</v>
      </c>
      <c r="AK499">
        <v>3.23</v>
      </c>
      <c r="AL499">
        <v>0</v>
      </c>
      <c r="AM499">
        <v>19.23</v>
      </c>
      <c r="AN499">
        <v>16.29</v>
      </c>
      <c r="AO499">
        <v>0.82</v>
      </c>
      <c r="AP499">
        <v>0</v>
      </c>
      <c r="AQ499">
        <v>0.67</v>
      </c>
    </row>
    <row r="500" spans="1:43" ht="15.6">
      <c r="A500" s="134">
        <v>2296</v>
      </c>
      <c r="B500" t="s">
        <v>1949</v>
      </c>
      <c r="C500" t="s">
        <v>1947</v>
      </c>
      <c r="D500">
        <v>0</v>
      </c>
      <c r="E500">
        <f t="shared" si="28"/>
        <v>1.8599999999999994</v>
      </c>
      <c r="F500">
        <f t="shared" si="29"/>
        <v>1.8599999999999994</v>
      </c>
      <c r="G500">
        <f t="shared" si="30"/>
        <v>15</v>
      </c>
      <c r="H500" s="136">
        <f t="shared" si="31"/>
        <v>1623.15</v>
      </c>
      <c r="I500" t="s">
        <v>1948</v>
      </c>
      <c r="J500" t="s">
        <v>1490</v>
      </c>
      <c r="K500" t="s">
        <v>1566</v>
      </c>
      <c r="L500" t="s">
        <v>1486</v>
      </c>
      <c r="M500">
        <v>0</v>
      </c>
      <c r="N500">
        <v>1350</v>
      </c>
      <c r="O500">
        <v>0</v>
      </c>
      <c r="P500">
        <v>1.5</v>
      </c>
      <c r="Q500" s="134">
        <v>2296</v>
      </c>
      <c r="R500">
        <v>47.6</v>
      </c>
      <c r="S500">
        <v>1</v>
      </c>
      <c r="T500">
        <v>18.25</v>
      </c>
      <c r="U500">
        <v>6.73</v>
      </c>
      <c r="V500">
        <v>0</v>
      </c>
      <c r="W500">
        <v>10.82</v>
      </c>
      <c r="X500">
        <v>9.81</v>
      </c>
      <c r="Y500">
        <v>3.82</v>
      </c>
      <c r="Z500">
        <v>0</v>
      </c>
      <c r="AA500">
        <v>0.11</v>
      </c>
      <c r="AB500">
        <v>0</v>
      </c>
      <c r="AC500">
        <v>0</v>
      </c>
      <c r="AD500">
        <v>0</v>
      </c>
      <c r="AE500">
        <v>98.14</v>
      </c>
      <c r="AG500" s="134">
        <v>2296</v>
      </c>
      <c r="AH500">
        <v>49.57</v>
      </c>
      <c r="AI500">
        <v>0.34</v>
      </c>
      <c r="AJ500">
        <v>9.44</v>
      </c>
      <c r="AK500">
        <v>3.42</v>
      </c>
      <c r="AL500">
        <v>0</v>
      </c>
      <c r="AM500">
        <v>18.21</v>
      </c>
      <c r="AN500">
        <v>16.57</v>
      </c>
      <c r="AO500">
        <v>0.85</v>
      </c>
      <c r="AP500">
        <v>0</v>
      </c>
      <c r="AQ500">
        <v>0.83</v>
      </c>
    </row>
    <row r="501" spans="1:43" ht="15.6">
      <c r="A501" s="134">
        <v>2297</v>
      </c>
      <c r="B501" t="s">
        <v>1950</v>
      </c>
      <c r="C501" t="s">
        <v>1947</v>
      </c>
      <c r="D501">
        <v>0</v>
      </c>
      <c r="E501">
        <f t="shared" si="28"/>
        <v>2.4799999999999898</v>
      </c>
      <c r="F501">
        <f t="shared" si="29"/>
        <v>2.480000000000004</v>
      </c>
      <c r="G501">
        <f t="shared" si="30"/>
        <v>15</v>
      </c>
      <c r="H501" s="136">
        <f t="shared" si="31"/>
        <v>1623.15</v>
      </c>
      <c r="I501" t="s">
        <v>1948</v>
      </c>
      <c r="J501" t="s">
        <v>1490</v>
      </c>
      <c r="K501" t="s">
        <v>1566</v>
      </c>
      <c r="L501" t="s">
        <v>1486</v>
      </c>
      <c r="M501">
        <v>0</v>
      </c>
      <c r="N501">
        <v>1350</v>
      </c>
      <c r="O501">
        <v>0</v>
      </c>
      <c r="P501">
        <v>1.5</v>
      </c>
      <c r="Q501" s="134">
        <v>2297</v>
      </c>
      <c r="R501">
        <v>47.95</v>
      </c>
      <c r="S501">
        <v>0.96</v>
      </c>
      <c r="T501">
        <v>18.3</v>
      </c>
      <c r="U501">
        <v>4.66</v>
      </c>
      <c r="V501">
        <v>0</v>
      </c>
      <c r="W501">
        <v>12.4</v>
      </c>
      <c r="X501">
        <v>9.92</v>
      </c>
      <c r="Y501">
        <v>3.21</v>
      </c>
      <c r="Z501">
        <v>0</v>
      </c>
      <c r="AA501">
        <v>0.12</v>
      </c>
      <c r="AB501">
        <v>0</v>
      </c>
      <c r="AC501">
        <v>0</v>
      </c>
      <c r="AD501">
        <v>0</v>
      </c>
      <c r="AE501">
        <v>97.52</v>
      </c>
      <c r="AG501" s="134">
        <v>2297</v>
      </c>
      <c r="AH501">
        <v>50.47</v>
      </c>
      <c r="AI501">
        <v>0.39</v>
      </c>
      <c r="AJ501">
        <v>8.27</v>
      </c>
      <c r="AK501">
        <v>3.13</v>
      </c>
      <c r="AL501">
        <v>0</v>
      </c>
      <c r="AM501">
        <v>20.02</v>
      </c>
      <c r="AN501">
        <v>15.33</v>
      </c>
      <c r="AO501">
        <v>0.89</v>
      </c>
      <c r="AP501">
        <v>0</v>
      </c>
      <c r="AQ501">
        <v>0.56999999999999995</v>
      </c>
    </row>
    <row r="502" spans="1:43" ht="15.6">
      <c r="A502" s="134">
        <v>3511</v>
      </c>
      <c r="B502" t="s">
        <v>1951</v>
      </c>
      <c r="C502" t="s">
        <v>1952</v>
      </c>
      <c r="D502">
        <v>0</v>
      </c>
      <c r="E502">
        <f t="shared" si="28"/>
        <v>0</v>
      </c>
      <c r="F502">
        <f t="shared" si="29"/>
        <v>0</v>
      </c>
      <c r="G502">
        <f t="shared" si="30"/>
        <v>7</v>
      </c>
      <c r="H502" s="136">
        <f t="shared" si="31"/>
        <v>1638.15</v>
      </c>
      <c r="I502" t="s">
        <v>1884</v>
      </c>
      <c r="J502" t="s">
        <v>1511</v>
      </c>
      <c r="K502" t="s">
        <v>1491</v>
      </c>
      <c r="L502" t="s">
        <v>1486</v>
      </c>
      <c r="M502">
        <v>6.1</v>
      </c>
      <c r="N502">
        <v>1365</v>
      </c>
      <c r="O502">
        <v>0</v>
      </c>
      <c r="P502">
        <v>0.7</v>
      </c>
      <c r="Q502" s="134">
        <v>3511</v>
      </c>
      <c r="R502">
        <v>49.46</v>
      </c>
      <c r="S502">
        <v>0.41</v>
      </c>
      <c r="T502">
        <v>12.12</v>
      </c>
      <c r="U502">
        <v>7.76</v>
      </c>
      <c r="V502">
        <v>0</v>
      </c>
      <c r="W502">
        <v>12.98</v>
      </c>
      <c r="X502">
        <v>15.72</v>
      </c>
      <c r="Y502">
        <v>1.26</v>
      </c>
      <c r="Z502">
        <v>0.28999999999999998</v>
      </c>
      <c r="AA502">
        <v>0</v>
      </c>
      <c r="AB502">
        <v>0</v>
      </c>
      <c r="AC502">
        <v>0</v>
      </c>
      <c r="AD502">
        <v>0</v>
      </c>
      <c r="AE502">
        <v>100</v>
      </c>
      <c r="AG502" s="134">
        <v>3511</v>
      </c>
      <c r="AH502">
        <v>54.72</v>
      </c>
      <c r="AI502">
        <v>0.09</v>
      </c>
      <c r="AJ502">
        <v>1.92</v>
      </c>
      <c r="AK502">
        <v>2.9</v>
      </c>
      <c r="AL502">
        <v>0</v>
      </c>
      <c r="AM502">
        <v>20.28</v>
      </c>
      <c r="AN502">
        <v>20.28</v>
      </c>
      <c r="AO502">
        <v>0.15</v>
      </c>
      <c r="AP502">
        <v>0</v>
      </c>
      <c r="AQ502">
        <v>0</v>
      </c>
    </row>
    <row r="503" spans="1:43" ht="15.6">
      <c r="A503" s="134">
        <v>3514</v>
      </c>
      <c r="B503" t="s">
        <v>1953</v>
      </c>
      <c r="C503" t="s">
        <v>1952</v>
      </c>
      <c r="D503">
        <v>0</v>
      </c>
      <c r="E503">
        <f t="shared" si="28"/>
        <v>0</v>
      </c>
      <c r="F503">
        <f t="shared" si="29"/>
        <v>0</v>
      </c>
      <c r="G503">
        <f t="shared" si="30"/>
        <v>10</v>
      </c>
      <c r="H503" s="136">
        <f t="shared" si="31"/>
        <v>1656.15</v>
      </c>
      <c r="I503" t="s">
        <v>1884</v>
      </c>
      <c r="J503" t="s">
        <v>1490</v>
      </c>
      <c r="K503" t="s">
        <v>1491</v>
      </c>
      <c r="L503" t="s">
        <v>1486</v>
      </c>
      <c r="M503">
        <v>70.2</v>
      </c>
      <c r="N503">
        <v>1383</v>
      </c>
      <c r="O503">
        <v>15</v>
      </c>
      <c r="P503">
        <v>1</v>
      </c>
      <c r="Q503" s="134">
        <v>3514</v>
      </c>
      <c r="R503">
        <v>48.64</v>
      </c>
      <c r="S503">
        <v>0.51</v>
      </c>
      <c r="T503">
        <v>13.85</v>
      </c>
      <c r="U503">
        <v>8.7200000000000006</v>
      </c>
      <c r="V503">
        <v>0</v>
      </c>
      <c r="W503">
        <v>11.91</v>
      </c>
      <c r="X503">
        <v>14.63</v>
      </c>
      <c r="Y503">
        <v>1.39</v>
      </c>
      <c r="Z503">
        <v>0.35</v>
      </c>
      <c r="AA503">
        <v>0</v>
      </c>
      <c r="AB503">
        <v>0</v>
      </c>
      <c r="AC503">
        <v>0</v>
      </c>
      <c r="AD503">
        <v>0</v>
      </c>
      <c r="AE503">
        <v>100</v>
      </c>
      <c r="AG503" s="134">
        <v>3514</v>
      </c>
      <c r="AH503">
        <v>53.13</v>
      </c>
      <c r="AI503">
        <v>0.14000000000000001</v>
      </c>
      <c r="AJ503">
        <v>3.61</v>
      </c>
      <c r="AK503">
        <v>3.46</v>
      </c>
      <c r="AL503">
        <v>0</v>
      </c>
      <c r="AM503">
        <v>18.68</v>
      </c>
      <c r="AN503">
        <v>20.78</v>
      </c>
      <c r="AO503">
        <v>0.19</v>
      </c>
      <c r="AP503">
        <v>0</v>
      </c>
      <c r="AQ503">
        <v>0</v>
      </c>
    </row>
    <row r="504" spans="1:43" ht="15.6">
      <c r="A504" s="134">
        <v>3515</v>
      </c>
      <c r="B504" t="s">
        <v>1954</v>
      </c>
      <c r="C504" t="s">
        <v>1952</v>
      </c>
      <c r="D504">
        <v>0</v>
      </c>
      <c r="E504">
        <f t="shared" si="28"/>
        <v>-0.87000000000000455</v>
      </c>
      <c r="F504">
        <f t="shared" si="29"/>
        <v>-0.87000000000000455</v>
      </c>
      <c r="G504">
        <f t="shared" si="30"/>
        <v>10.1</v>
      </c>
      <c r="H504" s="136">
        <f t="shared" si="31"/>
        <v>1663.15</v>
      </c>
      <c r="I504" t="s">
        <v>1884</v>
      </c>
      <c r="J504" t="s">
        <v>1490</v>
      </c>
      <c r="K504" t="s">
        <v>1491</v>
      </c>
      <c r="L504" t="s">
        <v>1486</v>
      </c>
      <c r="M504">
        <v>6</v>
      </c>
      <c r="N504">
        <v>1390</v>
      </c>
      <c r="O504">
        <v>15</v>
      </c>
      <c r="P504">
        <v>1.01</v>
      </c>
      <c r="Q504" s="134">
        <v>3515</v>
      </c>
      <c r="R504">
        <v>49.33</v>
      </c>
      <c r="S504">
        <v>0.4</v>
      </c>
      <c r="T504">
        <v>11.97</v>
      </c>
      <c r="U504">
        <v>7.83</v>
      </c>
      <c r="V504">
        <v>0</v>
      </c>
      <c r="W504">
        <v>13.83</v>
      </c>
      <c r="X504">
        <v>15.11</v>
      </c>
      <c r="Y504">
        <v>1.2</v>
      </c>
      <c r="Z504">
        <v>1.2</v>
      </c>
      <c r="AA504">
        <v>0</v>
      </c>
      <c r="AB504">
        <v>0</v>
      </c>
      <c r="AC504">
        <v>0</v>
      </c>
      <c r="AD504">
        <v>0</v>
      </c>
      <c r="AE504">
        <v>100.87</v>
      </c>
      <c r="AG504" s="134">
        <v>3515</v>
      </c>
      <c r="AH504">
        <v>54.08</v>
      </c>
      <c r="AI504">
        <v>0.13</v>
      </c>
      <c r="AJ504">
        <v>3.27</v>
      </c>
      <c r="AK504">
        <v>2.9</v>
      </c>
      <c r="AL504">
        <v>0</v>
      </c>
      <c r="AM504">
        <v>19.899999999999999</v>
      </c>
      <c r="AN504">
        <v>19.54</v>
      </c>
      <c r="AO504">
        <v>0.19</v>
      </c>
      <c r="AP504">
        <v>0</v>
      </c>
      <c r="AQ504">
        <v>0</v>
      </c>
    </row>
    <row r="505" spans="1:43" ht="15.6">
      <c r="A505" s="134">
        <v>3518</v>
      </c>
      <c r="B505" t="s">
        <v>1955</v>
      </c>
      <c r="C505" t="s">
        <v>1952</v>
      </c>
      <c r="D505">
        <v>0</v>
      </c>
      <c r="E505">
        <f t="shared" si="28"/>
        <v>9.9999999999909051E-3</v>
      </c>
      <c r="F505">
        <f t="shared" si="29"/>
        <v>1.0000000000005116E-2</v>
      </c>
      <c r="G505">
        <f t="shared" si="30"/>
        <v>12.1</v>
      </c>
      <c r="H505" s="136">
        <f t="shared" si="31"/>
        <v>1659.15</v>
      </c>
      <c r="I505" t="s">
        <v>1884</v>
      </c>
      <c r="J505" t="s">
        <v>1490</v>
      </c>
      <c r="K505" t="s">
        <v>1491</v>
      </c>
      <c r="L505" t="s">
        <v>1486</v>
      </c>
      <c r="M505">
        <v>3.5</v>
      </c>
      <c r="N505">
        <v>1386</v>
      </c>
      <c r="O505">
        <v>15</v>
      </c>
      <c r="P505">
        <v>1.21</v>
      </c>
      <c r="Q505" s="134">
        <v>3518</v>
      </c>
      <c r="R505">
        <v>49.01</v>
      </c>
      <c r="S505">
        <v>0.43</v>
      </c>
      <c r="T505">
        <v>12.49</v>
      </c>
      <c r="U505">
        <v>8.3800000000000008</v>
      </c>
      <c r="V505">
        <v>0</v>
      </c>
      <c r="W505">
        <v>13.68</v>
      </c>
      <c r="X505">
        <v>14.38</v>
      </c>
      <c r="Y505">
        <v>1.33</v>
      </c>
      <c r="Z505">
        <v>0.28999999999999998</v>
      </c>
      <c r="AA505">
        <v>0</v>
      </c>
      <c r="AB505">
        <v>0</v>
      </c>
      <c r="AC505">
        <v>0</v>
      </c>
      <c r="AD505">
        <v>0</v>
      </c>
      <c r="AE505">
        <v>99.99</v>
      </c>
      <c r="AG505" s="134">
        <v>3518</v>
      </c>
      <c r="AH505">
        <v>53.37</v>
      </c>
      <c r="AI505">
        <v>0.14000000000000001</v>
      </c>
      <c r="AJ505">
        <v>3.81</v>
      </c>
      <c r="AK505">
        <v>3.3</v>
      </c>
      <c r="AL505">
        <v>0</v>
      </c>
      <c r="AM505">
        <v>19.2</v>
      </c>
      <c r="AN505">
        <v>19.95</v>
      </c>
      <c r="AO505">
        <v>0.22</v>
      </c>
      <c r="AP505">
        <v>0</v>
      </c>
      <c r="AQ505">
        <v>0</v>
      </c>
    </row>
    <row r="506" spans="1:43" ht="15.6">
      <c r="A506" s="134">
        <v>3520</v>
      </c>
      <c r="B506" t="s">
        <v>1956</v>
      </c>
      <c r="C506" t="s">
        <v>1952</v>
      </c>
      <c r="D506">
        <v>0</v>
      </c>
      <c r="E506">
        <f t="shared" si="28"/>
        <v>-0.75</v>
      </c>
      <c r="F506">
        <f t="shared" si="29"/>
        <v>-0.75</v>
      </c>
      <c r="G506">
        <f t="shared" si="30"/>
        <v>15</v>
      </c>
      <c r="H506" s="136">
        <f t="shared" si="31"/>
        <v>1671.15</v>
      </c>
      <c r="I506" t="s">
        <v>1884</v>
      </c>
      <c r="J506" t="s">
        <v>1490</v>
      </c>
      <c r="K506" t="s">
        <v>1491</v>
      </c>
      <c r="L506" t="s">
        <v>1486</v>
      </c>
      <c r="M506">
        <v>15.2</v>
      </c>
      <c r="N506">
        <v>1398</v>
      </c>
      <c r="O506">
        <v>15</v>
      </c>
      <c r="P506">
        <v>1.5</v>
      </c>
      <c r="Q506" s="134">
        <v>3520</v>
      </c>
      <c r="R506">
        <v>47.86</v>
      </c>
      <c r="S506">
        <v>0.03</v>
      </c>
      <c r="T506">
        <v>14.26</v>
      </c>
      <c r="U506">
        <v>10.029999999999999</v>
      </c>
      <c r="V506">
        <v>0</v>
      </c>
      <c r="W506">
        <v>12.52</v>
      </c>
      <c r="X506">
        <v>12.76</v>
      </c>
      <c r="Y506">
        <v>0.53</v>
      </c>
      <c r="Z506">
        <v>2.76</v>
      </c>
      <c r="AA506">
        <v>0</v>
      </c>
      <c r="AB506">
        <v>0</v>
      </c>
      <c r="AC506">
        <v>0</v>
      </c>
      <c r="AD506">
        <v>0</v>
      </c>
      <c r="AE506">
        <v>100.75</v>
      </c>
      <c r="AG506" s="134">
        <v>3520</v>
      </c>
      <c r="AH506">
        <v>51.75</v>
      </c>
      <c r="AI506">
        <v>0.21</v>
      </c>
      <c r="AJ506">
        <v>6.52</v>
      </c>
      <c r="AK506">
        <v>4.1399999999999997</v>
      </c>
      <c r="AL506">
        <v>0</v>
      </c>
      <c r="AM506">
        <v>18.13</v>
      </c>
      <c r="AN506">
        <v>18.88</v>
      </c>
      <c r="AO506">
        <v>0.36</v>
      </c>
      <c r="AP506">
        <v>0</v>
      </c>
      <c r="AQ506">
        <v>0</v>
      </c>
    </row>
    <row r="507" spans="1:43" ht="15.6">
      <c r="A507" s="134">
        <v>3521</v>
      </c>
      <c r="B507" t="s">
        <v>1957</v>
      </c>
      <c r="C507" t="s">
        <v>1952</v>
      </c>
      <c r="D507">
        <v>0</v>
      </c>
      <c r="E507">
        <f t="shared" si="28"/>
        <v>1.0000000000005116E-2</v>
      </c>
      <c r="F507">
        <f t="shared" si="29"/>
        <v>1.0000000000005116E-2</v>
      </c>
      <c r="G507">
        <f t="shared" si="30"/>
        <v>15</v>
      </c>
      <c r="H507" s="136">
        <f t="shared" si="31"/>
        <v>1693.15</v>
      </c>
      <c r="I507" t="s">
        <v>1884</v>
      </c>
      <c r="J507" t="s">
        <v>1490</v>
      </c>
      <c r="K507" t="s">
        <v>1491</v>
      </c>
      <c r="L507" t="s">
        <v>1486</v>
      </c>
      <c r="M507">
        <v>5</v>
      </c>
      <c r="N507">
        <v>1420</v>
      </c>
      <c r="O507">
        <v>15</v>
      </c>
      <c r="P507">
        <v>1.5</v>
      </c>
      <c r="Q507" s="134">
        <v>3521</v>
      </c>
      <c r="R507">
        <v>49.56</v>
      </c>
      <c r="S507">
        <v>0.48</v>
      </c>
      <c r="T507">
        <v>12.81</v>
      </c>
      <c r="U507">
        <v>7.95</v>
      </c>
      <c r="V507">
        <v>0</v>
      </c>
      <c r="W507">
        <v>13.17</v>
      </c>
      <c r="X507">
        <v>14.46</v>
      </c>
      <c r="Y507">
        <v>1.24</v>
      </c>
      <c r="Z507">
        <v>0.32</v>
      </c>
      <c r="AA507">
        <v>0</v>
      </c>
      <c r="AB507">
        <v>0</v>
      </c>
      <c r="AC507">
        <v>0</v>
      </c>
      <c r="AD507">
        <v>0</v>
      </c>
      <c r="AE507">
        <v>99.99</v>
      </c>
      <c r="AG507" s="134">
        <v>3521</v>
      </c>
      <c r="AH507">
        <v>53.43</v>
      </c>
      <c r="AI507">
        <v>0.14000000000000001</v>
      </c>
      <c r="AJ507">
        <v>4.05</v>
      </c>
      <c r="AK507">
        <v>3.52</v>
      </c>
      <c r="AL507">
        <v>0</v>
      </c>
      <c r="AM507">
        <v>19.04</v>
      </c>
      <c r="AN507">
        <v>19.54</v>
      </c>
      <c r="AO507">
        <v>0.27</v>
      </c>
      <c r="AP507">
        <v>0</v>
      </c>
      <c r="AQ507">
        <v>0</v>
      </c>
    </row>
    <row r="508" spans="1:43" ht="15.6">
      <c r="A508" s="134">
        <v>3524</v>
      </c>
      <c r="B508" t="s">
        <v>1958</v>
      </c>
      <c r="C508" t="s">
        <v>1952</v>
      </c>
      <c r="D508">
        <v>0</v>
      </c>
      <c r="E508">
        <f t="shared" si="28"/>
        <v>3.0000000000001137E-2</v>
      </c>
      <c r="F508">
        <f t="shared" si="29"/>
        <v>3.0000000000001137E-2</v>
      </c>
      <c r="G508">
        <f t="shared" si="30"/>
        <v>1E-3</v>
      </c>
      <c r="H508" s="136">
        <f t="shared" si="31"/>
        <v>1463.15</v>
      </c>
      <c r="I508" t="s">
        <v>1884</v>
      </c>
      <c r="J508" t="s">
        <v>1484</v>
      </c>
      <c r="K508" t="s">
        <v>1485</v>
      </c>
      <c r="L508" t="s">
        <v>1486</v>
      </c>
      <c r="M508">
        <v>2.2999999999999998</v>
      </c>
      <c r="N508">
        <v>1190</v>
      </c>
      <c r="O508">
        <v>0</v>
      </c>
      <c r="P508">
        <v>1E-4</v>
      </c>
      <c r="Q508" s="134">
        <v>3524</v>
      </c>
      <c r="R508">
        <v>45.78</v>
      </c>
      <c r="S508">
        <v>0.7</v>
      </c>
      <c r="T508">
        <v>16.850000000000001</v>
      </c>
      <c r="U508">
        <v>7.6</v>
      </c>
      <c r="V508">
        <v>0</v>
      </c>
      <c r="W508">
        <v>8.02</v>
      </c>
      <c r="X508">
        <v>17.66</v>
      </c>
      <c r="Y508">
        <v>2.5099999999999998</v>
      </c>
      <c r="Z508">
        <v>0.85</v>
      </c>
      <c r="AA508">
        <v>0</v>
      </c>
      <c r="AB508">
        <v>0</v>
      </c>
      <c r="AC508">
        <v>0</v>
      </c>
      <c r="AD508">
        <v>0</v>
      </c>
      <c r="AE508">
        <v>99.97</v>
      </c>
      <c r="AG508" s="134">
        <v>3524</v>
      </c>
      <c r="AH508">
        <v>51.19</v>
      </c>
      <c r="AI508">
        <v>0.41</v>
      </c>
      <c r="AJ508">
        <v>4.6399999999999997</v>
      </c>
      <c r="AK508">
        <v>2.76</v>
      </c>
      <c r="AL508">
        <v>0</v>
      </c>
      <c r="AM508">
        <v>15.77</v>
      </c>
      <c r="AN508">
        <v>24.06</v>
      </c>
      <c r="AO508">
        <v>0.19</v>
      </c>
      <c r="AP508">
        <v>0</v>
      </c>
      <c r="AQ508">
        <v>0.95</v>
      </c>
    </row>
    <row r="509" spans="1:43" ht="15.6">
      <c r="A509" s="134">
        <v>3528</v>
      </c>
      <c r="B509" t="s">
        <v>1959</v>
      </c>
      <c r="C509" t="s">
        <v>1952</v>
      </c>
      <c r="D509">
        <v>0</v>
      </c>
      <c r="E509">
        <f t="shared" si="28"/>
        <v>-9.9999999999909051E-3</v>
      </c>
      <c r="F509">
        <f t="shared" si="29"/>
        <v>-1.0000000000005116E-2</v>
      </c>
      <c r="G509">
        <f t="shared" si="30"/>
        <v>2.5</v>
      </c>
      <c r="H509" s="136">
        <f t="shared" si="31"/>
        <v>1473.15</v>
      </c>
      <c r="I509" t="s">
        <v>1884</v>
      </c>
      <c r="J509" t="s">
        <v>1511</v>
      </c>
      <c r="K509" t="s">
        <v>1491</v>
      </c>
      <c r="L509" t="s">
        <v>1486</v>
      </c>
      <c r="M509">
        <v>20</v>
      </c>
      <c r="N509">
        <v>1200</v>
      </c>
      <c r="O509">
        <v>0</v>
      </c>
      <c r="P509">
        <v>0.25</v>
      </c>
      <c r="Q509" s="134">
        <v>3528</v>
      </c>
      <c r="R509">
        <v>44.97</v>
      </c>
      <c r="S509">
        <v>0.68</v>
      </c>
      <c r="T509">
        <v>18</v>
      </c>
      <c r="U509">
        <v>8.58</v>
      </c>
      <c r="V509">
        <v>0</v>
      </c>
      <c r="W509">
        <v>7.21</v>
      </c>
      <c r="X509">
        <v>15.57</v>
      </c>
      <c r="Y509">
        <v>3.89</v>
      </c>
      <c r="Z509">
        <v>1.1100000000000001</v>
      </c>
      <c r="AA509">
        <v>0</v>
      </c>
      <c r="AB509">
        <v>0</v>
      </c>
      <c r="AC509">
        <v>0</v>
      </c>
      <c r="AD509">
        <v>0</v>
      </c>
      <c r="AE509">
        <v>100.01</v>
      </c>
      <c r="AG509" s="134">
        <v>3528</v>
      </c>
      <c r="AH509">
        <v>51.45</v>
      </c>
      <c r="AI509">
        <v>0.44</v>
      </c>
      <c r="AJ509">
        <v>4.9400000000000004</v>
      </c>
      <c r="AK509">
        <v>2.92</v>
      </c>
      <c r="AL509">
        <v>0</v>
      </c>
      <c r="AM509">
        <v>16.010000000000002</v>
      </c>
      <c r="AN509">
        <v>23.68</v>
      </c>
      <c r="AO509">
        <v>0.2</v>
      </c>
      <c r="AP509">
        <v>0</v>
      </c>
      <c r="AQ509">
        <v>0.35</v>
      </c>
    </row>
    <row r="510" spans="1:43" ht="15.6">
      <c r="A510" s="134">
        <v>3529</v>
      </c>
      <c r="B510" t="s">
        <v>1960</v>
      </c>
      <c r="C510" t="s">
        <v>1952</v>
      </c>
      <c r="D510">
        <v>0</v>
      </c>
      <c r="E510">
        <f t="shared" si="28"/>
        <v>-1.0000000000019327E-2</v>
      </c>
      <c r="F510">
        <f t="shared" si="29"/>
        <v>-1.0000000000005116E-2</v>
      </c>
      <c r="G510">
        <f t="shared" si="30"/>
        <v>2.5</v>
      </c>
      <c r="H510" s="136">
        <f t="shared" si="31"/>
        <v>1493.15</v>
      </c>
      <c r="I510" t="s">
        <v>1884</v>
      </c>
      <c r="J510" t="s">
        <v>1511</v>
      </c>
      <c r="K510" t="s">
        <v>1491</v>
      </c>
      <c r="L510" t="s">
        <v>1486</v>
      </c>
      <c r="M510">
        <v>4</v>
      </c>
      <c r="N510">
        <v>1220</v>
      </c>
      <c r="O510">
        <v>0</v>
      </c>
      <c r="P510">
        <v>0.25</v>
      </c>
      <c r="Q510" s="134">
        <v>3529</v>
      </c>
      <c r="R510">
        <v>45.41</v>
      </c>
      <c r="S510">
        <v>0.66</v>
      </c>
      <c r="T510">
        <v>16.510000000000002</v>
      </c>
      <c r="U510">
        <v>7.48</v>
      </c>
      <c r="V510">
        <v>0</v>
      </c>
      <c r="W510">
        <v>8.93</v>
      </c>
      <c r="X510">
        <v>17.48</v>
      </c>
      <c r="Y510">
        <v>2.64</v>
      </c>
      <c r="Z510">
        <v>0.9</v>
      </c>
      <c r="AA510">
        <v>0</v>
      </c>
      <c r="AB510">
        <v>0</v>
      </c>
      <c r="AC510">
        <v>0</v>
      </c>
      <c r="AD510">
        <v>0</v>
      </c>
      <c r="AE510">
        <v>100.01</v>
      </c>
      <c r="AG510" s="134">
        <v>3529</v>
      </c>
      <c r="AH510">
        <v>51.56</v>
      </c>
      <c r="AI510">
        <v>0.41</v>
      </c>
      <c r="AJ510">
        <v>4.96</v>
      </c>
      <c r="AK510">
        <v>2.68</v>
      </c>
      <c r="AL510">
        <v>0</v>
      </c>
      <c r="AM510">
        <v>16.21</v>
      </c>
      <c r="AN510">
        <v>23.26</v>
      </c>
      <c r="AO510">
        <v>0.16</v>
      </c>
      <c r="AP510">
        <v>0</v>
      </c>
      <c r="AQ510">
        <v>0.75</v>
      </c>
    </row>
    <row r="511" spans="1:43" ht="15.6">
      <c r="A511" s="134">
        <v>3533</v>
      </c>
      <c r="B511" t="s">
        <v>1961</v>
      </c>
      <c r="C511" t="s">
        <v>1952</v>
      </c>
      <c r="D511">
        <v>0</v>
      </c>
      <c r="E511">
        <f t="shared" si="28"/>
        <v>4.9999999999997158E-2</v>
      </c>
      <c r="F511">
        <f t="shared" si="29"/>
        <v>4.9999999999997158E-2</v>
      </c>
      <c r="G511">
        <f t="shared" si="30"/>
        <v>5</v>
      </c>
      <c r="H511" s="136">
        <f t="shared" si="31"/>
        <v>1530.15</v>
      </c>
      <c r="I511" t="s">
        <v>1884</v>
      </c>
      <c r="J511" t="s">
        <v>1511</v>
      </c>
      <c r="K511" t="s">
        <v>1491</v>
      </c>
      <c r="L511" t="s">
        <v>1486</v>
      </c>
      <c r="M511">
        <v>4</v>
      </c>
      <c r="N511">
        <v>1257</v>
      </c>
      <c r="O511">
        <v>0</v>
      </c>
      <c r="P511">
        <v>0.5</v>
      </c>
      <c r="Q511" s="134">
        <v>3533</v>
      </c>
      <c r="R511">
        <v>45.55</v>
      </c>
      <c r="S511">
        <v>0.68</v>
      </c>
      <c r="T511">
        <v>16.52</v>
      </c>
      <c r="U511">
        <v>7.57</v>
      </c>
      <c r="V511">
        <v>0</v>
      </c>
      <c r="W511">
        <v>8.4600000000000009</v>
      </c>
      <c r="X511">
        <v>17.47</v>
      </c>
      <c r="Y511">
        <v>2.72</v>
      </c>
      <c r="Z511">
        <v>0.98</v>
      </c>
      <c r="AA511">
        <v>0</v>
      </c>
      <c r="AB511">
        <v>0</v>
      </c>
      <c r="AC511">
        <v>0</v>
      </c>
      <c r="AD511">
        <v>0</v>
      </c>
      <c r="AE511">
        <v>99.95</v>
      </c>
      <c r="AG511" s="134">
        <v>3533</v>
      </c>
      <c r="AH511">
        <v>50.96</v>
      </c>
      <c r="AI511">
        <v>0.42</v>
      </c>
      <c r="AJ511">
        <v>6.05</v>
      </c>
      <c r="AK511">
        <v>2.97</v>
      </c>
      <c r="AL511">
        <v>0</v>
      </c>
      <c r="AM511">
        <v>15.69</v>
      </c>
      <c r="AN511">
        <v>23.09</v>
      </c>
      <c r="AO511">
        <v>0.28000000000000003</v>
      </c>
      <c r="AP511">
        <v>0</v>
      </c>
      <c r="AQ511">
        <v>0.5</v>
      </c>
    </row>
    <row r="512" spans="1:43" ht="15.6">
      <c r="A512" s="134">
        <v>3535</v>
      </c>
      <c r="B512" t="s">
        <v>1962</v>
      </c>
      <c r="C512" t="s">
        <v>1952</v>
      </c>
      <c r="D512">
        <v>0</v>
      </c>
      <c r="E512">
        <f t="shared" si="28"/>
        <v>3.0000000000001137E-2</v>
      </c>
      <c r="F512">
        <f t="shared" si="29"/>
        <v>3.0000000000001137E-2</v>
      </c>
      <c r="G512">
        <f t="shared" si="30"/>
        <v>7</v>
      </c>
      <c r="H512" s="136">
        <f t="shared" si="31"/>
        <v>1523.15</v>
      </c>
      <c r="I512" t="s">
        <v>1884</v>
      </c>
      <c r="J512" t="s">
        <v>1511</v>
      </c>
      <c r="K512" t="s">
        <v>1491</v>
      </c>
      <c r="L512" t="s">
        <v>1486</v>
      </c>
      <c r="M512">
        <v>4</v>
      </c>
      <c r="N512">
        <v>1250</v>
      </c>
      <c r="O512">
        <v>0</v>
      </c>
      <c r="P512">
        <v>0.7</v>
      </c>
      <c r="Q512" s="134">
        <v>3535</v>
      </c>
      <c r="R512">
        <v>45.3</v>
      </c>
      <c r="S512">
        <v>0.65</v>
      </c>
      <c r="T512">
        <v>18.63</v>
      </c>
      <c r="U512">
        <v>8.02</v>
      </c>
      <c r="V512">
        <v>0</v>
      </c>
      <c r="W512">
        <v>7.19</v>
      </c>
      <c r="X512">
        <v>15.03</v>
      </c>
      <c r="Y512">
        <v>3.79</v>
      </c>
      <c r="Z512">
        <v>1.36</v>
      </c>
      <c r="AA512">
        <v>0</v>
      </c>
      <c r="AB512">
        <v>0</v>
      </c>
      <c r="AC512">
        <v>0</v>
      </c>
      <c r="AD512">
        <v>0</v>
      </c>
      <c r="AE512">
        <v>99.97</v>
      </c>
      <c r="AG512" s="134">
        <v>3535</v>
      </c>
      <c r="AH512">
        <v>49.72</v>
      </c>
      <c r="AI512">
        <v>0.49</v>
      </c>
      <c r="AJ512">
        <v>8.8699999999999992</v>
      </c>
      <c r="AK512">
        <v>2.86</v>
      </c>
      <c r="AL512">
        <v>0</v>
      </c>
      <c r="AM512">
        <v>14.27</v>
      </c>
      <c r="AN512">
        <v>22.59</v>
      </c>
      <c r="AO512">
        <v>0.65</v>
      </c>
      <c r="AP512">
        <v>0</v>
      </c>
      <c r="AQ512">
        <v>0.65</v>
      </c>
    </row>
    <row r="513" spans="1:43" ht="15.6">
      <c r="A513" s="134">
        <v>3536</v>
      </c>
      <c r="B513" t="s">
        <v>1963</v>
      </c>
      <c r="C513" t="s">
        <v>1952</v>
      </c>
      <c r="D513">
        <v>0</v>
      </c>
      <c r="E513">
        <f t="shared" si="28"/>
        <v>7.9999999999998295E-2</v>
      </c>
      <c r="F513">
        <f t="shared" si="29"/>
        <v>7.9999999999998295E-2</v>
      </c>
      <c r="G513">
        <f t="shared" si="30"/>
        <v>7</v>
      </c>
      <c r="H513" s="136">
        <f t="shared" si="31"/>
        <v>1548.15</v>
      </c>
      <c r="I513" t="s">
        <v>1884</v>
      </c>
      <c r="J513" t="s">
        <v>1511</v>
      </c>
      <c r="K513" t="s">
        <v>1491</v>
      </c>
      <c r="L513" t="s">
        <v>1486</v>
      </c>
      <c r="M513">
        <v>4.0999999999999996</v>
      </c>
      <c r="N513">
        <v>1275</v>
      </c>
      <c r="O513">
        <v>0</v>
      </c>
      <c r="P513">
        <v>0.7</v>
      </c>
      <c r="Q513" s="134">
        <v>3536</v>
      </c>
      <c r="R513">
        <v>45.64</v>
      </c>
      <c r="S513">
        <v>0.69</v>
      </c>
      <c r="T513">
        <v>17.399999999999999</v>
      </c>
      <c r="U513">
        <v>7.2</v>
      </c>
      <c r="V513">
        <v>0</v>
      </c>
      <c r="W513">
        <v>7.96</v>
      </c>
      <c r="X513">
        <v>16.98</v>
      </c>
      <c r="Y513">
        <v>3.01</v>
      </c>
      <c r="Z513">
        <v>1.04</v>
      </c>
      <c r="AA513">
        <v>0</v>
      </c>
      <c r="AB513">
        <v>0</v>
      </c>
      <c r="AC513">
        <v>0</v>
      </c>
      <c r="AD513">
        <v>0</v>
      </c>
      <c r="AE513">
        <v>99.92</v>
      </c>
      <c r="AG513" s="134">
        <v>3536</v>
      </c>
      <c r="AH513">
        <v>51.55</v>
      </c>
      <c r="AI513">
        <v>0.44</v>
      </c>
      <c r="AJ513">
        <v>6.09</v>
      </c>
      <c r="AK513">
        <v>2.5099999999999998</v>
      </c>
      <c r="AL513">
        <v>0</v>
      </c>
      <c r="AM513">
        <v>15.27</v>
      </c>
      <c r="AN513">
        <v>23.46</v>
      </c>
      <c r="AO513">
        <v>0.3</v>
      </c>
      <c r="AP513">
        <v>0</v>
      </c>
      <c r="AQ513">
        <v>0.35</v>
      </c>
    </row>
    <row r="514" spans="1:43" ht="15.6">
      <c r="A514" s="134">
        <v>3541</v>
      </c>
      <c r="B514" t="s">
        <v>1964</v>
      </c>
      <c r="C514" t="s">
        <v>1952</v>
      </c>
      <c r="D514">
        <v>0</v>
      </c>
      <c r="E514">
        <f t="shared" si="28"/>
        <v>9.9999999999909051E-3</v>
      </c>
      <c r="F514">
        <f t="shared" si="29"/>
        <v>1.0000000000005116E-2</v>
      </c>
      <c r="G514">
        <f t="shared" si="30"/>
        <v>2.5</v>
      </c>
      <c r="H514" s="136">
        <f t="shared" si="31"/>
        <v>1473.15</v>
      </c>
      <c r="I514" t="s">
        <v>1884</v>
      </c>
      <c r="J514" t="s">
        <v>1511</v>
      </c>
      <c r="K514" t="s">
        <v>1491</v>
      </c>
      <c r="L514" t="s">
        <v>1486</v>
      </c>
      <c r="M514">
        <v>20</v>
      </c>
      <c r="N514">
        <v>1200</v>
      </c>
      <c r="O514">
        <v>0</v>
      </c>
      <c r="P514">
        <v>0.25</v>
      </c>
      <c r="Q514" s="134">
        <v>3541</v>
      </c>
      <c r="R514">
        <v>44.52</v>
      </c>
      <c r="S514">
        <v>0.77</v>
      </c>
      <c r="T514">
        <v>17.739999999999998</v>
      </c>
      <c r="U514">
        <v>8.7799999999999994</v>
      </c>
      <c r="V514">
        <v>0</v>
      </c>
      <c r="W514">
        <v>6.83</v>
      </c>
      <c r="X514">
        <v>16.170000000000002</v>
      </c>
      <c r="Y514">
        <v>4</v>
      </c>
      <c r="Z514">
        <v>1.18</v>
      </c>
      <c r="AA514">
        <v>0</v>
      </c>
      <c r="AB514">
        <v>0</v>
      </c>
      <c r="AC514">
        <v>0</v>
      </c>
      <c r="AD514">
        <v>0</v>
      </c>
      <c r="AE514">
        <v>99.99</v>
      </c>
      <c r="AG514" s="134">
        <v>3541</v>
      </c>
      <c r="AH514">
        <v>51.34</v>
      </c>
      <c r="AI514">
        <v>0.4</v>
      </c>
      <c r="AJ514">
        <v>4.97</v>
      </c>
      <c r="AK514">
        <v>3.03</v>
      </c>
      <c r="AL514">
        <v>0</v>
      </c>
      <c r="AM514">
        <v>15.83</v>
      </c>
      <c r="AN514">
        <v>23.64</v>
      </c>
      <c r="AO514">
        <v>0.18</v>
      </c>
      <c r="AP514">
        <v>0</v>
      </c>
      <c r="AQ514">
        <v>0.59</v>
      </c>
    </row>
    <row r="515" spans="1:43" ht="15.6">
      <c r="A515" s="134">
        <v>3546</v>
      </c>
      <c r="B515" t="s">
        <v>1965</v>
      </c>
      <c r="C515" t="s">
        <v>1952</v>
      </c>
      <c r="D515">
        <v>0</v>
      </c>
      <c r="E515">
        <f t="shared" ref="E515:E578" si="32">100-SUM(R515:AB515)</f>
        <v>2.0000000000010232E-2</v>
      </c>
      <c r="F515">
        <f t="shared" ref="F515:F578" si="33">100-AE515</f>
        <v>1.9999999999996021E-2</v>
      </c>
      <c r="G515">
        <f t="shared" ref="G515:G578" si="34">10*P515</f>
        <v>7</v>
      </c>
      <c r="H515" s="136">
        <f t="shared" ref="H515:H578" si="35">N515+273.15</f>
        <v>1558.15</v>
      </c>
      <c r="I515" t="s">
        <v>1884</v>
      </c>
      <c r="J515" t="s">
        <v>1511</v>
      </c>
      <c r="K515" t="s">
        <v>1491</v>
      </c>
      <c r="L515" t="s">
        <v>1486</v>
      </c>
      <c r="M515">
        <v>4</v>
      </c>
      <c r="N515">
        <v>1285</v>
      </c>
      <c r="O515">
        <v>0</v>
      </c>
      <c r="P515">
        <v>0.7</v>
      </c>
      <c r="Q515" s="134">
        <v>3546</v>
      </c>
      <c r="R515">
        <v>44.29</v>
      </c>
      <c r="S515">
        <v>0.69</v>
      </c>
      <c r="T515">
        <v>17.43</v>
      </c>
      <c r="U515">
        <v>9.0399999999999991</v>
      </c>
      <c r="V515">
        <v>0</v>
      </c>
      <c r="W515">
        <v>8.82</v>
      </c>
      <c r="X515">
        <v>15.31</v>
      </c>
      <c r="Y515">
        <v>3.29</v>
      </c>
      <c r="Z515">
        <v>1.1100000000000001</v>
      </c>
      <c r="AA515">
        <v>0</v>
      </c>
      <c r="AB515">
        <v>0</v>
      </c>
      <c r="AC515">
        <v>0</v>
      </c>
      <c r="AD515">
        <v>0</v>
      </c>
      <c r="AE515">
        <v>99.98</v>
      </c>
      <c r="AG515" s="134">
        <v>3546</v>
      </c>
      <c r="AH515">
        <v>50.88</v>
      </c>
      <c r="AI515">
        <v>0.32</v>
      </c>
      <c r="AJ515">
        <v>5.41</v>
      </c>
      <c r="AK515">
        <v>2.86</v>
      </c>
      <c r="AL515">
        <v>0</v>
      </c>
      <c r="AM515">
        <v>16.7</v>
      </c>
      <c r="AN515">
        <v>23.06</v>
      </c>
      <c r="AO515">
        <v>0.27</v>
      </c>
      <c r="AP515">
        <v>0</v>
      </c>
      <c r="AQ515">
        <v>0.48</v>
      </c>
    </row>
    <row r="516" spans="1:43" ht="15.6">
      <c r="A516" s="134">
        <v>5453</v>
      </c>
      <c r="B516" t="s">
        <v>1966</v>
      </c>
      <c r="C516" t="s">
        <v>1967</v>
      </c>
      <c r="D516">
        <v>0</v>
      </c>
      <c r="E516">
        <f t="shared" si="32"/>
        <v>1.0000000000005116E-2</v>
      </c>
      <c r="F516">
        <f t="shared" si="33"/>
        <v>1.0000000000005116E-2</v>
      </c>
      <c r="G516">
        <f t="shared" si="34"/>
        <v>1E-3</v>
      </c>
      <c r="H516" s="136">
        <f t="shared" si="35"/>
        <v>1383.15</v>
      </c>
      <c r="I516" t="s">
        <v>1510</v>
      </c>
      <c r="J516" t="s">
        <v>1484</v>
      </c>
      <c r="K516" t="s">
        <v>1485</v>
      </c>
      <c r="L516" t="s">
        <v>1486</v>
      </c>
      <c r="M516">
        <v>168</v>
      </c>
      <c r="N516">
        <v>1110</v>
      </c>
      <c r="O516">
        <v>0</v>
      </c>
      <c r="P516">
        <v>1E-4</v>
      </c>
      <c r="Q516" s="134">
        <v>5453</v>
      </c>
      <c r="R516">
        <v>60.6</v>
      </c>
      <c r="S516">
        <v>0.89</v>
      </c>
      <c r="T516">
        <v>17.8</v>
      </c>
      <c r="U516">
        <v>6.75</v>
      </c>
      <c r="V516">
        <v>0</v>
      </c>
      <c r="W516">
        <v>2.6</v>
      </c>
      <c r="X516">
        <v>4.2300000000000004</v>
      </c>
      <c r="Y516">
        <v>3.66</v>
      </c>
      <c r="Z516">
        <v>3.46</v>
      </c>
      <c r="AA516">
        <v>0</v>
      </c>
      <c r="AB516">
        <v>0</v>
      </c>
      <c r="AC516">
        <v>0</v>
      </c>
      <c r="AD516">
        <v>0</v>
      </c>
      <c r="AE516">
        <v>99.99</v>
      </c>
      <c r="AG516" s="134">
        <v>5453</v>
      </c>
      <c r="AH516">
        <v>51.7</v>
      </c>
      <c r="AI516">
        <v>0.44</v>
      </c>
      <c r="AJ516">
        <v>1.38</v>
      </c>
      <c r="AK516">
        <v>12.2</v>
      </c>
      <c r="AL516">
        <v>0.34</v>
      </c>
      <c r="AM516">
        <v>13.9</v>
      </c>
      <c r="AN516">
        <v>20.100000000000001</v>
      </c>
      <c r="AO516">
        <v>0.22</v>
      </c>
      <c r="AP516">
        <v>0</v>
      </c>
      <c r="AQ516">
        <v>0</v>
      </c>
    </row>
    <row r="517" spans="1:43" ht="15.6">
      <c r="A517" s="134">
        <v>5462</v>
      </c>
      <c r="B517" t="s">
        <v>1968</v>
      </c>
      <c r="C517" t="s">
        <v>1967</v>
      </c>
      <c r="D517">
        <v>0</v>
      </c>
      <c r="E517">
        <f t="shared" si="32"/>
        <v>-3.0000000000001137E-2</v>
      </c>
      <c r="F517">
        <f t="shared" si="33"/>
        <v>-3.0000000000001137E-2</v>
      </c>
      <c r="G517">
        <f t="shared" si="34"/>
        <v>1E-3</v>
      </c>
      <c r="H517" s="136">
        <f t="shared" si="35"/>
        <v>1383.15</v>
      </c>
      <c r="I517" t="s">
        <v>1510</v>
      </c>
      <c r="J517" t="s">
        <v>1484</v>
      </c>
      <c r="K517" t="s">
        <v>1485</v>
      </c>
      <c r="L517" t="s">
        <v>1486</v>
      </c>
      <c r="M517">
        <v>168</v>
      </c>
      <c r="N517">
        <v>1110</v>
      </c>
      <c r="O517">
        <v>0</v>
      </c>
      <c r="P517">
        <v>1E-4</v>
      </c>
      <c r="Q517" s="134">
        <v>5462</v>
      </c>
      <c r="R517">
        <v>64.400000000000006</v>
      </c>
      <c r="S517">
        <v>0.97</v>
      </c>
      <c r="T517">
        <v>15.4</v>
      </c>
      <c r="U517">
        <v>4.24</v>
      </c>
      <c r="V517">
        <v>0</v>
      </c>
      <c r="W517">
        <v>1.27</v>
      </c>
      <c r="X517">
        <v>5.97</v>
      </c>
      <c r="Y517">
        <v>3.24</v>
      </c>
      <c r="Z517">
        <v>4.54</v>
      </c>
      <c r="AA517">
        <v>0</v>
      </c>
      <c r="AB517">
        <v>0</v>
      </c>
      <c r="AC517">
        <v>0</v>
      </c>
      <c r="AD517">
        <v>0</v>
      </c>
      <c r="AE517">
        <v>100.03</v>
      </c>
      <c r="AG517" s="134">
        <v>5462</v>
      </c>
      <c r="AH517">
        <v>52</v>
      </c>
      <c r="AI517">
        <v>0.38</v>
      </c>
      <c r="AJ517">
        <v>1.05</v>
      </c>
      <c r="AK517">
        <v>14.4</v>
      </c>
      <c r="AL517">
        <v>0.35</v>
      </c>
      <c r="AM517">
        <v>12.1</v>
      </c>
      <c r="AN517">
        <v>19.7</v>
      </c>
      <c r="AO517">
        <v>0.36</v>
      </c>
      <c r="AP517">
        <v>0</v>
      </c>
      <c r="AQ517">
        <v>0</v>
      </c>
    </row>
    <row r="518" spans="1:43" ht="15.6">
      <c r="A518" s="134">
        <v>5471</v>
      </c>
      <c r="B518" t="s">
        <v>1969</v>
      </c>
      <c r="C518" t="s">
        <v>1967</v>
      </c>
      <c r="D518">
        <v>0</v>
      </c>
      <c r="E518">
        <f t="shared" si="32"/>
        <v>2.0000000000010232E-2</v>
      </c>
      <c r="F518">
        <f t="shared" si="33"/>
        <v>1.9999999999996021E-2</v>
      </c>
      <c r="G518">
        <f t="shared" si="34"/>
        <v>1E-3</v>
      </c>
      <c r="H518" s="136">
        <f t="shared" si="35"/>
        <v>1383.15</v>
      </c>
      <c r="I518" t="s">
        <v>1510</v>
      </c>
      <c r="J518" t="s">
        <v>1484</v>
      </c>
      <c r="K518" t="s">
        <v>1485</v>
      </c>
      <c r="L518" t="s">
        <v>1486</v>
      </c>
      <c r="M518">
        <v>168</v>
      </c>
      <c r="N518">
        <v>1110</v>
      </c>
      <c r="O518">
        <v>0</v>
      </c>
      <c r="P518">
        <v>1E-4</v>
      </c>
      <c r="Q518" s="134">
        <v>5471</v>
      </c>
      <c r="R518">
        <v>60.7</v>
      </c>
      <c r="S518">
        <v>0.81</v>
      </c>
      <c r="T518">
        <v>16</v>
      </c>
      <c r="U518">
        <v>6.35</v>
      </c>
      <c r="V518">
        <v>0</v>
      </c>
      <c r="W518">
        <v>2.57</v>
      </c>
      <c r="X518">
        <v>3.9</v>
      </c>
      <c r="Y518">
        <v>4.2699999999999996</v>
      </c>
      <c r="Z518">
        <v>5.38</v>
      </c>
      <c r="AA518">
        <v>0</v>
      </c>
      <c r="AB518">
        <v>0</v>
      </c>
      <c r="AC518">
        <v>0</v>
      </c>
      <c r="AD518">
        <v>0</v>
      </c>
      <c r="AE518">
        <v>99.98</v>
      </c>
      <c r="AG518" s="134">
        <v>5471</v>
      </c>
      <c r="AH518">
        <v>52.2</v>
      </c>
      <c r="AI518">
        <v>0.32</v>
      </c>
      <c r="AJ518">
        <v>1.81</v>
      </c>
      <c r="AK518">
        <v>12.1</v>
      </c>
      <c r="AL518">
        <v>0.35</v>
      </c>
      <c r="AM518">
        <v>13.3</v>
      </c>
      <c r="AN518">
        <v>19</v>
      </c>
      <c r="AO518">
        <v>0.26</v>
      </c>
      <c r="AP518">
        <v>0</v>
      </c>
      <c r="AQ518">
        <v>0</v>
      </c>
    </row>
    <row r="519" spans="1:43" ht="15.6">
      <c r="A519" s="134">
        <v>5472</v>
      </c>
      <c r="B519" t="s">
        <v>1970</v>
      </c>
      <c r="C519" t="s">
        <v>1967</v>
      </c>
      <c r="D519">
        <v>0</v>
      </c>
      <c r="E519">
        <f t="shared" si="32"/>
        <v>0</v>
      </c>
      <c r="F519">
        <f t="shared" si="33"/>
        <v>0</v>
      </c>
      <c r="G519">
        <f t="shared" si="34"/>
        <v>1E-3</v>
      </c>
      <c r="H519" s="136">
        <f t="shared" si="35"/>
        <v>1358.15</v>
      </c>
      <c r="I519" t="s">
        <v>1510</v>
      </c>
      <c r="J519" t="s">
        <v>1484</v>
      </c>
      <c r="K519" t="s">
        <v>1485</v>
      </c>
      <c r="L519" t="s">
        <v>1486</v>
      </c>
      <c r="M519">
        <v>336</v>
      </c>
      <c r="N519">
        <v>1085</v>
      </c>
      <c r="O519">
        <v>0</v>
      </c>
      <c r="P519">
        <v>1E-4</v>
      </c>
      <c r="Q519" s="134">
        <v>5472</v>
      </c>
      <c r="R519">
        <v>62.6</v>
      </c>
      <c r="S519">
        <v>0.61</v>
      </c>
      <c r="T519">
        <v>17.5</v>
      </c>
      <c r="U519">
        <v>4.82</v>
      </c>
      <c r="V519">
        <v>0</v>
      </c>
      <c r="W519">
        <v>1.54</v>
      </c>
      <c r="X519">
        <v>2.72</v>
      </c>
      <c r="Y519">
        <v>3.68</v>
      </c>
      <c r="Z519">
        <v>6.53</v>
      </c>
      <c r="AA519">
        <v>0</v>
      </c>
      <c r="AB519">
        <v>0</v>
      </c>
      <c r="AC519">
        <v>0</v>
      </c>
      <c r="AD519">
        <v>0</v>
      </c>
      <c r="AE519">
        <v>100</v>
      </c>
      <c r="AG519" s="134">
        <v>5472</v>
      </c>
      <c r="AH519">
        <v>50.1</v>
      </c>
      <c r="AI519">
        <v>0.15</v>
      </c>
      <c r="AJ519">
        <v>3.93</v>
      </c>
      <c r="AK519">
        <v>13.3</v>
      </c>
      <c r="AL519">
        <v>0.69</v>
      </c>
      <c r="AM519">
        <v>11.5</v>
      </c>
      <c r="AN519">
        <v>20.3</v>
      </c>
      <c r="AO519">
        <v>0.85</v>
      </c>
      <c r="AP519">
        <v>0</v>
      </c>
      <c r="AQ519">
        <v>0</v>
      </c>
    </row>
    <row r="520" spans="1:43" ht="15.6">
      <c r="A520" s="134">
        <v>5479</v>
      </c>
      <c r="B520" t="s">
        <v>1971</v>
      </c>
      <c r="C520" t="s">
        <v>1967</v>
      </c>
      <c r="D520">
        <v>0</v>
      </c>
      <c r="E520">
        <f t="shared" si="32"/>
        <v>3.9999999999992042E-2</v>
      </c>
      <c r="F520">
        <f t="shared" si="33"/>
        <v>4.0000000000006253E-2</v>
      </c>
      <c r="G520">
        <f t="shared" si="34"/>
        <v>10</v>
      </c>
      <c r="H520" s="136">
        <f t="shared" si="35"/>
        <v>1448.15</v>
      </c>
      <c r="I520" t="s">
        <v>1510</v>
      </c>
      <c r="J520" t="s">
        <v>1490</v>
      </c>
      <c r="K520" t="s">
        <v>1485</v>
      </c>
      <c r="L520" t="s">
        <v>1486</v>
      </c>
      <c r="M520">
        <v>48</v>
      </c>
      <c r="N520">
        <v>1175</v>
      </c>
      <c r="O520">
        <v>10</v>
      </c>
      <c r="P520">
        <v>1</v>
      </c>
      <c r="Q520" s="134">
        <v>5479</v>
      </c>
      <c r="R520">
        <v>53.5</v>
      </c>
      <c r="S520">
        <v>1.79</v>
      </c>
      <c r="T520">
        <v>20.3</v>
      </c>
      <c r="U520">
        <v>7.75</v>
      </c>
      <c r="V520">
        <v>0</v>
      </c>
      <c r="W520">
        <v>4.04</v>
      </c>
      <c r="X520">
        <v>6.52</v>
      </c>
      <c r="Y520">
        <v>4.87</v>
      </c>
      <c r="Z520">
        <v>1.19</v>
      </c>
      <c r="AA520">
        <v>0</v>
      </c>
      <c r="AB520">
        <v>0</v>
      </c>
      <c r="AC520">
        <v>0</v>
      </c>
      <c r="AD520">
        <v>0</v>
      </c>
      <c r="AE520">
        <v>99.96</v>
      </c>
      <c r="AG520" s="134">
        <v>5479</v>
      </c>
      <c r="AH520">
        <v>50.7</v>
      </c>
      <c r="AI520">
        <v>0.46</v>
      </c>
      <c r="AJ520">
        <v>1.85</v>
      </c>
      <c r="AK520">
        <v>15.1</v>
      </c>
      <c r="AL520">
        <v>0.38</v>
      </c>
      <c r="AM520">
        <v>11.6</v>
      </c>
      <c r="AN520">
        <v>20.2</v>
      </c>
      <c r="AO520">
        <v>0.54</v>
      </c>
      <c r="AP520">
        <v>0</v>
      </c>
      <c r="AQ520">
        <v>0</v>
      </c>
    </row>
    <row r="521" spans="1:43" ht="15.6">
      <c r="A521" s="134">
        <v>5480</v>
      </c>
      <c r="B521" t="s">
        <v>1972</v>
      </c>
      <c r="C521" t="s">
        <v>1967</v>
      </c>
      <c r="D521">
        <v>0</v>
      </c>
      <c r="E521">
        <f t="shared" si="32"/>
        <v>-3.9999999999992042E-2</v>
      </c>
      <c r="F521">
        <f t="shared" si="33"/>
        <v>-4.0000000000006253E-2</v>
      </c>
      <c r="G521">
        <f t="shared" si="34"/>
        <v>10</v>
      </c>
      <c r="H521" s="136">
        <f t="shared" si="35"/>
        <v>1423.15</v>
      </c>
      <c r="I521" t="s">
        <v>1510</v>
      </c>
      <c r="J521" t="s">
        <v>1490</v>
      </c>
      <c r="K521" t="s">
        <v>1485</v>
      </c>
      <c r="L521" t="s">
        <v>1486</v>
      </c>
      <c r="M521">
        <v>96</v>
      </c>
      <c r="N521">
        <v>1150</v>
      </c>
      <c r="O521">
        <v>10</v>
      </c>
      <c r="P521">
        <v>1</v>
      </c>
      <c r="Q521" s="134">
        <v>5480</v>
      </c>
      <c r="R521">
        <v>53.9</v>
      </c>
      <c r="S521">
        <v>1.84</v>
      </c>
      <c r="T521">
        <v>19.7</v>
      </c>
      <c r="U521">
        <v>7.74</v>
      </c>
      <c r="V521">
        <v>0</v>
      </c>
      <c r="W521">
        <v>3.99</v>
      </c>
      <c r="X521">
        <v>6.7</v>
      </c>
      <c r="Y521">
        <v>4.75</v>
      </c>
      <c r="Z521">
        <v>1.42</v>
      </c>
      <c r="AA521">
        <v>0</v>
      </c>
      <c r="AB521">
        <v>0</v>
      </c>
      <c r="AC521">
        <v>0</v>
      </c>
      <c r="AD521">
        <v>0</v>
      </c>
      <c r="AE521">
        <v>100.04</v>
      </c>
      <c r="AG521" s="134">
        <v>5480</v>
      </c>
      <c r="AH521">
        <v>50.9</v>
      </c>
      <c r="AI521">
        <v>0.44</v>
      </c>
      <c r="AJ521">
        <v>2.12</v>
      </c>
      <c r="AK521">
        <v>13.8</v>
      </c>
      <c r="AL521">
        <v>0.31</v>
      </c>
      <c r="AM521">
        <v>12.1</v>
      </c>
      <c r="AN521">
        <v>19.899999999999999</v>
      </c>
      <c r="AO521">
        <v>0.49</v>
      </c>
      <c r="AP521">
        <v>0</v>
      </c>
      <c r="AQ521">
        <v>0</v>
      </c>
    </row>
    <row r="522" spans="1:43" ht="15.6">
      <c r="A522" s="134">
        <v>5481</v>
      </c>
      <c r="B522" t="s">
        <v>1973</v>
      </c>
      <c r="C522" t="s">
        <v>1967</v>
      </c>
      <c r="D522">
        <v>0</v>
      </c>
      <c r="E522">
        <f t="shared" si="32"/>
        <v>-3.0000000000001137E-2</v>
      </c>
      <c r="F522">
        <f t="shared" si="33"/>
        <v>-3.0000000000001137E-2</v>
      </c>
      <c r="G522">
        <f t="shared" si="34"/>
        <v>10</v>
      </c>
      <c r="H522" s="136">
        <f t="shared" si="35"/>
        <v>1398.15</v>
      </c>
      <c r="I522" t="s">
        <v>1510</v>
      </c>
      <c r="J522" t="s">
        <v>1490</v>
      </c>
      <c r="K522" t="s">
        <v>1485</v>
      </c>
      <c r="L522" t="s">
        <v>1486</v>
      </c>
      <c r="M522">
        <v>132</v>
      </c>
      <c r="N522">
        <v>1125</v>
      </c>
      <c r="O522">
        <v>10</v>
      </c>
      <c r="P522">
        <v>1</v>
      </c>
      <c r="Q522" s="134">
        <v>5481</v>
      </c>
      <c r="R522">
        <v>55.4</v>
      </c>
      <c r="S522">
        <v>1.61</v>
      </c>
      <c r="T522">
        <v>18.399999999999999</v>
      </c>
      <c r="U522">
        <v>7.37</v>
      </c>
      <c r="V522">
        <v>0</v>
      </c>
      <c r="W522">
        <v>3.97</v>
      </c>
      <c r="X522">
        <v>7</v>
      </c>
      <c r="Y522">
        <v>4.4800000000000004</v>
      </c>
      <c r="Z522">
        <v>1.8</v>
      </c>
      <c r="AA522">
        <v>0</v>
      </c>
      <c r="AB522">
        <v>0</v>
      </c>
      <c r="AC522">
        <v>0</v>
      </c>
      <c r="AD522">
        <v>0</v>
      </c>
      <c r="AE522">
        <v>100.03</v>
      </c>
      <c r="AG522" s="134">
        <v>5481</v>
      </c>
      <c r="AH522">
        <v>51.1</v>
      </c>
      <c r="AI522">
        <v>0.42</v>
      </c>
      <c r="AJ522">
        <v>2.09</v>
      </c>
      <c r="AK522">
        <v>12.4</v>
      </c>
      <c r="AL522">
        <v>0.28999999999999998</v>
      </c>
      <c r="AM522">
        <v>13.4</v>
      </c>
      <c r="AN522">
        <v>19.899999999999999</v>
      </c>
      <c r="AO522">
        <v>0.56000000000000005</v>
      </c>
      <c r="AP522">
        <v>0</v>
      </c>
      <c r="AQ522">
        <v>0</v>
      </c>
    </row>
    <row r="523" spans="1:43" ht="15.6">
      <c r="A523" s="134">
        <v>5487</v>
      </c>
      <c r="B523" t="s">
        <v>1974</v>
      </c>
      <c r="C523" t="s">
        <v>1967</v>
      </c>
      <c r="D523">
        <v>0</v>
      </c>
      <c r="E523">
        <f t="shared" si="32"/>
        <v>-1.0000000000005116E-2</v>
      </c>
      <c r="F523">
        <f t="shared" si="33"/>
        <v>-1.0000000000005116E-2</v>
      </c>
      <c r="G523">
        <f t="shared" si="34"/>
        <v>10</v>
      </c>
      <c r="H523" s="136">
        <f t="shared" si="35"/>
        <v>1448.15</v>
      </c>
      <c r="I523" t="s">
        <v>1510</v>
      </c>
      <c r="J523" t="s">
        <v>1490</v>
      </c>
      <c r="K523" t="s">
        <v>1485</v>
      </c>
      <c r="L523" t="s">
        <v>1486</v>
      </c>
      <c r="M523">
        <v>48</v>
      </c>
      <c r="N523">
        <v>1175</v>
      </c>
      <c r="O523">
        <v>10</v>
      </c>
      <c r="P523">
        <v>1</v>
      </c>
      <c r="Q523" s="134">
        <v>5487</v>
      </c>
      <c r="R523">
        <v>55.1</v>
      </c>
      <c r="S523">
        <v>1</v>
      </c>
      <c r="T523">
        <v>17.7</v>
      </c>
      <c r="U523">
        <v>8.1199999999999992</v>
      </c>
      <c r="V523">
        <v>0</v>
      </c>
      <c r="W523">
        <v>4.91</v>
      </c>
      <c r="X523">
        <v>7.37</v>
      </c>
      <c r="Y523">
        <v>3.92</v>
      </c>
      <c r="Z523">
        <v>1.89</v>
      </c>
      <c r="AA523">
        <v>0</v>
      </c>
      <c r="AB523">
        <v>0</v>
      </c>
      <c r="AC523">
        <v>0</v>
      </c>
      <c r="AD523">
        <v>0</v>
      </c>
      <c r="AE523">
        <v>100.01</v>
      </c>
      <c r="AG523" s="134">
        <v>5487</v>
      </c>
      <c r="AH523">
        <v>51.9</v>
      </c>
      <c r="AI523">
        <v>0.46</v>
      </c>
      <c r="AJ523">
        <v>1.89</v>
      </c>
      <c r="AK523">
        <v>10.8</v>
      </c>
      <c r="AL523">
        <v>0.41</v>
      </c>
      <c r="AM523">
        <v>14.6</v>
      </c>
      <c r="AN523">
        <v>19.399999999999999</v>
      </c>
      <c r="AO523">
        <v>0.48</v>
      </c>
      <c r="AP523">
        <v>0</v>
      </c>
      <c r="AQ523">
        <v>0</v>
      </c>
    </row>
    <row r="524" spans="1:43" ht="15.6">
      <c r="A524" s="134">
        <v>5488</v>
      </c>
      <c r="B524" t="s">
        <v>1975</v>
      </c>
      <c r="C524" t="s">
        <v>1967</v>
      </c>
      <c r="D524">
        <v>0</v>
      </c>
      <c r="E524">
        <f t="shared" si="32"/>
        <v>4.0000000000006253E-2</v>
      </c>
      <c r="F524">
        <f t="shared" si="33"/>
        <v>4.0000000000006253E-2</v>
      </c>
      <c r="G524">
        <f t="shared" si="34"/>
        <v>10</v>
      </c>
      <c r="H524" s="136">
        <f t="shared" si="35"/>
        <v>1423.15</v>
      </c>
      <c r="I524" t="s">
        <v>1510</v>
      </c>
      <c r="J524" t="s">
        <v>1490</v>
      </c>
      <c r="K524" t="s">
        <v>1485</v>
      </c>
      <c r="L524" t="s">
        <v>1486</v>
      </c>
      <c r="M524">
        <v>96</v>
      </c>
      <c r="N524">
        <v>1150</v>
      </c>
      <c r="O524">
        <v>10</v>
      </c>
      <c r="P524">
        <v>1</v>
      </c>
      <c r="Q524" s="134">
        <v>5488</v>
      </c>
      <c r="R524">
        <v>55.4</v>
      </c>
      <c r="S524">
        <v>1.06</v>
      </c>
      <c r="T524">
        <v>17.899999999999999</v>
      </c>
      <c r="U524">
        <v>7.92</v>
      </c>
      <c r="V524">
        <v>0</v>
      </c>
      <c r="W524">
        <v>4.08</v>
      </c>
      <c r="X524">
        <v>7.25</v>
      </c>
      <c r="Y524">
        <v>3.99</v>
      </c>
      <c r="Z524">
        <v>2.36</v>
      </c>
      <c r="AA524">
        <v>0</v>
      </c>
      <c r="AB524">
        <v>0</v>
      </c>
      <c r="AC524">
        <v>0</v>
      </c>
      <c r="AD524">
        <v>0</v>
      </c>
      <c r="AE524">
        <v>99.96</v>
      </c>
      <c r="AG524" s="134">
        <v>5488</v>
      </c>
      <c r="AH524">
        <v>52.3</v>
      </c>
      <c r="AI524">
        <v>0.51</v>
      </c>
      <c r="AJ524">
        <v>2.11</v>
      </c>
      <c r="AK524">
        <v>11</v>
      </c>
      <c r="AL524">
        <v>0.32</v>
      </c>
      <c r="AM524">
        <v>14.5</v>
      </c>
      <c r="AN524">
        <v>19.399999999999999</v>
      </c>
      <c r="AO524">
        <v>0.32</v>
      </c>
      <c r="AP524">
        <v>0</v>
      </c>
      <c r="AQ524">
        <v>0</v>
      </c>
    </row>
    <row r="525" spans="1:43" ht="15.6">
      <c r="A525" s="134">
        <v>5489</v>
      </c>
      <c r="B525" t="s">
        <v>1976</v>
      </c>
      <c r="C525" t="s">
        <v>1967</v>
      </c>
      <c r="D525">
        <v>0</v>
      </c>
      <c r="E525">
        <f t="shared" si="32"/>
        <v>3.9999999999992042E-2</v>
      </c>
      <c r="F525">
        <f t="shared" si="33"/>
        <v>4.0000000000006253E-2</v>
      </c>
      <c r="G525">
        <f t="shared" si="34"/>
        <v>10</v>
      </c>
      <c r="H525" s="136">
        <f t="shared" si="35"/>
        <v>1398.15</v>
      </c>
      <c r="I525" t="s">
        <v>1510</v>
      </c>
      <c r="J525" t="s">
        <v>1490</v>
      </c>
      <c r="K525" t="s">
        <v>1485</v>
      </c>
      <c r="L525" t="s">
        <v>1486</v>
      </c>
      <c r="M525">
        <v>132</v>
      </c>
      <c r="N525">
        <v>1125</v>
      </c>
      <c r="O525">
        <v>10</v>
      </c>
      <c r="P525">
        <v>1</v>
      </c>
      <c r="Q525" s="134">
        <v>5489</v>
      </c>
      <c r="R525">
        <v>55.7</v>
      </c>
      <c r="S525">
        <v>0.98</v>
      </c>
      <c r="T525">
        <v>18.2</v>
      </c>
      <c r="U525">
        <v>8.7100000000000009</v>
      </c>
      <c r="V525">
        <v>0</v>
      </c>
      <c r="W525">
        <v>3.86</v>
      </c>
      <c r="X525">
        <v>5.36</v>
      </c>
      <c r="Y525">
        <v>3.42</v>
      </c>
      <c r="Z525">
        <v>3.73</v>
      </c>
      <c r="AA525">
        <v>0</v>
      </c>
      <c r="AB525">
        <v>0</v>
      </c>
      <c r="AC525">
        <v>0</v>
      </c>
      <c r="AD525">
        <v>0</v>
      </c>
      <c r="AE525">
        <v>99.96</v>
      </c>
      <c r="AG525" s="134">
        <v>5489</v>
      </c>
      <c r="AH525">
        <v>51.6</v>
      </c>
      <c r="AI525">
        <v>0.66</v>
      </c>
      <c r="AJ525">
        <v>2.57</v>
      </c>
      <c r="AK525">
        <v>11.3</v>
      </c>
      <c r="AL525">
        <v>0.28999999999999998</v>
      </c>
      <c r="AM525">
        <v>14.4</v>
      </c>
      <c r="AN525">
        <v>19.100000000000001</v>
      </c>
      <c r="AO525">
        <v>0.4</v>
      </c>
      <c r="AP525">
        <v>0</v>
      </c>
      <c r="AQ525">
        <v>0</v>
      </c>
    </row>
    <row r="526" spans="1:43" ht="15.6">
      <c r="A526" s="134">
        <v>5495</v>
      </c>
      <c r="B526" t="s">
        <v>1977</v>
      </c>
      <c r="C526" t="s">
        <v>1967</v>
      </c>
      <c r="D526">
        <v>0</v>
      </c>
      <c r="E526">
        <f t="shared" si="32"/>
        <v>8.0000000000012506E-2</v>
      </c>
      <c r="F526">
        <f t="shared" si="33"/>
        <v>7.9999999999998295E-2</v>
      </c>
      <c r="G526">
        <f t="shared" si="34"/>
        <v>10</v>
      </c>
      <c r="H526" s="136">
        <f t="shared" si="35"/>
        <v>1423.15</v>
      </c>
      <c r="I526" t="s">
        <v>1510</v>
      </c>
      <c r="J526" t="s">
        <v>1490</v>
      </c>
      <c r="K526" t="s">
        <v>1485</v>
      </c>
      <c r="L526" t="s">
        <v>1486</v>
      </c>
      <c r="M526">
        <v>96</v>
      </c>
      <c r="N526">
        <v>1150</v>
      </c>
      <c r="O526">
        <v>10</v>
      </c>
      <c r="P526">
        <v>1</v>
      </c>
      <c r="Q526" s="134">
        <v>5495</v>
      </c>
      <c r="R526">
        <v>57</v>
      </c>
      <c r="S526">
        <v>0.98</v>
      </c>
      <c r="T526">
        <v>16.899999999999999</v>
      </c>
      <c r="U526">
        <v>8.19</v>
      </c>
      <c r="V526">
        <v>0</v>
      </c>
      <c r="W526">
        <v>3.89</v>
      </c>
      <c r="X526">
        <v>6.36</v>
      </c>
      <c r="Y526">
        <v>3.41</v>
      </c>
      <c r="Z526">
        <v>3.19</v>
      </c>
      <c r="AA526">
        <v>0</v>
      </c>
      <c r="AB526">
        <v>0</v>
      </c>
      <c r="AC526">
        <v>0</v>
      </c>
      <c r="AD526">
        <v>0</v>
      </c>
      <c r="AE526">
        <v>99.92</v>
      </c>
      <c r="AG526" s="134">
        <v>5495</v>
      </c>
      <c r="AH526">
        <v>51.2</v>
      </c>
      <c r="AI526">
        <v>0.56000000000000005</v>
      </c>
      <c r="AJ526">
        <v>2.77</v>
      </c>
      <c r="AK526">
        <v>10.9</v>
      </c>
      <c r="AL526">
        <v>0.3</v>
      </c>
      <c r="AM526">
        <v>13.7</v>
      </c>
      <c r="AN526">
        <v>20.3</v>
      </c>
      <c r="AO526">
        <v>0.39</v>
      </c>
      <c r="AP526">
        <v>0</v>
      </c>
      <c r="AQ526">
        <v>0</v>
      </c>
    </row>
    <row r="527" spans="1:43" ht="15.6">
      <c r="A527" s="134">
        <v>5496</v>
      </c>
      <c r="B527" t="s">
        <v>1978</v>
      </c>
      <c r="C527" t="s">
        <v>1967</v>
      </c>
      <c r="D527">
        <v>0</v>
      </c>
      <c r="E527">
        <f t="shared" si="32"/>
        <v>3.9999999999992042E-2</v>
      </c>
      <c r="F527">
        <f t="shared" si="33"/>
        <v>4.0000000000006253E-2</v>
      </c>
      <c r="G527">
        <f t="shared" si="34"/>
        <v>10</v>
      </c>
      <c r="H527" s="136">
        <f t="shared" si="35"/>
        <v>1398.15</v>
      </c>
      <c r="I527" t="s">
        <v>1510</v>
      </c>
      <c r="J527" t="s">
        <v>1490</v>
      </c>
      <c r="K527" t="s">
        <v>1485</v>
      </c>
      <c r="L527" t="s">
        <v>1486</v>
      </c>
      <c r="M527">
        <v>132</v>
      </c>
      <c r="N527">
        <v>1125</v>
      </c>
      <c r="O527">
        <v>10</v>
      </c>
      <c r="P527">
        <v>1</v>
      </c>
      <c r="Q527" s="134">
        <v>5496</v>
      </c>
      <c r="R527">
        <v>57.1</v>
      </c>
      <c r="S527">
        <v>0.99</v>
      </c>
      <c r="T527">
        <v>17.7</v>
      </c>
      <c r="U527">
        <v>7.49</v>
      </c>
      <c r="V527">
        <v>0</v>
      </c>
      <c r="W527">
        <v>3.09</v>
      </c>
      <c r="X527">
        <v>6.54</v>
      </c>
      <c r="Y527">
        <v>3.57</v>
      </c>
      <c r="Z527">
        <v>3.48</v>
      </c>
      <c r="AA527">
        <v>0</v>
      </c>
      <c r="AB527">
        <v>0</v>
      </c>
      <c r="AC527">
        <v>0</v>
      </c>
      <c r="AD527">
        <v>0</v>
      </c>
      <c r="AE527">
        <v>99.96</v>
      </c>
      <c r="AG527" s="134">
        <v>5496</v>
      </c>
      <c r="AH527">
        <v>52.2</v>
      </c>
      <c r="AI527">
        <v>0.51</v>
      </c>
      <c r="AJ527">
        <v>2.4300000000000002</v>
      </c>
      <c r="AK527">
        <v>11.8</v>
      </c>
      <c r="AL527">
        <v>0.24</v>
      </c>
      <c r="AM527">
        <v>12.9</v>
      </c>
      <c r="AN527">
        <v>19.7</v>
      </c>
      <c r="AO527">
        <v>0.36</v>
      </c>
      <c r="AP527">
        <v>0</v>
      </c>
      <c r="AQ527">
        <v>0</v>
      </c>
    </row>
    <row r="528" spans="1:43" ht="15.6">
      <c r="A528" s="134">
        <v>5502</v>
      </c>
      <c r="B528" t="s">
        <v>1979</v>
      </c>
      <c r="C528" t="s">
        <v>1967</v>
      </c>
      <c r="D528">
        <v>0</v>
      </c>
      <c r="E528">
        <f t="shared" si="32"/>
        <v>0</v>
      </c>
      <c r="F528">
        <f t="shared" si="33"/>
        <v>0</v>
      </c>
      <c r="G528">
        <f t="shared" si="34"/>
        <v>10</v>
      </c>
      <c r="H528" s="136">
        <f t="shared" si="35"/>
        <v>1423.15</v>
      </c>
      <c r="I528" t="s">
        <v>1510</v>
      </c>
      <c r="J528" t="s">
        <v>1490</v>
      </c>
      <c r="K528" t="s">
        <v>1485</v>
      </c>
      <c r="L528" t="s">
        <v>1486</v>
      </c>
      <c r="M528">
        <v>96</v>
      </c>
      <c r="N528">
        <v>1150</v>
      </c>
      <c r="O528">
        <v>10</v>
      </c>
      <c r="P528">
        <v>1</v>
      </c>
      <c r="Q528" s="134">
        <v>5502</v>
      </c>
      <c r="R528">
        <v>59.8</v>
      </c>
      <c r="S528">
        <v>0.99</v>
      </c>
      <c r="T528">
        <v>15.9</v>
      </c>
      <c r="U528">
        <v>6.79</v>
      </c>
      <c r="V528">
        <v>0</v>
      </c>
      <c r="W528">
        <v>2.89</v>
      </c>
      <c r="X528">
        <v>4.45</v>
      </c>
      <c r="Y528">
        <v>3.95</v>
      </c>
      <c r="Z528">
        <v>5.23</v>
      </c>
      <c r="AA528">
        <v>0</v>
      </c>
      <c r="AB528">
        <v>0</v>
      </c>
      <c r="AC528">
        <v>0</v>
      </c>
      <c r="AD528">
        <v>0</v>
      </c>
      <c r="AE528">
        <v>100</v>
      </c>
      <c r="AG528" s="134">
        <v>5502</v>
      </c>
      <c r="AH528">
        <v>51.3</v>
      </c>
      <c r="AI528">
        <v>0.36</v>
      </c>
      <c r="AJ528">
        <v>2.65</v>
      </c>
      <c r="AK528">
        <v>12.2</v>
      </c>
      <c r="AL528">
        <v>0.31</v>
      </c>
      <c r="AM528">
        <v>13.1</v>
      </c>
      <c r="AN528">
        <v>19.7</v>
      </c>
      <c r="AO528">
        <v>0.48</v>
      </c>
      <c r="AP528">
        <v>0</v>
      </c>
      <c r="AQ528">
        <v>0</v>
      </c>
    </row>
    <row r="529" spans="1:43" ht="15.6">
      <c r="A529" s="134">
        <v>5503</v>
      </c>
      <c r="B529" t="s">
        <v>1980</v>
      </c>
      <c r="C529" t="s">
        <v>1967</v>
      </c>
      <c r="D529">
        <v>0</v>
      </c>
      <c r="E529">
        <f t="shared" si="32"/>
        <v>2.0000000000010232E-2</v>
      </c>
      <c r="F529">
        <f t="shared" si="33"/>
        <v>1.9999999999996021E-2</v>
      </c>
      <c r="G529">
        <f t="shared" si="34"/>
        <v>10</v>
      </c>
      <c r="H529" s="136">
        <f t="shared" si="35"/>
        <v>1398.15</v>
      </c>
      <c r="I529" t="s">
        <v>1510</v>
      </c>
      <c r="J529" t="s">
        <v>1490</v>
      </c>
      <c r="K529" t="s">
        <v>1485</v>
      </c>
      <c r="L529" t="s">
        <v>1486</v>
      </c>
      <c r="M529">
        <v>132</v>
      </c>
      <c r="N529">
        <v>1125</v>
      </c>
      <c r="O529">
        <v>10</v>
      </c>
      <c r="P529">
        <v>1</v>
      </c>
      <c r="Q529" s="134">
        <v>5503</v>
      </c>
      <c r="R529">
        <v>61.4</v>
      </c>
      <c r="S529">
        <v>0.7</v>
      </c>
      <c r="T529">
        <v>16.100000000000001</v>
      </c>
      <c r="U529">
        <v>6.06</v>
      </c>
      <c r="V529">
        <v>0</v>
      </c>
      <c r="W529">
        <v>2.0699999999999998</v>
      </c>
      <c r="X529">
        <v>3.44</v>
      </c>
      <c r="Y529">
        <v>3.64</v>
      </c>
      <c r="Z529">
        <v>6.57</v>
      </c>
      <c r="AA529">
        <v>0</v>
      </c>
      <c r="AB529">
        <v>0</v>
      </c>
      <c r="AC529">
        <v>0</v>
      </c>
      <c r="AD529">
        <v>0</v>
      </c>
      <c r="AE529">
        <v>99.98</v>
      </c>
      <c r="AG529" s="134">
        <v>5503</v>
      </c>
      <c r="AH529">
        <v>50.9</v>
      </c>
      <c r="AI529">
        <v>0.55000000000000004</v>
      </c>
      <c r="AJ529">
        <v>3.16</v>
      </c>
      <c r="AK529">
        <v>13.2</v>
      </c>
      <c r="AL529">
        <v>0.42</v>
      </c>
      <c r="AM529">
        <v>12.8</v>
      </c>
      <c r="AN529">
        <v>19.5</v>
      </c>
      <c r="AO529">
        <v>0.42</v>
      </c>
      <c r="AP529">
        <v>0</v>
      </c>
      <c r="AQ529">
        <v>0</v>
      </c>
    </row>
    <row r="530" spans="1:43" ht="15.6">
      <c r="A530" s="134">
        <v>6118</v>
      </c>
      <c r="B530" t="s">
        <v>1981</v>
      </c>
      <c r="C530" t="s">
        <v>1982</v>
      </c>
      <c r="D530">
        <v>0</v>
      </c>
      <c r="E530">
        <f t="shared" si="32"/>
        <v>-0.20000000000000284</v>
      </c>
      <c r="F530">
        <f t="shared" si="33"/>
        <v>-0.20000000000000284</v>
      </c>
      <c r="G530">
        <f t="shared" si="34"/>
        <v>1E-3</v>
      </c>
      <c r="H530" s="136">
        <f t="shared" si="35"/>
        <v>1423.15</v>
      </c>
      <c r="I530" t="s">
        <v>1510</v>
      </c>
      <c r="J530" t="s">
        <v>1484</v>
      </c>
      <c r="K530" t="s">
        <v>1485</v>
      </c>
      <c r="L530" t="s">
        <v>1486</v>
      </c>
      <c r="M530">
        <v>48</v>
      </c>
      <c r="N530">
        <v>1150</v>
      </c>
      <c r="O530">
        <v>0</v>
      </c>
      <c r="P530">
        <v>1E-4</v>
      </c>
      <c r="Q530" s="134">
        <v>6118</v>
      </c>
      <c r="R530">
        <v>54.5</v>
      </c>
      <c r="S530">
        <v>1.69</v>
      </c>
      <c r="T530">
        <v>15.2</v>
      </c>
      <c r="U530">
        <v>10.199999999999999</v>
      </c>
      <c r="V530">
        <v>0</v>
      </c>
      <c r="W530">
        <v>3.25</v>
      </c>
      <c r="X530">
        <v>7.85</v>
      </c>
      <c r="Y530">
        <v>5.16</v>
      </c>
      <c r="Z530">
        <v>1.1499999999999999</v>
      </c>
      <c r="AA530">
        <v>0</v>
      </c>
      <c r="AB530">
        <v>1.2</v>
      </c>
      <c r="AC530">
        <v>0</v>
      </c>
      <c r="AD530">
        <v>0</v>
      </c>
      <c r="AE530">
        <v>100.2</v>
      </c>
      <c r="AG530" s="134">
        <v>6118</v>
      </c>
      <c r="AH530">
        <v>51.7</v>
      </c>
      <c r="AI530">
        <v>0.45</v>
      </c>
      <c r="AJ530">
        <v>1.89</v>
      </c>
      <c r="AK530">
        <v>9.4600000000000009</v>
      </c>
      <c r="AL530">
        <v>0</v>
      </c>
      <c r="AM530">
        <v>14.7</v>
      </c>
      <c r="AN530">
        <v>20.3</v>
      </c>
      <c r="AO530">
        <v>0.28999999999999998</v>
      </c>
      <c r="AP530">
        <v>0</v>
      </c>
      <c r="AQ530">
        <v>0</v>
      </c>
    </row>
    <row r="531" spans="1:43" ht="15.6">
      <c r="A531" s="134">
        <v>6119</v>
      </c>
      <c r="B531" t="s">
        <v>1983</v>
      </c>
      <c r="C531" t="s">
        <v>1982</v>
      </c>
      <c r="D531">
        <v>0</v>
      </c>
      <c r="E531">
        <f t="shared" si="32"/>
        <v>-0.40999999999998238</v>
      </c>
      <c r="F531">
        <f t="shared" si="33"/>
        <v>-0.40000000000000568</v>
      </c>
      <c r="G531">
        <f t="shared" si="34"/>
        <v>1E-3</v>
      </c>
      <c r="H531" s="136">
        <f t="shared" si="35"/>
        <v>1410.15</v>
      </c>
      <c r="I531" t="s">
        <v>1510</v>
      </c>
      <c r="J531" t="s">
        <v>1484</v>
      </c>
      <c r="K531" t="s">
        <v>1485</v>
      </c>
      <c r="L531" t="s">
        <v>1486</v>
      </c>
      <c r="M531">
        <v>96</v>
      </c>
      <c r="N531">
        <v>1137</v>
      </c>
      <c r="O531">
        <v>0</v>
      </c>
      <c r="P531">
        <v>1E-4</v>
      </c>
      <c r="Q531" s="134">
        <v>6119</v>
      </c>
      <c r="R531">
        <v>57.6</v>
      </c>
      <c r="S531">
        <v>1.68</v>
      </c>
      <c r="T531">
        <v>13</v>
      </c>
      <c r="U531">
        <v>10.8</v>
      </c>
      <c r="V531">
        <v>0</v>
      </c>
      <c r="W531">
        <v>3.9</v>
      </c>
      <c r="X531">
        <v>5.93</v>
      </c>
      <c r="Y531">
        <v>4.21</v>
      </c>
      <c r="Z531">
        <v>2.2400000000000002</v>
      </c>
      <c r="AA531">
        <v>0</v>
      </c>
      <c r="AB531">
        <v>1.05</v>
      </c>
      <c r="AC531">
        <v>0</v>
      </c>
      <c r="AD531">
        <v>0</v>
      </c>
      <c r="AE531">
        <v>100.4</v>
      </c>
      <c r="AG531" s="134">
        <v>6119</v>
      </c>
      <c r="AH531">
        <v>51.6</v>
      </c>
      <c r="AI531">
        <v>0.39</v>
      </c>
      <c r="AJ531">
        <v>2.11</v>
      </c>
      <c r="AK531">
        <v>10.1</v>
      </c>
      <c r="AL531">
        <v>0</v>
      </c>
      <c r="AM531">
        <v>14.3</v>
      </c>
      <c r="AN531">
        <v>20.399999999999999</v>
      </c>
      <c r="AO531">
        <v>0.48</v>
      </c>
      <c r="AP531">
        <v>0</v>
      </c>
      <c r="AQ531">
        <v>0</v>
      </c>
    </row>
    <row r="532" spans="1:43" ht="15.6">
      <c r="A532" s="134">
        <v>6120</v>
      </c>
      <c r="B532" t="s">
        <v>1984</v>
      </c>
      <c r="C532" t="s">
        <v>1982</v>
      </c>
      <c r="D532">
        <v>0</v>
      </c>
      <c r="E532">
        <f t="shared" si="32"/>
        <v>-0.42000000000003013</v>
      </c>
      <c r="F532">
        <f t="shared" si="33"/>
        <v>-0.40000000000000568</v>
      </c>
      <c r="G532">
        <f t="shared" si="34"/>
        <v>1E-3</v>
      </c>
      <c r="H532" s="136">
        <f t="shared" si="35"/>
        <v>1398.15</v>
      </c>
      <c r="I532" t="s">
        <v>1510</v>
      </c>
      <c r="J532" t="s">
        <v>1484</v>
      </c>
      <c r="K532" t="s">
        <v>1485</v>
      </c>
      <c r="L532" t="s">
        <v>1486</v>
      </c>
      <c r="M532">
        <v>168</v>
      </c>
      <c r="N532">
        <v>1125</v>
      </c>
      <c r="O532">
        <v>0</v>
      </c>
      <c r="P532">
        <v>1E-4</v>
      </c>
      <c r="Q532" s="134">
        <v>6120</v>
      </c>
      <c r="R532">
        <v>60.1</v>
      </c>
      <c r="S532">
        <v>1</v>
      </c>
      <c r="T532">
        <v>13.1</v>
      </c>
      <c r="U532">
        <v>7.57</v>
      </c>
      <c r="V532">
        <v>0</v>
      </c>
      <c r="W532">
        <v>4.1399999999999997</v>
      </c>
      <c r="X532">
        <v>6.09</v>
      </c>
      <c r="Y532">
        <v>5.01</v>
      </c>
      <c r="Z532">
        <v>2.87</v>
      </c>
      <c r="AA532">
        <v>0</v>
      </c>
      <c r="AB532">
        <v>0.54</v>
      </c>
      <c r="AC532">
        <v>0</v>
      </c>
      <c r="AD532">
        <v>0</v>
      </c>
      <c r="AE532">
        <v>100.4</v>
      </c>
      <c r="AG532" s="134">
        <v>6120</v>
      </c>
      <c r="AH532">
        <v>52.3</v>
      </c>
      <c r="AI532">
        <v>0.56999999999999995</v>
      </c>
      <c r="AJ532">
        <v>2.0299999999999998</v>
      </c>
      <c r="AK532">
        <v>10.4</v>
      </c>
      <c r="AL532">
        <v>0</v>
      </c>
      <c r="AM532">
        <v>14</v>
      </c>
      <c r="AN532">
        <v>20.6</v>
      </c>
      <c r="AO532">
        <v>0.4</v>
      </c>
      <c r="AP532">
        <v>0</v>
      </c>
      <c r="AQ532">
        <v>0</v>
      </c>
    </row>
    <row r="533" spans="1:43" ht="15.6">
      <c r="A533" s="134">
        <v>6125</v>
      </c>
      <c r="B533" t="s">
        <v>1985</v>
      </c>
      <c r="C533" t="s">
        <v>1982</v>
      </c>
      <c r="D533">
        <v>0</v>
      </c>
      <c r="E533">
        <f t="shared" si="32"/>
        <v>0.14999999999999147</v>
      </c>
      <c r="F533">
        <f t="shared" si="33"/>
        <v>0.15000000000000568</v>
      </c>
      <c r="G533">
        <f t="shared" si="34"/>
        <v>1E-3</v>
      </c>
      <c r="H533" s="136">
        <f t="shared" si="35"/>
        <v>1423.15</v>
      </c>
      <c r="I533" t="s">
        <v>1510</v>
      </c>
      <c r="J533" t="s">
        <v>1484</v>
      </c>
      <c r="K533" t="s">
        <v>1485</v>
      </c>
      <c r="L533" t="s">
        <v>1486</v>
      </c>
      <c r="M533">
        <v>48</v>
      </c>
      <c r="N533">
        <v>1150</v>
      </c>
      <c r="O533">
        <v>0</v>
      </c>
      <c r="P533">
        <v>1E-4</v>
      </c>
      <c r="Q533" s="134">
        <v>6125</v>
      </c>
      <c r="R533">
        <v>56.3</v>
      </c>
      <c r="S533">
        <v>1.35</v>
      </c>
      <c r="T533">
        <v>15.8</v>
      </c>
      <c r="U533">
        <v>8.57</v>
      </c>
      <c r="V533">
        <v>0</v>
      </c>
      <c r="W533">
        <v>2.92</v>
      </c>
      <c r="X533">
        <v>6.9</v>
      </c>
      <c r="Y533">
        <v>3.99</v>
      </c>
      <c r="Z533">
        <v>3.52</v>
      </c>
      <c r="AA533">
        <v>0</v>
      </c>
      <c r="AB533">
        <v>0.5</v>
      </c>
      <c r="AC533">
        <v>0</v>
      </c>
      <c r="AD533">
        <v>0</v>
      </c>
      <c r="AE533">
        <v>99.85</v>
      </c>
      <c r="AG533" s="134">
        <v>6125</v>
      </c>
      <c r="AH533">
        <v>52.4</v>
      </c>
      <c r="AI533">
        <v>0.36</v>
      </c>
      <c r="AJ533">
        <v>2.31</v>
      </c>
      <c r="AK533">
        <v>9.77</v>
      </c>
      <c r="AL533">
        <v>0</v>
      </c>
      <c r="AM533">
        <v>14.7</v>
      </c>
      <c r="AN533">
        <v>20.399999999999999</v>
      </c>
      <c r="AO533">
        <v>0.41</v>
      </c>
      <c r="AP533">
        <v>0</v>
      </c>
      <c r="AQ533">
        <v>0</v>
      </c>
    </row>
    <row r="534" spans="1:43" ht="15.6">
      <c r="A534" s="134">
        <v>6126</v>
      </c>
      <c r="B534" t="s">
        <v>1986</v>
      </c>
      <c r="C534" t="s">
        <v>1982</v>
      </c>
      <c r="D534">
        <v>0</v>
      </c>
      <c r="E534">
        <f t="shared" si="32"/>
        <v>0.46999999999999886</v>
      </c>
      <c r="F534">
        <f t="shared" si="33"/>
        <v>0.46999999999999886</v>
      </c>
      <c r="G534">
        <f t="shared" si="34"/>
        <v>1E-3</v>
      </c>
      <c r="H534" s="136">
        <f t="shared" si="35"/>
        <v>1410.15</v>
      </c>
      <c r="I534" t="s">
        <v>1510</v>
      </c>
      <c r="J534" t="s">
        <v>1484</v>
      </c>
      <c r="K534" t="s">
        <v>1485</v>
      </c>
      <c r="L534" t="s">
        <v>1486</v>
      </c>
      <c r="M534">
        <v>96</v>
      </c>
      <c r="N534">
        <v>1137</v>
      </c>
      <c r="O534">
        <v>0</v>
      </c>
      <c r="P534">
        <v>1E-4</v>
      </c>
      <c r="Q534" s="134">
        <v>6126</v>
      </c>
      <c r="R534">
        <v>56.8</v>
      </c>
      <c r="S534">
        <v>1.32</v>
      </c>
      <c r="T534">
        <v>13.6</v>
      </c>
      <c r="U534">
        <v>9.35</v>
      </c>
      <c r="V534">
        <v>0</v>
      </c>
      <c r="W534">
        <v>3.21</v>
      </c>
      <c r="X534">
        <v>6.82</v>
      </c>
      <c r="Y534">
        <v>3.25</v>
      </c>
      <c r="Z534">
        <v>4.42</v>
      </c>
      <c r="AA534">
        <v>0</v>
      </c>
      <c r="AB534">
        <v>0.76</v>
      </c>
      <c r="AC534">
        <v>0</v>
      </c>
      <c r="AD534">
        <v>0</v>
      </c>
      <c r="AE534">
        <v>99.53</v>
      </c>
      <c r="AG534" s="134">
        <v>6126</v>
      </c>
      <c r="AH534">
        <v>52</v>
      </c>
      <c r="AI534">
        <v>0.72</v>
      </c>
      <c r="AJ534">
        <v>2.57</v>
      </c>
      <c r="AK534">
        <v>9.69</v>
      </c>
      <c r="AL534">
        <v>0</v>
      </c>
      <c r="AM534">
        <v>14.9</v>
      </c>
      <c r="AN534">
        <v>20.8</v>
      </c>
      <c r="AO534">
        <v>0.33</v>
      </c>
      <c r="AP534">
        <v>0</v>
      </c>
      <c r="AQ534">
        <v>0</v>
      </c>
    </row>
    <row r="535" spans="1:43" ht="15.6">
      <c r="A535" s="134">
        <v>6127</v>
      </c>
      <c r="B535" t="s">
        <v>1987</v>
      </c>
      <c r="C535" t="s">
        <v>1982</v>
      </c>
      <c r="D535">
        <v>0</v>
      </c>
      <c r="E535">
        <f t="shared" si="32"/>
        <v>0.54999999999998295</v>
      </c>
      <c r="F535">
        <f t="shared" si="33"/>
        <v>0.54999999999999716</v>
      </c>
      <c r="G535">
        <f t="shared" si="34"/>
        <v>1E-3</v>
      </c>
      <c r="H535" s="136">
        <f t="shared" si="35"/>
        <v>1398.15</v>
      </c>
      <c r="I535" t="s">
        <v>1510</v>
      </c>
      <c r="J535" t="s">
        <v>1484</v>
      </c>
      <c r="K535" t="s">
        <v>1485</v>
      </c>
      <c r="L535" t="s">
        <v>1486</v>
      </c>
      <c r="M535">
        <v>168</v>
      </c>
      <c r="N535">
        <v>1125</v>
      </c>
      <c r="O535">
        <v>0</v>
      </c>
      <c r="P535">
        <v>1E-4</v>
      </c>
      <c r="Q535" s="134">
        <v>6127</v>
      </c>
      <c r="R535">
        <v>60.2</v>
      </c>
      <c r="S535">
        <v>0.7</v>
      </c>
      <c r="T535">
        <v>14.4</v>
      </c>
      <c r="U535">
        <v>5.87</v>
      </c>
      <c r="V535">
        <v>0</v>
      </c>
      <c r="W535">
        <v>3</v>
      </c>
      <c r="X535">
        <v>5.1100000000000003</v>
      </c>
      <c r="Y535">
        <v>4.1500000000000004</v>
      </c>
      <c r="Z535">
        <v>4.99</v>
      </c>
      <c r="AA535">
        <v>0</v>
      </c>
      <c r="AB535">
        <v>1.03</v>
      </c>
      <c r="AC535">
        <v>0</v>
      </c>
      <c r="AD535">
        <v>0</v>
      </c>
      <c r="AE535">
        <v>99.45</v>
      </c>
      <c r="AG535" s="134">
        <v>6127</v>
      </c>
      <c r="AH535">
        <v>52.6</v>
      </c>
      <c r="AI535">
        <v>0.49</v>
      </c>
      <c r="AJ535">
        <v>1.74</v>
      </c>
      <c r="AK535">
        <v>9.86</v>
      </c>
      <c r="AL535">
        <v>0</v>
      </c>
      <c r="AM535">
        <v>14.2</v>
      </c>
      <c r="AN535">
        <v>20.6</v>
      </c>
      <c r="AO535">
        <v>0.37</v>
      </c>
      <c r="AP535">
        <v>0</v>
      </c>
      <c r="AQ535">
        <v>0</v>
      </c>
    </row>
    <row r="536" spans="1:43" ht="15.6">
      <c r="A536" s="134">
        <v>6132</v>
      </c>
      <c r="B536" t="s">
        <v>1988</v>
      </c>
      <c r="C536" t="s">
        <v>1982</v>
      </c>
      <c r="D536">
        <v>0</v>
      </c>
      <c r="E536">
        <f t="shared" si="32"/>
        <v>-0.4000000000000199</v>
      </c>
      <c r="F536">
        <f t="shared" si="33"/>
        <v>-0.40000000000000568</v>
      </c>
      <c r="G536">
        <f t="shared" si="34"/>
        <v>1E-3</v>
      </c>
      <c r="H536" s="136">
        <f t="shared" si="35"/>
        <v>1423.15</v>
      </c>
      <c r="I536" t="s">
        <v>1510</v>
      </c>
      <c r="J536" t="s">
        <v>1484</v>
      </c>
      <c r="K536" t="s">
        <v>1485</v>
      </c>
      <c r="L536" t="s">
        <v>1486</v>
      </c>
      <c r="M536">
        <v>48</v>
      </c>
      <c r="N536">
        <v>1150</v>
      </c>
      <c r="O536">
        <v>0</v>
      </c>
      <c r="P536">
        <v>1E-4</v>
      </c>
      <c r="Q536" s="134">
        <v>6132</v>
      </c>
      <c r="R536">
        <v>56.8</v>
      </c>
      <c r="S536">
        <v>0.95</v>
      </c>
      <c r="T536">
        <v>14.9</v>
      </c>
      <c r="U536">
        <v>8.1199999999999992</v>
      </c>
      <c r="V536">
        <v>0</v>
      </c>
      <c r="W536">
        <v>3.15</v>
      </c>
      <c r="X536">
        <v>7.28</v>
      </c>
      <c r="Y536">
        <v>2.98</v>
      </c>
      <c r="Z536">
        <v>5.26</v>
      </c>
      <c r="AA536">
        <v>0</v>
      </c>
      <c r="AB536">
        <v>0.96</v>
      </c>
      <c r="AC536">
        <v>0</v>
      </c>
      <c r="AD536">
        <v>0</v>
      </c>
      <c r="AE536">
        <v>100.4</v>
      </c>
      <c r="AG536" s="134">
        <v>6132</v>
      </c>
      <c r="AH536">
        <v>51.9</v>
      </c>
      <c r="AI536">
        <v>0.5</v>
      </c>
      <c r="AJ536">
        <v>2.71</v>
      </c>
      <c r="AK536">
        <v>10.1</v>
      </c>
      <c r="AL536">
        <v>0</v>
      </c>
      <c r="AM536">
        <v>14.1</v>
      </c>
      <c r="AN536">
        <v>20.6</v>
      </c>
      <c r="AO536">
        <v>0.65</v>
      </c>
      <c r="AP536">
        <v>0</v>
      </c>
      <c r="AQ536">
        <v>0</v>
      </c>
    </row>
    <row r="537" spans="1:43" ht="15.6">
      <c r="A537" s="134">
        <v>6133</v>
      </c>
      <c r="B537" t="s">
        <v>1989</v>
      </c>
      <c r="C537" t="s">
        <v>1982</v>
      </c>
      <c r="D537">
        <v>0</v>
      </c>
      <c r="E537">
        <f t="shared" si="32"/>
        <v>0.18999999999998352</v>
      </c>
      <c r="F537">
        <f t="shared" si="33"/>
        <v>0.20000000000000284</v>
      </c>
      <c r="G537">
        <f t="shared" si="34"/>
        <v>1E-3</v>
      </c>
      <c r="H537" s="136">
        <f t="shared" si="35"/>
        <v>1410.15</v>
      </c>
      <c r="I537" t="s">
        <v>1510</v>
      </c>
      <c r="J537" t="s">
        <v>1484</v>
      </c>
      <c r="K537" t="s">
        <v>1485</v>
      </c>
      <c r="L537" t="s">
        <v>1486</v>
      </c>
      <c r="M537">
        <v>96</v>
      </c>
      <c r="N537">
        <v>1137</v>
      </c>
      <c r="O537">
        <v>0</v>
      </c>
      <c r="P537">
        <v>1E-4</v>
      </c>
      <c r="Q537" s="134">
        <v>6133</v>
      </c>
      <c r="R537">
        <v>57.3</v>
      </c>
      <c r="S537">
        <v>1.19</v>
      </c>
      <c r="T537">
        <v>13.4</v>
      </c>
      <c r="U537">
        <v>8.5399999999999991</v>
      </c>
      <c r="V537">
        <v>0</v>
      </c>
      <c r="W537">
        <v>2.92</v>
      </c>
      <c r="X537">
        <v>6.62</v>
      </c>
      <c r="Y537">
        <v>2.64</v>
      </c>
      <c r="Z537">
        <v>6.05</v>
      </c>
      <c r="AA537">
        <v>0</v>
      </c>
      <c r="AB537">
        <v>1.1499999999999999</v>
      </c>
      <c r="AC537">
        <v>0</v>
      </c>
      <c r="AD537">
        <v>0</v>
      </c>
      <c r="AE537">
        <v>99.8</v>
      </c>
      <c r="AG537" s="134">
        <v>6133</v>
      </c>
      <c r="AH537">
        <v>52.1</v>
      </c>
      <c r="AI537">
        <v>0.72</v>
      </c>
      <c r="AJ537">
        <v>2.2999999999999998</v>
      </c>
      <c r="AK537">
        <v>10.199999999999999</v>
      </c>
      <c r="AL537">
        <v>0</v>
      </c>
      <c r="AM537">
        <v>13.3</v>
      </c>
      <c r="AN537">
        <v>20.5</v>
      </c>
      <c r="AO537">
        <v>0.8</v>
      </c>
      <c r="AP537">
        <v>0</v>
      </c>
      <c r="AQ537">
        <v>0</v>
      </c>
    </row>
    <row r="538" spans="1:43" ht="15.6">
      <c r="A538" s="134">
        <v>6134</v>
      </c>
      <c r="B538" t="s">
        <v>1990</v>
      </c>
      <c r="C538" t="s">
        <v>1982</v>
      </c>
      <c r="D538">
        <v>0</v>
      </c>
      <c r="E538">
        <f t="shared" si="32"/>
        <v>-0.51999999999999602</v>
      </c>
      <c r="F538">
        <f t="shared" si="33"/>
        <v>-0.5</v>
      </c>
      <c r="G538">
        <f t="shared" si="34"/>
        <v>1E-3</v>
      </c>
      <c r="H538" s="136">
        <f t="shared" si="35"/>
        <v>1398.15</v>
      </c>
      <c r="I538" t="s">
        <v>1510</v>
      </c>
      <c r="J538" t="s">
        <v>1484</v>
      </c>
      <c r="K538" t="s">
        <v>1485</v>
      </c>
      <c r="L538" t="s">
        <v>1486</v>
      </c>
      <c r="M538">
        <v>168</v>
      </c>
      <c r="N538">
        <v>1125</v>
      </c>
      <c r="O538">
        <v>0</v>
      </c>
      <c r="P538">
        <v>1E-4</v>
      </c>
      <c r="Q538" s="134">
        <v>6134</v>
      </c>
      <c r="R538">
        <v>59.5</v>
      </c>
      <c r="S538">
        <v>0.72</v>
      </c>
      <c r="T538">
        <v>13.4</v>
      </c>
      <c r="U538">
        <v>7.61</v>
      </c>
      <c r="V538">
        <v>0</v>
      </c>
      <c r="W538">
        <v>2.67</v>
      </c>
      <c r="X538">
        <v>5.3</v>
      </c>
      <c r="Y538">
        <v>2.42</v>
      </c>
      <c r="Z538">
        <v>7.88</v>
      </c>
      <c r="AA538">
        <v>0</v>
      </c>
      <c r="AB538">
        <v>1.02</v>
      </c>
      <c r="AC538">
        <v>0</v>
      </c>
      <c r="AD538">
        <v>0</v>
      </c>
      <c r="AE538">
        <v>100.5</v>
      </c>
      <c r="AG538" s="134">
        <v>6134</v>
      </c>
      <c r="AH538">
        <v>51.7</v>
      </c>
      <c r="AI538">
        <v>0.61</v>
      </c>
      <c r="AJ538">
        <v>2.87</v>
      </c>
      <c r="AK538">
        <v>10.4</v>
      </c>
      <c r="AL538">
        <v>0</v>
      </c>
      <c r="AM538">
        <v>13.4</v>
      </c>
      <c r="AN538">
        <v>20.3</v>
      </c>
      <c r="AO538">
        <v>0.72</v>
      </c>
      <c r="AP538">
        <v>0</v>
      </c>
      <c r="AQ538">
        <v>0</v>
      </c>
    </row>
    <row r="539" spans="1:43" ht="15.6">
      <c r="A539" s="134">
        <v>6139</v>
      </c>
      <c r="B539" t="s">
        <v>1991</v>
      </c>
      <c r="C539" t="s">
        <v>1982</v>
      </c>
      <c r="D539">
        <v>0</v>
      </c>
      <c r="E539">
        <f t="shared" si="32"/>
        <v>1.999999999998181E-2</v>
      </c>
      <c r="F539">
        <f t="shared" si="33"/>
        <v>0</v>
      </c>
      <c r="G539">
        <f t="shared" si="34"/>
        <v>10</v>
      </c>
      <c r="H539" s="136">
        <f t="shared" si="35"/>
        <v>1448.15</v>
      </c>
      <c r="I539" t="s">
        <v>1510</v>
      </c>
      <c r="J539" t="s">
        <v>1490</v>
      </c>
      <c r="K539" t="s">
        <v>1485</v>
      </c>
      <c r="L539" t="s">
        <v>1486</v>
      </c>
      <c r="M539">
        <v>24</v>
      </c>
      <c r="N539">
        <v>1175</v>
      </c>
      <c r="O539">
        <v>10</v>
      </c>
      <c r="P539">
        <v>1</v>
      </c>
      <c r="Q539" s="134">
        <v>6139</v>
      </c>
      <c r="R539">
        <v>51.6</v>
      </c>
      <c r="S539">
        <v>1.84</v>
      </c>
      <c r="T539">
        <v>13.6</v>
      </c>
      <c r="U539">
        <v>11.1</v>
      </c>
      <c r="V539">
        <v>0</v>
      </c>
      <c r="W539">
        <v>8.15</v>
      </c>
      <c r="X539">
        <v>7.04</v>
      </c>
      <c r="Y539">
        <v>4.72</v>
      </c>
      <c r="Z539">
        <v>0.98</v>
      </c>
      <c r="AA539">
        <v>0</v>
      </c>
      <c r="AB539">
        <v>0.95</v>
      </c>
      <c r="AC539">
        <v>0</v>
      </c>
      <c r="AD539">
        <v>0</v>
      </c>
      <c r="AE539">
        <v>100</v>
      </c>
      <c r="AG539" s="134">
        <v>6139</v>
      </c>
      <c r="AH539">
        <v>51.1</v>
      </c>
      <c r="AI539">
        <v>0.4</v>
      </c>
      <c r="AJ539">
        <v>6.04</v>
      </c>
      <c r="AK539">
        <v>6.26</v>
      </c>
      <c r="AL539">
        <v>0</v>
      </c>
      <c r="AM539">
        <v>14.8</v>
      </c>
      <c r="AN539">
        <v>21.1</v>
      </c>
      <c r="AO539">
        <v>0.67</v>
      </c>
      <c r="AP539">
        <v>0</v>
      </c>
      <c r="AQ539">
        <v>0</v>
      </c>
    </row>
    <row r="540" spans="1:43" ht="15.6">
      <c r="A540" s="134">
        <v>6140</v>
      </c>
      <c r="B540" t="s">
        <v>1981</v>
      </c>
      <c r="C540" t="s">
        <v>1982</v>
      </c>
      <c r="D540">
        <v>0</v>
      </c>
      <c r="E540">
        <f t="shared" si="32"/>
        <v>-0.28000000000000114</v>
      </c>
      <c r="F540">
        <f t="shared" si="33"/>
        <v>-0.29999999999999716</v>
      </c>
      <c r="G540">
        <f t="shared" si="34"/>
        <v>10</v>
      </c>
      <c r="H540" s="136">
        <f t="shared" si="35"/>
        <v>1423.15</v>
      </c>
      <c r="I540" t="s">
        <v>1510</v>
      </c>
      <c r="J540" t="s">
        <v>1490</v>
      </c>
      <c r="K540" t="s">
        <v>1485</v>
      </c>
      <c r="L540" t="s">
        <v>1486</v>
      </c>
      <c r="M540">
        <v>48</v>
      </c>
      <c r="N540">
        <v>1150</v>
      </c>
      <c r="O540">
        <v>10</v>
      </c>
      <c r="P540">
        <v>1</v>
      </c>
      <c r="Q540" s="134">
        <v>6140</v>
      </c>
      <c r="R540">
        <v>52</v>
      </c>
      <c r="S540">
        <v>1.18</v>
      </c>
      <c r="T540">
        <v>14</v>
      </c>
      <c r="U540">
        <v>9.5399999999999991</v>
      </c>
      <c r="V540">
        <v>0</v>
      </c>
      <c r="W540">
        <v>8.84</v>
      </c>
      <c r="X540">
        <v>7.67</v>
      </c>
      <c r="Y540">
        <v>4.66</v>
      </c>
      <c r="Z540">
        <v>1.29</v>
      </c>
      <c r="AA540">
        <v>0</v>
      </c>
      <c r="AB540">
        <v>1.1000000000000001</v>
      </c>
      <c r="AC540">
        <v>0</v>
      </c>
      <c r="AD540">
        <v>0</v>
      </c>
      <c r="AE540">
        <v>100.3</v>
      </c>
      <c r="AG540" s="134">
        <v>6140</v>
      </c>
      <c r="AH540">
        <v>51.2</v>
      </c>
      <c r="AI540">
        <v>0.46</v>
      </c>
      <c r="AJ540">
        <v>6.17</v>
      </c>
      <c r="AK540">
        <v>4.83</v>
      </c>
      <c r="AL540">
        <v>0</v>
      </c>
      <c r="AM540">
        <v>16.2</v>
      </c>
      <c r="AN540">
        <v>19.899999999999999</v>
      </c>
      <c r="AO540">
        <v>0.54</v>
      </c>
      <c r="AP540">
        <v>0</v>
      </c>
      <c r="AQ540">
        <v>0</v>
      </c>
    </row>
    <row r="541" spans="1:43" ht="15.6">
      <c r="A541" s="134">
        <v>6141</v>
      </c>
      <c r="B541" t="s">
        <v>1984</v>
      </c>
      <c r="C541" t="s">
        <v>1982</v>
      </c>
      <c r="D541">
        <v>0</v>
      </c>
      <c r="E541">
        <f t="shared" si="32"/>
        <v>0.18999999999999773</v>
      </c>
      <c r="F541">
        <f t="shared" si="33"/>
        <v>0.20000000000000284</v>
      </c>
      <c r="G541">
        <f t="shared" si="34"/>
        <v>10</v>
      </c>
      <c r="H541" s="136">
        <f t="shared" si="35"/>
        <v>1398.15</v>
      </c>
      <c r="I541" t="s">
        <v>1510</v>
      </c>
      <c r="J541" t="s">
        <v>1490</v>
      </c>
      <c r="K541" t="s">
        <v>1485</v>
      </c>
      <c r="L541" t="s">
        <v>1486</v>
      </c>
      <c r="M541">
        <v>96</v>
      </c>
      <c r="N541">
        <v>1125</v>
      </c>
      <c r="O541">
        <v>10</v>
      </c>
      <c r="P541">
        <v>1</v>
      </c>
      <c r="Q541" s="134">
        <v>6141</v>
      </c>
      <c r="R541">
        <v>53.6</v>
      </c>
      <c r="S541">
        <v>1.1299999999999999</v>
      </c>
      <c r="T541">
        <v>15.7</v>
      </c>
      <c r="U541">
        <v>7.84</v>
      </c>
      <c r="V541">
        <v>0</v>
      </c>
      <c r="W541">
        <v>5.75</v>
      </c>
      <c r="X541">
        <v>7.33</v>
      </c>
      <c r="Y541">
        <v>3.67</v>
      </c>
      <c r="Z541">
        <v>3.69</v>
      </c>
      <c r="AA541">
        <v>0</v>
      </c>
      <c r="AB541">
        <v>1.1000000000000001</v>
      </c>
      <c r="AC541">
        <v>0</v>
      </c>
      <c r="AD541">
        <v>0</v>
      </c>
      <c r="AE541">
        <v>99.8</v>
      </c>
      <c r="AG541" s="134">
        <v>6141</v>
      </c>
      <c r="AH541">
        <v>50.3</v>
      </c>
      <c r="AI541">
        <v>0.53</v>
      </c>
      <c r="AJ541">
        <v>6.49</v>
      </c>
      <c r="AK541">
        <v>6.34</v>
      </c>
      <c r="AL541">
        <v>0</v>
      </c>
      <c r="AM541">
        <v>15</v>
      </c>
      <c r="AN541">
        <v>20.8</v>
      </c>
      <c r="AO541">
        <v>0.45</v>
      </c>
      <c r="AP541">
        <v>0</v>
      </c>
      <c r="AQ541">
        <v>0</v>
      </c>
    </row>
    <row r="542" spans="1:43" ht="15.6">
      <c r="A542" s="134">
        <v>6145</v>
      </c>
      <c r="B542" t="s">
        <v>1992</v>
      </c>
      <c r="C542" t="s">
        <v>1982</v>
      </c>
      <c r="D542">
        <v>0</v>
      </c>
      <c r="E542">
        <f t="shared" si="32"/>
        <v>0.23999999999999488</v>
      </c>
      <c r="F542">
        <f t="shared" si="33"/>
        <v>0.23999999999999488</v>
      </c>
      <c r="G542">
        <f t="shared" si="34"/>
        <v>10</v>
      </c>
      <c r="H542" s="136">
        <f t="shared" si="35"/>
        <v>1448.15</v>
      </c>
      <c r="I542" t="s">
        <v>1510</v>
      </c>
      <c r="J542" t="s">
        <v>1490</v>
      </c>
      <c r="K542" t="s">
        <v>1485</v>
      </c>
      <c r="L542" t="s">
        <v>1486</v>
      </c>
      <c r="M542">
        <v>24</v>
      </c>
      <c r="N542">
        <v>1175</v>
      </c>
      <c r="O542">
        <v>10</v>
      </c>
      <c r="P542">
        <v>1</v>
      </c>
      <c r="Q542" s="134">
        <v>6145</v>
      </c>
      <c r="R542">
        <v>52.5</v>
      </c>
      <c r="S542">
        <v>1.26</v>
      </c>
      <c r="T542">
        <v>15</v>
      </c>
      <c r="U542">
        <v>9.69</v>
      </c>
      <c r="V542">
        <v>0</v>
      </c>
      <c r="W542">
        <v>6.76</v>
      </c>
      <c r="X542">
        <v>6.82</v>
      </c>
      <c r="Y542">
        <v>4.37</v>
      </c>
      <c r="Z542">
        <v>2.46</v>
      </c>
      <c r="AA542">
        <v>0</v>
      </c>
      <c r="AB542">
        <v>0.9</v>
      </c>
      <c r="AC542">
        <v>0</v>
      </c>
      <c r="AD542">
        <v>0</v>
      </c>
      <c r="AE542">
        <v>99.76</v>
      </c>
      <c r="AG542" s="134">
        <v>6145</v>
      </c>
      <c r="AH542">
        <v>51.2</v>
      </c>
      <c r="AI542">
        <v>0.38</v>
      </c>
      <c r="AJ542">
        <v>6.25</v>
      </c>
      <c r="AK542">
        <v>6.01</v>
      </c>
      <c r="AL542">
        <v>0</v>
      </c>
      <c r="AM542">
        <v>15.2</v>
      </c>
      <c r="AN542">
        <v>20.9</v>
      </c>
      <c r="AO542">
        <v>0.61</v>
      </c>
      <c r="AP542">
        <v>0</v>
      </c>
      <c r="AQ542">
        <v>0</v>
      </c>
    </row>
    <row r="543" spans="1:43" ht="15.6">
      <c r="A543" s="134">
        <v>6146</v>
      </c>
      <c r="B543" t="s">
        <v>1985</v>
      </c>
      <c r="C543" t="s">
        <v>1982</v>
      </c>
      <c r="D543">
        <v>0</v>
      </c>
      <c r="E543">
        <f t="shared" si="32"/>
        <v>1.9999999999996021E-2</v>
      </c>
      <c r="F543">
        <f t="shared" si="33"/>
        <v>0</v>
      </c>
      <c r="G543">
        <f t="shared" si="34"/>
        <v>10</v>
      </c>
      <c r="H543" s="136">
        <f t="shared" si="35"/>
        <v>1423.15</v>
      </c>
      <c r="I543" t="s">
        <v>1510</v>
      </c>
      <c r="J543" t="s">
        <v>1490</v>
      </c>
      <c r="K543" t="s">
        <v>1485</v>
      </c>
      <c r="L543" t="s">
        <v>1486</v>
      </c>
      <c r="M543">
        <v>48</v>
      </c>
      <c r="N543">
        <v>1150</v>
      </c>
      <c r="O543">
        <v>10</v>
      </c>
      <c r="P543">
        <v>1</v>
      </c>
      <c r="Q543" s="134">
        <v>6146</v>
      </c>
      <c r="R543">
        <v>52.7</v>
      </c>
      <c r="S543">
        <v>1.22</v>
      </c>
      <c r="T543">
        <v>14.5</v>
      </c>
      <c r="U543">
        <v>10.5</v>
      </c>
      <c r="V543">
        <v>0</v>
      </c>
      <c r="W543">
        <v>5.7</v>
      </c>
      <c r="X543">
        <v>6.9</v>
      </c>
      <c r="Y543">
        <v>4.07</v>
      </c>
      <c r="Z543">
        <v>3.18</v>
      </c>
      <c r="AA543">
        <v>0</v>
      </c>
      <c r="AB543">
        <v>1.21</v>
      </c>
      <c r="AC543">
        <v>0</v>
      </c>
      <c r="AD543">
        <v>0</v>
      </c>
      <c r="AE543">
        <v>100</v>
      </c>
      <c r="AG543" s="134">
        <v>6146</v>
      </c>
      <c r="AH543">
        <v>51.4</v>
      </c>
      <c r="AI543">
        <v>0.38</v>
      </c>
      <c r="AJ543">
        <v>6.7</v>
      </c>
      <c r="AK543">
        <v>6.05</v>
      </c>
      <c r="AL543">
        <v>0</v>
      </c>
      <c r="AM543">
        <v>15.2</v>
      </c>
      <c r="AN543">
        <v>20.8</v>
      </c>
      <c r="AO543">
        <v>0.57999999999999996</v>
      </c>
      <c r="AP543">
        <v>0</v>
      </c>
      <c r="AQ543">
        <v>0</v>
      </c>
    </row>
    <row r="544" spans="1:43" ht="15.6">
      <c r="A544" s="134">
        <v>6147</v>
      </c>
      <c r="B544" t="s">
        <v>1987</v>
      </c>
      <c r="C544" t="s">
        <v>1982</v>
      </c>
      <c r="D544">
        <v>0</v>
      </c>
      <c r="E544">
        <f t="shared" si="32"/>
        <v>-3.0000000000001137E-2</v>
      </c>
      <c r="F544">
        <f t="shared" si="33"/>
        <v>-3.0000000000001137E-2</v>
      </c>
      <c r="G544">
        <f t="shared" si="34"/>
        <v>10</v>
      </c>
      <c r="H544" s="136">
        <f t="shared" si="35"/>
        <v>1398.15</v>
      </c>
      <c r="I544" t="s">
        <v>1510</v>
      </c>
      <c r="J544" t="s">
        <v>1490</v>
      </c>
      <c r="K544" t="s">
        <v>1485</v>
      </c>
      <c r="L544" t="s">
        <v>1486</v>
      </c>
      <c r="M544">
        <v>96</v>
      </c>
      <c r="N544">
        <v>1125</v>
      </c>
      <c r="O544">
        <v>10</v>
      </c>
      <c r="P544">
        <v>1</v>
      </c>
      <c r="Q544" s="134">
        <v>6147</v>
      </c>
      <c r="R544">
        <v>53.4</v>
      </c>
      <c r="S544">
        <v>0.89</v>
      </c>
      <c r="T544">
        <v>16</v>
      </c>
      <c r="U544">
        <v>9.4</v>
      </c>
      <c r="V544">
        <v>0</v>
      </c>
      <c r="W544">
        <v>4.42</v>
      </c>
      <c r="X544">
        <v>7</v>
      </c>
      <c r="Y544">
        <v>3.35</v>
      </c>
      <c r="Z544">
        <v>4.53</v>
      </c>
      <c r="AA544">
        <v>0</v>
      </c>
      <c r="AB544">
        <v>1.04</v>
      </c>
      <c r="AC544">
        <v>0</v>
      </c>
      <c r="AD544">
        <v>0</v>
      </c>
      <c r="AE544">
        <v>100.03</v>
      </c>
      <c r="AG544" s="134">
        <v>6147</v>
      </c>
      <c r="AH544">
        <v>50.7</v>
      </c>
      <c r="AI544">
        <v>0.49</v>
      </c>
      <c r="AJ544">
        <v>7.32</v>
      </c>
      <c r="AK544">
        <v>6.62</v>
      </c>
      <c r="AL544">
        <v>0</v>
      </c>
      <c r="AM544">
        <v>14.2</v>
      </c>
      <c r="AN544">
        <v>20.5</v>
      </c>
      <c r="AO544">
        <v>0.66</v>
      </c>
      <c r="AP544">
        <v>0</v>
      </c>
      <c r="AQ544">
        <v>0</v>
      </c>
    </row>
    <row r="545" spans="1:43" ht="15.6">
      <c r="A545" s="134">
        <v>6151</v>
      </c>
      <c r="B545" t="s">
        <v>1993</v>
      </c>
      <c r="C545" t="s">
        <v>1982</v>
      </c>
      <c r="D545">
        <v>0</v>
      </c>
      <c r="E545">
        <f t="shared" si="32"/>
        <v>2.0000000000024443E-2</v>
      </c>
      <c r="F545">
        <f t="shared" si="33"/>
        <v>0</v>
      </c>
      <c r="G545">
        <f t="shared" si="34"/>
        <v>10</v>
      </c>
      <c r="H545" s="136">
        <f t="shared" si="35"/>
        <v>1448.15</v>
      </c>
      <c r="I545" t="s">
        <v>1510</v>
      </c>
      <c r="J545" t="s">
        <v>1490</v>
      </c>
      <c r="K545" t="s">
        <v>1485</v>
      </c>
      <c r="L545" t="s">
        <v>1486</v>
      </c>
      <c r="M545">
        <v>24</v>
      </c>
      <c r="N545">
        <v>1175</v>
      </c>
      <c r="O545">
        <v>10</v>
      </c>
      <c r="P545">
        <v>1</v>
      </c>
      <c r="Q545" s="134">
        <v>6151</v>
      </c>
      <c r="R545">
        <v>53</v>
      </c>
      <c r="S545">
        <v>1.22</v>
      </c>
      <c r="T545">
        <v>15.1</v>
      </c>
      <c r="U545">
        <v>9.6300000000000008</v>
      </c>
      <c r="V545">
        <v>0</v>
      </c>
      <c r="W545">
        <v>6.24</v>
      </c>
      <c r="X545">
        <v>6.28</v>
      </c>
      <c r="Y545">
        <v>3.8</v>
      </c>
      <c r="Z545">
        <v>3.86</v>
      </c>
      <c r="AA545">
        <v>0</v>
      </c>
      <c r="AB545">
        <v>0.85</v>
      </c>
      <c r="AC545">
        <v>0</v>
      </c>
      <c r="AD545">
        <v>0</v>
      </c>
      <c r="AE545">
        <v>100</v>
      </c>
      <c r="AG545" s="134">
        <v>6151</v>
      </c>
      <c r="AH545">
        <v>51</v>
      </c>
      <c r="AI545">
        <v>0.42</v>
      </c>
      <c r="AJ545">
        <v>6.57</v>
      </c>
      <c r="AK545">
        <v>5.86</v>
      </c>
      <c r="AL545">
        <v>0</v>
      </c>
      <c r="AM545">
        <v>15.7</v>
      </c>
      <c r="AN545">
        <v>19.899999999999999</v>
      </c>
      <c r="AO545">
        <v>0.51</v>
      </c>
      <c r="AP545">
        <v>0</v>
      </c>
      <c r="AQ545">
        <v>0</v>
      </c>
    </row>
    <row r="546" spans="1:43" ht="15.6">
      <c r="A546" s="134">
        <v>6152</v>
      </c>
      <c r="B546" t="s">
        <v>1988</v>
      </c>
      <c r="C546" t="s">
        <v>1982</v>
      </c>
      <c r="D546">
        <v>0</v>
      </c>
      <c r="E546">
        <f t="shared" si="32"/>
        <v>-0.10999999999999943</v>
      </c>
      <c r="F546">
        <f t="shared" si="33"/>
        <v>-9.9999999999994316E-2</v>
      </c>
      <c r="G546">
        <f t="shared" si="34"/>
        <v>10</v>
      </c>
      <c r="H546" s="136">
        <f t="shared" si="35"/>
        <v>1423.15</v>
      </c>
      <c r="I546" t="s">
        <v>1510</v>
      </c>
      <c r="J546" t="s">
        <v>1490</v>
      </c>
      <c r="K546" t="s">
        <v>1485</v>
      </c>
      <c r="L546" t="s">
        <v>1486</v>
      </c>
      <c r="M546">
        <v>48</v>
      </c>
      <c r="N546">
        <v>1150</v>
      </c>
      <c r="O546">
        <v>10</v>
      </c>
      <c r="P546">
        <v>1</v>
      </c>
      <c r="Q546" s="134">
        <v>6152</v>
      </c>
      <c r="R546">
        <v>54.3</v>
      </c>
      <c r="S546">
        <v>1.07</v>
      </c>
      <c r="T546">
        <v>14.4</v>
      </c>
      <c r="U546">
        <v>9.67</v>
      </c>
      <c r="V546">
        <v>0</v>
      </c>
      <c r="W546">
        <v>5.42</v>
      </c>
      <c r="X546">
        <v>5.55</v>
      </c>
      <c r="Y546">
        <v>3.95</v>
      </c>
      <c r="Z546">
        <v>4.7</v>
      </c>
      <c r="AA546">
        <v>0</v>
      </c>
      <c r="AB546">
        <v>1.05</v>
      </c>
      <c r="AC546">
        <v>0</v>
      </c>
      <c r="AD546">
        <v>0</v>
      </c>
      <c r="AE546">
        <v>100.1</v>
      </c>
      <c r="AG546" s="134">
        <v>6152</v>
      </c>
      <c r="AH546">
        <v>50.7</v>
      </c>
      <c r="AI546">
        <v>0.46</v>
      </c>
      <c r="AJ546">
        <v>6.89</v>
      </c>
      <c r="AK546">
        <v>6.05</v>
      </c>
      <c r="AL546">
        <v>0</v>
      </c>
      <c r="AM546">
        <v>15.2</v>
      </c>
      <c r="AN546">
        <v>20.2</v>
      </c>
      <c r="AO546">
        <v>0.54</v>
      </c>
      <c r="AP546">
        <v>0</v>
      </c>
      <c r="AQ546">
        <v>0</v>
      </c>
    </row>
    <row r="547" spans="1:43" ht="15.6">
      <c r="A547" s="134">
        <v>6153</v>
      </c>
      <c r="B547" t="s">
        <v>1990</v>
      </c>
      <c r="C547" t="s">
        <v>1982</v>
      </c>
      <c r="D547">
        <v>0</v>
      </c>
      <c r="E547">
        <f t="shared" si="32"/>
        <v>-0.43000000000002103</v>
      </c>
      <c r="F547">
        <f t="shared" si="33"/>
        <v>-0.43000000000000682</v>
      </c>
      <c r="G547">
        <f t="shared" si="34"/>
        <v>10</v>
      </c>
      <c r="H547" s="136">
        <f t="shared" si="35"/>
        <v>1398.15</v>
      </c>
      <c r="I547" t="s">
        <v>1510</v>
      </c>
      <c r="J547" t="s">
        <v>1490</v>
      </c>
      <c r="K547" t="s">
        <v>1485</v>
      </c>
      <c r="L547" t="s">
        <v>1486</v>
      </c>
      <c r="M547">
        <v>96</v>
      </c>
      <c r="N547">
        <v>1125</v>
      </c>
      <c r="O547">
        <v>10</v>
      </c>
      <c r="P547">
        <v>1</v>
      </c>
      <c r="Q547" s="134">
        <v>6153</v>
      </c>
      <c r="R547">
        <v>54.1</v>
      </c>
      <c r="S547">
        <v>1.38</v>
      </c>
      <c r="T547">
        <v>14.7</v>
      </c>
      <c r="U547">
        <v>9.41</v>
      </c>
      <c r="V547">
        <v>0</v>
      </c>
      <c r="W547">
        <v>3.76</v>
      </c>
      <c r="X547">
        <v>5.9</v>
      </c>
      <c r="Y547">
        <v>2.93</v>
      </c>
      <c r="Z547">
        <v>6.72</v>
      </c>
      <c r="AA547">
        <v>0</v>
      </c>
      <c r="AB547">
        <v>1.53</v>
      </c>
      <c r="AC547">
        <v>0</v>
      </c>
      <c r="AD547">
        <v>0</v>
      </c>
      <c r="AE547">
        <v>100.43</v>
      </c>
      <c r="AG547" s="134">
        <v>6153</v>
      </c>
      <c r="AH547">
        <v>50.8</v>
      </c>
      <c r="AI547">
        <v>0.5</v>
      </c>
      <c r="AJ547">
        <v>6.21</v>
      </c>
      <c r="AK547">
        <v>7.67</v>
      </c>
      <c r="AL547">
        <v>0</v>
      </c>
      <c r="AM547">
        <v>14</v>
      </c>
      <c r="AN547">
        <v>20.6</v>
      </c>
      <c r="AO547">
        <v>0.6</v>
      </c>
      <c r="AP547">
        <v>0</v>
      </c>
      <c r="AQ547">
        <v>0</v>
      </c>
    </row>
    <row r="548" spans="1:43" ht="15.6">
      <c r="A548" s="134">
        <v>6155</v>
      </c>
      <c r="B548" t="s">
        <v>1994</v>
      </c>
      <c r="C548" t="s">
        <v>1982</v>
      </c>
      <c r="D548">
        <v>0</v>
      </c>
      <c r="E548">
        <f t="shared" si="32"/>
        <v>-9.9999999999994316E-2</v>
      </c>
      <c r="F548">
        <f t="shared" si="33"/>
        <v>-9.9999999999994316E-2</v>
      </c>
      <c r="G548">
        <f t="shared" si="34"/>
        <v>15</v>
      </c>
      <c r="H548" s="136">
        <f t="shared" si="35"/>
        <v>1498.15</v>
      </c>
      <c r="I548" t="s">
        <v>1510</v>
      </c>
      <c r="J548" t="s">
        <v>1490</v>
      </c>
      <c r="K548" t="s">
        <v>1485</v>
      </c>
      <c r="L548" t="s">
        <v>1486</v>
      </c>
      <c r="M548">
        <v>24</v>
      </c>
      <c r="N548">
        <v>1225</v>
      </c>
      <c r="O548">
        <v>10</v>
      </c>
      <c r="P548">
        <v>1.5</v>
      </c>
      <c r="Q548" s="134">
        <v>6155</v>
      </c>
      <c r="R548">
        <v>51.3</v>
      </c>
      <c r="S548">
        <v>1.22</v>
      </c>
      <c r="T548">
        <v>15.8</v>
      </c>
      <c r="U548">
        <v>9.18</v>
      </c>
      <c r="V548">
        <v>0</v>
      </c>
      <c r="W548">
        <v>9.11</v>
      </c>
      <c r="X548">
        <v>8.06</v>
      </c>
      <c r="Y548">
        <v>4.21</v>
      </c>
      <c r="Z548">
        <v>0.62</v>
      </c>
      <c r="AA548">
        <v>0</v>
      </c>
      <c r="AB548">
        <v>0.6</v>
      </c>
      <c r="AC548">
        <v>0</v>
      </c>
      <c r="AD548">
        <v>0</v>
      </c>
      <c r="AE548">
        <v>100.1</v>
      </c>
      <c r="AG548" s="134">
        <v>6155</v>
      </c>
      <c r="AH548">
        <v>52</v>
      </c>
      <c r="AI548">
        <v>0.25</v>
      </c>
      <c r="AJ548">
        <v>7.05</v>
      </c>
      <c r="AK548">
        <v>4.4800000000000004</v>
      </c>
      <c r="AL548">
        <v>0</v>
      </c>
      <c r="AM548">
        <v>15.3</v>
      </c>
      <c r="AN548">
        <v>21</v>
      </c>
      <c r="AO548">
        <v>0.9</v>
      </c>
      <c r="AP548">
        <v>0</v>
      </c>
      <c r="AQ548">
        <v>0</v>
      </c>
    </row>
    <row r="549" spans="1:43" ht="15.6">
      <c r="A549" s="134">
        <v>6156</v>
      </c>
      <c r="B549" t="s">
        <v>1995</v>
      </c>
      <c r="C549" t="s">
        <v>1982</v>
      </c>
      <c r="D549">
        <v>0</v>
      </c>
      <c r="E549">
        <f t="shared" si="32"/>
        <v>0.15999999999998238</v>
      </c>
      <c r="F549">
        <f t="shared" si="33"/>
        <v>0.15999999999999659</v>
      </c>
      <c r="G549">
        <f t="shared" si="34"/>
        <v>15</v>
      </c>
      <c r="H549" s="136">
        <f t="shared" si="35"/>
        <v>1473.15</v>
      </c>
      <c r="I549" t="s">
        <v>1510</v>
      </c>
      <c r="J549" t="s">
        <v>1490</v>
      </c>
      <c r="K549" t="s">
        <v>1485</v>
      </c>
      <c r="L549" t="s">
        <v>1486</v>
      </c>
      <c r="M549">
        <v>24</v>
      </c>
      <c r="N549">
        <v>1200</v>
      </c>
      <c r="O549">
        <v>10</v>
      </c>
      <c r="P549">
        <v>1.5</v>
      </c>
      <c r="Q549" s="134">
        <v>6156</v>
      </c>
      <c r="R549">
        <v>50.8</v>
      </c>
      <c r="S549">
        <v>1.5</v>
      </c>
      <c r="T549">
        <v>13.5</v>
      </c>
      <c r="U549">
        <v>11.2</v>
      </c>
      <c r="V549">
        <v>0</v>
      </c>
      <c r="W549">
        <v>10.4</v>
      </c>
      <c r="X549">
        <v>6.51</v>
      </c>
      <c r="Y549">
        <v>4.42</v>
      </c>
      <c r="Z549">
        <v>0.76</v>
      </c>
      <c r="AA549">
        <v>0</v>
      </c>
      <c r="AB549">
        <v>0.75</v>
      </c>
      <c r="AC549">
        <v>0</v>
      </c>
      <c r="AD549">
        <v>0</v>
      </c>
      <c r="AE549">
        <v>99.84</v>
      </c>
      <c r="AG549" s="134">
        <v>6156</v>
      </c>
      <c r="AH549">
        <v>52.1</v>
      </c>
      <c r="AI549">
        <v>0.26</v>
      </c>
      <c r="AJ549">
        <v>7.16</v>
      </c>
      <c r="AK549">
        <v>4.12</v>
      </c>
      <c r="AL549">
        <v>0</v>
      </c>
      <c r="AM549">
        <v>15.6</v>
      </c>
      <c r="AN549">
        <v>20.5</v>
      </c>
      <c r="AO549">
        <v>0.98</v>
      </c>
      <c r="AP549">
        <v>0</v>
      </c>
      <c r="AQ549">
        <v>0</v>
      </c>
    </row>
    <row r="550" spans="1:43" ht="15.6">
      <c r="A550" s="134">
        <v>6157</v>
      </c>
      <c r="B550" t="s">
        <v>1991</v>
      </c>
      <c r="C550" t="s">
        <v>1982</v>
      </c>
      <c r="D550">
        <v>0</v>
      </c>
      <c r="E550">
        <f t="shared" si="32"/>
        <v>9.9999999999909051E-3</v>
      </c>
      <c r="F550">
        <f t="shared" si="33"/>
        <v>0</v>
      </c>
      <c r="G550">
        <f t="shared" si="34"/>
        <v>15</v>
      </c>
      <c r="H550" s="136">
        <f t="shared" si="35"/>
        <v>1448.15</v>
      </c>
      <c r="I550" t="s">
        <v>1510</v>
      </c>
      <c r="J550" t="s">
        <v>1490</v>
      </c>
      <c r="K550" t="s">
        <v>1485</v>
      </c>
      <c r="L550" t="s">
        <v>1486</v>
      </c>
      <c r="M550">
        <v>24</v>
      </c>
      <c r="N550">
        <v>1175</v>
      </c>
      <c r="O550">
        <v>10</v>
      </c>
      <c r="P550">
        <v>1.5</v>
      </c>
      <c r="Q550" s="134">
        <v>6157</v>
      </c>
      <c r="R550">
        <v>50.7</v>
      </c>
      <c r="S550">
        <v>1.66</v>
      </c>
      <c r="T550">
        <v>11.9</v>
      </c>
      <c r="U550">
        <v>12.7</v>
      </c>
      <c r="V550">
        <v>0</v>
      </c>
      <c r="W550">
        <v>11.1</v>
      </c>
      <c r="X550">
        <v>5.42</v>
      </c>
      <c r="Y550">
        <v>4.68</v>
      </c>
      <c r="Z550">
        <v>0.93</v>
      </c>
      <c r="AA550">
        <v>0</v>
      </c>
      <c r="AB550">
        <v>0.9</v>
      </c>
      <c r="AC550">
        <v>0</v>
      </c>
      <c r="AD550">
        <v>0</v>
      </c>
      <c r="AE550">
        <v>100</v>
      </c>
      <c r="AG550" s="134">
        <v>6157</v>
      </c>
      <c r="AH550">
        <v>51.4</v>
      </c>
      <c r="AI550">
        <v>0.36</v>
      </c>
      <c r="AJ550">
        <v>7.2</v>
      </c>
      <c r="AK550">
        <v>4.42</v>
      </c>
      <c r="AL550">
        <v>0</v>
      </c>
      <c r="AM550">
        <v>15</v>
      </c>
      <c r="AN550">
        <v>20.2</v>
      </c>
      <c r="AO550">
        <v>1.41</v>
      </c>
      <c r="AP550">
        <v>0</v>
      </c>
      <c r="AQ550">
        <v>0</v>
      </c>
    </row>
    <row r="551" spans="1:43" ht="15.6">
      <c r="A551" s="134">
        <v>6158</v>
      </c>
      <c r="B551" t="s">
        <v>1981</v>
      </c>
      <c r="C551" t="s">
        <v>1982</v>
      </c>
      <c r="D551">
        <v>0</v>
      </c>
      <c r="E551">
        <f t="shared" si="32"/>
        <v>0</v>
      </c>
      <c r="F551">
        <f t="shared" si="33"/>
        <v>0</v>
      </c>
      <c r="G551">
        <f t="shared" si="34"/>
        <v>15</v>
      </c>
      <c r="H551" s="136">
        <f t="shared" si="35"/>
        <v>1423.15</v>
      </c>
      <c r="I551" t="s">
        <v>1510</v>
      </c>
      <c r="J551" t="s">
        <v>1490</v>
      </c>
      <c r="K551" t="s">
        <v>1485</v>
      </c>
      <c r="L551" t="s">
        <v>1486</v>
      </c>
      <c r="M551">
        <v>48</v>
      </c>
      <c r="N551">
        <v>1150</v>
      </c>
      <c r="O551">
        <v>10</v>
      </c>
      <c r="P551">
        <v>1.5</v>
      </c>
      <c r="Q551" s="134">
        <v>6158</v>
      </c>
      <c r="R551">
        <v>52.3</v>
      </c>
      <c r="S551">
        <v>1.46</v>
      </c>
      <c r="T551">
        <v>13.3</v>
      </c>
      <c r="U551">
        <v>12.5</v>
      </c>
      <c r="V551">
        <v>0</v>
      </c>
      <c r="W551">
        <v>6.73</v>
      </c>
      <c r="X551">
        <v>5.0599999999999996</v>
      </c>
      <c r="Y551">
        <v>5.79</v>
      </c>
      <c r="Z551">
        <v>1.37</v>
      </c>
      <c r="AA551">
        <v>0</v>
      </c>
      <c r="AB551">
        <v>1.49</v>
      </c>
      <c r="AC551">
        <v>0</v>
      </c>
      <c r="AD551">
        <v>0</v>
      </c>
      <c r="AE551">
        <v>100</v>
      </c>
      <c r="AG551" s="134">
        <v>6158</v>
      </c>
      <c r="AH551">
        <v>51.1</v>
      </c>
      <c r="AI551">
        <v>0.28999999999999998</v>
      </c>
      <c r="AJ551">
        <v>7.44</v>
      </c>
      <c r="AK551">
        <v>6.38</v>
      </c>
      <c r="AL551">
        <v>0</v>
      </c>
      <c r="AM551">
        <v>13.4</v>
      </c>
      <c r="AN551">
        <v>20.100000000000001</v>
      </c>
      <c r="AO551">
        <v>1.24</v>
      </c>
      <c r="AP551">
        <v>0</v>
      </c>
      <c r="AQ551">
        <v>0</v>
      </c>
    </row>
    <row r="552" spans="1:43" ht="15.6">
      <c r="A552" s="134">
        <v>6161</v>
      </c>
      <c r="B552" t="s">
        <v>1996</v>
      </c>
      <c r="C552" t="s">
        <v>1982</v>
      </c>
      <c r="D552">
        <v>0</v>
      </c>
      <c r="E552">
        <f t="shared" si="32"/>
        <v>0.28999999999999204</v>
      </c>
      <c r="F552">
        <f t="shared" si="33"/>
        <v>0.29000000000000625</v>
      </c>
      <c r="G552">
        <f t="shared" si="34"/>
        <v>15</v>
      </c>
      <c r="H552" s="136">
        <f t="shared" si="35"/>
        <v>1498.15</v>
      </c>
      <c r="I552" t="s">
        <v>1510</v>
      </c>
      <c r="J552" t="s">
        <v>1490</v>
      </c>
      <c r="K552" t="s">
        <v>1485</v>
      </c>
      <c r="L552" t="s">
        <v>1486</v>
      </c>
      <c r="M552">
        <v>24</v>
      </c>
      <c r="N552">
        <v>1225</v>
      </c>
      <c r="O552">
        <v>10</v>
      </c>
      <c r="P552">
        <v>1.5</v>
      </c>
      <c r="Q552" s="134">
        <v>6161</v>
      </c>
      <c r="R552">
        <v>51.6</v>
      </c>
      <c r="S552">
        <v>1.0900000000000001</v>
      </c>
      <c r="T552">
        <v>15.3</v>
      </c>
      <c r="U552">
        <v>9</v>
      </c>
      <c r="V552">
        <v>0</v>
      </c>
      <c r="W552">
        <v>8.84</v>
      </c>
      <c r="X552">
        <v>7.67</v>
      </c>
      <c r="Y552">
        <v>3.76</v>
      </c>
      <c r="Z552">
        <v>1.82</v>
      </c>
      <c r="AA552">
        <v>0</v>
      </c>
      <c r="AB552">
        <v>0.63</v>
      </c>
      <c r="AC552">
        <v>0</v>
      </c>
      <c r="AD552">
        <v>0</v>
      </c>
      <c r="AE552">
        <v>99.71</v>
      </c>
      <c r="AG552" s="134">
        <v>6161</v>
      </c>
      <c r="AH552">
        <v>51.6</v>
      </c>
      <c r="AI552">
        <v>0.35</v>
      </c>
      <c r="AJ552">
        <v>7.2</v>
      </c>
      <c r="AK552">
        <v>4.2</v>
      </c>
      <c r="AL552">
        <v>0</v>
      </c>
      <c r="AM552">
        <v>15.9</v>
      </c>
      <c r="AN552">
        <v>20.3</v>
      </c>
      <c r="AO552">
        <v>0.87</v>
      </c>
      <c r="AP552">
        <v>0</v>
      </c>
      <c r="AQ552">
        <v>0</v>
      </c>
    </row>
    <row r="553" spans="1:43" ht="15.6">
      <c r="A553" s="134">
        <v>6162</v>
      </c>
      <c r="B553" t="s">
        <v>1997</v>
      </c>
      <c r="C553" t="s">
        <v>1982</v>
      </c>
      <c r="D553">
        <v>0</v>
      </c>
      <c r="E553">
        <f t="shared" si="32"/>
        <v>0.10999999999999943</v>
      </c>
      <c r="F553">
        <f t="shared" si="33"/>
        <v>9.9999999999994316E-2</v>
      </c>
      <c r="G553">
        <f t="shared" si="34"/>
        <v>15</v>
      </c>
      <c r="H553" s="136">
        <f t="shared" si="35"/>
        <v>1473.15</v>
      </c>
      <c r="I553" t="s">
        <v>1510</v>
      </c>
      <c r="J553" t="s">
        <v>1490</v>
      </c>
      <c r="K553" t="s">
        <v>1485</v>
      </c>
      <c r="L553" t="s">
        <v>1486</v>
      </c>
      <c r="M553">
        <v>24</v>
      </c>
      <c r="N553">
        <v>1200</v>
      </c>
      <c r="O553">
        <v>10</v>
      </c>
      <c r="P553">
        <v>1.5</v>
      </c>
      <c r="Q553" s="134">
        <v>6162</v>
      </c>
      <c r="R553">
        <v>51.7</v>
      </c>
      <c r="S553">
        <v>1.42</v>
      </c>
      <c r="T553">
        <v>14.3</v>
      </c>
      <c r="U553">
        <v>11.1</v>
      </c>
      <c r="V553">
        <v>0</v>
      </c>
      <c r="W553">
        <v>7.76</v>
      </c>
      <c r="X553">
        <v>6.01</v>
      </c>
      <c r="Y553">
        <v>4.29</v>
      </c>
      <c r="Z553">
        <v>2.35</v>
      </c>
      <c r="AA553">
        <v>0</v>
      </c>
      <c r="AB553">
        <v>0.96</v>
      </c>
      <c r="AC553">
        <v>0</v>
      </c>
      <c r="AD553">
        <v>0</v>
      </c>
      <c r="AE553">
        <v>99.9</v>
      </c>
      <c r="AG553" s="134">
        <v>6162</v>
      </c>
      <c r="AH553">
        <v>51.5</v>
      </c>
      <c r="AI553">
        <v>0.4</v>
      </c>
      <c r="AJ553">
        <v>7.21</v>
      </c>
      <c r="AK553">
        <v>5.55</v>
      </c>
      <c r="AL553">
        <v>0</v>
      </c>
      <c r="AM553">
        <v>14.8</v>
      </c>
      <c r="AN553">
        <v>20.399999999999999</v>
      </c>
      <c r="AO553">
        <v>1.01</v>
      </c>
      <c r="AP553">
        <v>0</v>
      </c>
      <c r="AQ553">
        <v>0</v>
      </c>
    </row>
    <row r="554" spans="1:43" ht="15.6">
      <c r="A554" s="134">
        <v>6163</v>
      </c>
      <c r="B554" t="s">
        <v>1992</v>
      </c>
      <c r="C554" t="s">
        <v>1982</v>
      </c>
      <c r="D554">
        <v>0</v>
      </c>
      <c r="E554">
        <f t="shared" si="32"/>
        <v>9.9999999999766942E-3</v>
      </c>
      <c r="F554">
        <f t="shared" si="33"/>
        <v>0</v>
      </c>
      <c r="G554">
        <f t="shared" si="34"/>
        <v>15</v>
      </c>
      <c r="H554" s="136">
        <f t="shared" si="35"/>
        <v>1448.15</v>
      </c>
      <c r="I554" t="s">
        <v>1510</v>
      </c>
      <c r="J554" t="s">
        <v>1490</v>
      </c>
      <c r="K554" t="s">
        <v>1485</v>
      </c>
      <c r="L554" t="s">
        <v>1486</v>
      </c>
      <c r="M554">
        <v>24</v>
      </c>
      <c r="N554">
        <v>1175</v>
      </c>
      <c r="O554">
        <v>10</v>
      </c>
      <c r="P554">
        <v>1.5</v>
      </c>
      <c r="Q554" s="134">
        <v>6163</v>
      </c>
      <c r="R554">
        <v>52.1</v>
      </c>
      <c r="S554">
        <v>1.23</v>
      </c>
      <c r="T554">
        <v>14.4</v>
      </c>
      <c r="U554">
        <v>11</v>
      </c>
      <c r="V554">
        <v>0</v>
      </c>
      <c r="W554">
        <v>6.98</v>
      </c>
      <c r="X554">
        <v>6.4</v>
      </c>
      <c r="Y554">
        <v>4.28</v>
      </c>
      <c r="Z554">
        <v>2.62</v>
      </c>
      <c r="AA554">
        <v>0</v>
      </c>
      <c r="AB554">
        <v>0.98</v>
      </c>
      <c r="AC554">
        <v>0</v>
      </c>
      <c r="AD554">
        <v>0</v>
      </c>
      <c r="AE554">
        <v>100</v>
      </c>
      <c r="AG554" s="134">
        <v>6163</v>
      </c>
      <c r="AH554">
        <v>51.2</v>
      </c>
      <c r="AI554">
        <v>0.67</v>
      </c>
      <c r="AJ554">
        <v>7.18</v>
      </c>
      <c r="AK554">
        <v>5.09</v>
      </c>
      <c r="AL554">
        <v>0</v>
      </c>
      <c r="AM554">
        <v>14.2</v>
      </c>
      <c r="AN554">
        <v>20.5</v>
      </c>
      <c r="AO554">
        <v>1.1599999999999999</v>
      </c>
      <c r="AP554">
        <v>0</v>
      </c>
      <c r="AQ554">
        <v>0</v>
      </c>
    </row>
    <row r="555" spans="1:43" ht="15.6">
      <c r="A555" s="134">
        <v>6164</v>
      </c>
      <c r="B555" t="s">
        <v>1985</v>
      </c>
      <c r="C555" t="s">
        <v>1982</v>
      </c>
      <c r="D555">
        <v>0</v>
      </c>
      <c r="E555">
        <f t="shared" si="32"/>
        <v>-7.000000000000739E-2</v>
      </c>
      <c r="F555">
        <f t="shared" si="33"/>
        <v>-9.9999999999994316E-2</v>
      </c>
      <c r="G555">
        <f t="shared" si="34"/>
        <v>15</v>
      </c>
      <c r="H555" s="136">
        <f t="shared" si="35"/>
        <v>1423.15</v>
      </c>
      <c r="I555" t="s">
        <v>1510</v>
      </c>
      <c r="J555" t="s">
        <v>1490</v>
      </c>
      <c r="K555" t="s">
        <v>1485</v>
      </c>
      <c r="L555" t="s">
        <v>1486</v>
      </c>
      <c r="M555">
        <v>48</v>
      </c>
      <c r="N555">
        <v>1150</v>
      </c>
      <c r="O555">
        <v>10</v>
      </c>
      <c r="P555">
        <v>1.5</v>
      </c>
      <c r="Q555" s="134">
        <v>6164</v>
      </c>
      <c r="R555">
        <v>51.9</v>
      </c>
      <c r="S555">
        <v>1.49</v>
      </c>
      <c r="T555">
        <v>13</v>
      </c>
      <c r="U555">
        <v>13</v>
      </c>
      <c r="V555">
        <v>0</v>
      </c>
      <c r="W555">
        <v>5.41</v>
      </c>
      <c r="X555">
        <v>5.54</v>
      </c>
      <c r="Y555">
        <v>4.18</v>
      </c>
      <c r="Z555">
        <v>3.99</v>
      </c>
      <c r="AA555">
        <v>0</v>
      </c>
      <c r="AB555">
        <v>1.56</v>
      </c>
      <c r="AC555">
        <v>0</v>
      </c>
      <c r="AD555">
        <v>0</v>
      </c>
      <c r="AE555">
        <v>100.1</v>
      </c>
      <c r="AG555" s="134">
        <v>6164</v>
      </c>
      <c r="AH555">
        <v>51</v>
      </c>
      <c r="AI555">
        <v>0.54</v>
      </c>
      <c r="AJ555">
        <v>6.69</v>
      </c>
      <c r="AK555">
        <v>7.28</v>
      </c>
      <c r="AL555">
        <v>0</v>
      </c>
      <c r="AM555">
        <v>13.2</v>
      </c>
      <c r="AN555">
        <v>20.7</v>
      </c>
      <c r="AO555">
        <v>1.05</v>
      </c>
      <c r="AP555">
        <v>0</v>
      </c>
      <c r="AQ555">
        <v>0</v>
      </c>
    </row>
    <row r="556" spans="1:43" ht="15.6">
      <c r="A556" s="134">
        <v>6165</v>
      </c>
      <c r="B556" t="s">
        <v>1987</v>
      </c>
      <c r="C556" t="s">
        <v>1982</v>
      </c>
      <c r="D556">
        <v>0</v>
      </c>
      <c r="E556">
        <f t="shared" si="32"/>
        <v>7.000000000000739E-2</v>
      </c>
      <c r="F556">
        <f t="shared" si="33"/>
        <v>9.9999999999994316E-2</v>
      </c>
      <c r="G556">
        <f t="shared" si="34"/>
        <v>15</v>
      </c>
      <c r="H556" s="136">
        <f t="shared" si="35"/>
        <v>1398.15</v>
      </c>
      <c r="I556" t="s">
        <v>1510</v>
      </c>
      <c r="J556" t="s">
        <v>1490</v>
      </c>
      <c r="K556" t="s">
        <v>1485</v>
      </c>
      <c r="L556" t="s">
        <v>1486</v>
      </c>
      <c r="M556">
        <v>96</v>
      </c>
      <c r="N556">
        <v>1125</v>
      </c>
      <c r="O556">
        <v>10</v>
      </c>
      <c r="P556">
        <v>1.5</v>
      </c>
      <c r="Q556" s="134">
        <v>6165</v>
      </c>
      <c r="R556">
        <v>53.2</v>
      </c>
      <c r="S556">
        <v>1.08</v>
      </c>
      <c r="T556">
        <v>15</v>
      </c>
      <c r="U556">
        <v>9.3699999999999992</v>
      </c>
      <c r="V556">
        <v>0</v>
      </c>
      <c r="W556">
        <v>4.91</v>
      </c>
      <c r="X556">
        <v>7.22</v>
      </c>
      <c r="Y556">
        <v>3.25</v>
      </c>
      <c r="Z556">
        <v>4.7699999999999996</v>
      </c>
      <c r="AA556">
        <v>0</v>
      </c>
      <c r="AB556">
        <v>1.1299999999999999</v>
      </c>
      <c r="AC556">
        <v>0</v>
      </c>
      <c r="AD556">
        <v>0</v>
      </c>
      <c r="AE556">
        <v>99.9</v>
      </c>
      <c r="AG556" s="134">
        <v>6165</v>
      </c>
      <c r="AH556">
        <v>50.9</v>
      </c>
      <c r="AI556">
        <v>0.33</v>
      </c>
      <c r="AJ556">
        <v>7.41</v>
      </c>
      <c r="AK556">
        <v>6.58</v>
      </c>
      <c r="AL556">
        <v>0</v>
      </c>
      <c r="AM556">
        <v>13.5</v>
      </c>
      <c r="AN556">
        <v>20.3</v>
      </c>
      <c r="AO556">
        <v>1.24</v>
      </c>
      <c r="AP556">
        <v>0</v>
      </c>
      <c r="AQ556">
        <v>0</v>
      </c>
    </row>
    <row r="557" spans="1:43" ht="15.6">
      <c r="A557" s="134">
        <v>6168</v>
      </c>
      <c r="B557" t="s">
        <v>1998</v>
      </c>
      <c r="C557" t="s">
        <v>1982</v>
      </c>
      <c r="D557">
        <v>0</v>
      </c>
      <c r="E557">
        <f t="shared" si="32"/>
        <v>7.000000000000739E-2</v>
      </c>
      <c r="F557">
        <f t="shared" si="33"/>
        <v>6.9999999999993179E-2</v>
      </c>
      <c r="G557">
        <f t="shared" si="34"/>
        <v>15</v>
      </c>
      <c r="H557" s="136">
        <f t="shared" si="35"/>
        <v>1473.15</v>
      </c>
      <c r="I557" t="s">
        <v>1510</v>
      </c>
      <c r="J557" t="s">
        <v>1490</v>
      </c>
      <c r="K557" t="s">
        <v>1485</v>
      </c>
      <c r="L557" t="s">
        <v>1486</v>
      </c>
      <c r="M557">
        <v>24</v>
      </c>
      <c r="N557">
        <v>1200</v>
      </c>
      <c r="O557">
        <v>10</v>
      </c>
      <c r="P557">
        <v>1.5</v>
      </c>
      <c r="Q557" s="134">
        <v>6168</v>
      </c>
      <c r="R557">
        <v>52.9</v>
      </c>
      <c r="S557">
        <v>1.06</v>
      </c>
      <c r="T557">
        <v>16.399999999999999</v>
      </c>
      <c r="U557">
        <v>9.06</v>
      </c>
      <c r="V557">
        <v>0</v>
      </c>
      <c r="W557">
        <v>5.23</v>
      </c>
      <c r="X557">
        <v>7.32</v>
      </c>
      <c r="Y557">
        <v>3.77</v>
      </c>
      <c r="Z557">
        <v>3.44</v>
      </c>
      <c r="AA557">
        <v>0</v>
      </c>
      <c r="AB557">
        <v>0.75</v>
      </c>
      <c r="AC557">
        <v>0</v>
      </c>
      <c r="AD557">
        <v>0</v>
      </c>
      <c r="AE557">
        <v>99.93</v>
      </c>
      <c r="AG557" s="134">
        <v>6168</v>
      </c>
      <c r="AH557">
        <v>51.1</v>
      </c>
      <c r="AI557">
        <v>0.51</v>
      </c>
      <c r="AJ557">
        <v>7.01</v>
      </c>
      <c r="AK557">
        <v>5.93</v>
      </c>
      <c r="AL557">
        <v>0</v>
      </c>
      <c r="AM557">
        <v>14.6</v>
      </c>
      <c r="AN557">
        <v>20.3</v>
      </c>
      <c r="AO557">
        <v>1.21</v>
      </c>
      <c r="AP557">
        <v>0</v>
      </c>
      <c r="AQ557">
        <v>0</v>
      </c>
    </row>
    <row r="558" spans="1:43" ht="15.6">
      <c r="A558" s="134">
        <v>6169</v>
      </c>
      <c r="B558" t="s">
        <v>1993</v>
      </c>
      <c r="C558" t="s">
        <v>1982</v>
      </c>
      <c r="D558">
        <v>0</v>
      </c>
      <c r="E558">
        <f t="shared" si="32"/>
        <v>-0.24999999999998579</v>
      </c>
      <c r="F558">
        <f t="shared" si="33"/>
        <v>-0.25</v>
      </c>
      <c r="G558">
        <f t="shared" si="34"/>
        <v>15</v>
      </c>
      <c r="H558" s="136">
        <f t="shared" si="35"/>
        <v>1448.15</v>
      </c>
      <c r="I558" t="s">
        <v>1510</v>
      </c>
      <c r="J558" t="s">
        <v>1490</v>
      </c>
      <c r="K558" t="s">
        <v>1485</v>
      </c>
      <c r="L558" t="s">
        <v>1486</v>
      </c>
      <c r="M558">
        <v>24</v>
      </c>
      <c r="N558">
        <v>1175</v>
      </c>
      <c r="O558">
        <v>10</v>
      </c>
      <c r="P558">
        <v>1.5</v>
      </c>
      <c r="Q558" s="134">
        <v>6169</v>
      </c>
      <c r="R558">
        <v>52.4</v>
      </c>
      <c r="S558">
        <v>1.19</v>
      </c>
      <c r="T558">
        <v>16.100000000000001</v>
      </c>
      <c r="U558">
        <v>10.8</v>
      </c>
      <c r="V558">
        <v>0</v>
      </c>
      <c r="W558">
        <v>3.95</v>
      </c>
      <c r="X558">
        <v>7.2</v>
      </c>
      <c r="Y558">
        <v>3.49</v>
      </c>
      <c r="Z558">
        <v>4.21</v>
      </c>
      <c r="AA558">
        <v>0</v>
      </c>
      <c r="AB558">
        <v>0.91</v>
      </c>
      <c r="AC558">
        <v>0</v>
      </c>
      <c r="AD558">
        <v>0</v>
      </c>
      <c r="AE558">
        <v>100.25</v>
      </c>
      <c r="AG558" s="134">
        <v>6169</v>
      </c>
      <c r="AH558">
        <v>50.5</v>
      </c>
      <c r="AI558">
        <v>0.68</v>
      </c>
      <c r="AJ558">
        <v>7.01</v>
      </c>
      <c r="AK558">
        <v>7.86</v>
      </c>
      <c r="AL558">
        <v>0</v>
      </c>
      <c r="AM558">
        <v>12.1</v>
      </c>
      <c r="AN558">
        <v>20.7</v>
      </c>
      <c r="AO558">
        <v>1.4</v>
      </c>
      <c r="AP558">
        <v>0</v>
      </c>
      <c r="AQ558">
        <v>0</v>
      </c>
    </row>
    <row r="559" spans="1:43" ht="15.6">
      <c r="A559" s="134">
        <v>6170</v>
      </c>
      <c r="B559" t="s">
        <v>1988</v>
      </c>
      <c r="C559" t="s">
        <v>1982</v>
      </c>
      <c r="D559">
        <v>0</v>
      </c>
      <c r="E559">
        <f t="shared" si="32"/>
        <v>-3.0000000000001137E-2</v>
      </c>
      <c r="F559">
        <f t="shared" si="33"/>
        <v>-3.0000000000001137E-2</v>
      </c>
      <c r="G559">
        <f t="shared" si="34"/>
        <v>15</v>
      </c>
      <c r="H559" s="136">
        <f t="shared" si="35"/>
        <v>1423.15</v>
      </c>
      <c r="I559" t="s">
        <v>1510</v>
      </c>
      <c r="J559" t="s">
        <v>1490</v>
      </c>
      <c r="K559" t="s">
        <v>1485</v>
      </c>
      <c r="L559" t="s">
        <v>1486</v>
      </c>
      <c r="M559">
        <v>48</v>
      </c>
      <c r="N559">
        <v>1150</v>
      </c>
      <c r="O559">
        <v>10</v>
      </c>
      <c r="P559">
        <v>1.5</v>
      </c>
      <c r="Q559" s="134">
        <v>6170</v>
      </c>
      <c r="R559">
        <v>53.3</v>
      </c>
      <c r="S559">
        <v>1.1100000000000001</v>
      </c>
      <c r="T559">
        <v>15.2</v>
      </c>
      <c r="U559">
        <v>10.4</v>
      </c>
      <c r="V559">
        <v>0</v>
      </c>
      <c r="W559">
        <v>2.98</v>
      </c>
      <c r="X559">
        <v>6.38</v>
      </c>
      <c r="Y559">
        <v>3.08</v>
      </c>
      <c r="Z559">
        <v>6.17</v>
      </c>
      <c r="AA559">
        <v>0</v>
      </c>
      <c r="AB559">
        <v>1.41</v>
      </c>
      <c r="AC559">
        <v>0</v>
      </c>
      <c r="AD559">
        <v>0</v>
      </c>
      <c r="AE559">
        <v>100.03</v>
      </c>
      <c r="AG559" s="134">
        <v>6170</v>
      </c>
      <c r="AH559">
        <v>50.1</v>
      </c>
      <c r="AI559">
        <v>0.72</v>
      </c>
      <c r="AJ559">
        <v>7.22</v>
      </c>
      <c r="AK559">
        <v>8.61</v>
      </c>
      <c r="AL559">
        <v>0</v>
      </c>
      <c r="AM559">
        <v>11.9</v>
      </c>
      <c r="AN559">
        <v>20.2</v>
      </c>
      <c r="AO559">
        <v>1.24</v>
      </c>
      <c r="AP559">
        <v>0</v>
      </c>
      <c r="AQ559">
        <v>0</v>
      </c>
    </row>
    <row r="560" spans="1:43" ht="15.6">
      <c r="A560" s="134">
        <v>1606</v>
      </c>
      <c r="B560" t="s">
        <v>1999</v>
      </c>
      <c r="C560" t="s">
        <v>2000</v>
      </c>
      <c r="D560">
        <v>0</v>
      </c>
      <c r="E560">
        <f t="shared" si="32"/>
        <v>-0.26000000000000512</v>
      </c>
      <c r="F560">
        <f t="shared" si="33"/>
        <v>0.68999999999999773</v>
      </c>
      <c r="G560">
        <f t="shared" si="34"/>
        <v>1E-3</v>
      </c>
      <c r="H560" s="136">
        <f t="shared" si="35"/>
        <v>1353.15</v>
      </c>
      <c r="I560" t="s">
        <v>2001</v>
      </c>
      <c r="J560" t="s">
        <v>1546</v>
      </c>
      <c r="K560" t="s">
        <v>1589</v>
      </c>
      <c r="L560" t="s">
        <v>1486</v>
      </c>
      <c r="M560">
        <v>96</v>
      </c>
      <c r="N560">
        <v>1080</v>
      </c>
      <c r="O560">
        <v>8</v>
      </c>
      <c r="P560">
        <v>1E-4</v>
      </c>
      <c r="Q560" s="134">
        <v>1606</v>
      </c>
      <c r="R560">
        <v>49.69</v>
      </c>
      <c r="S560">
        <v>2.12</v>
      </c>
      <c r="T560">
        <v>9.9700000000000006</v>
      </c>
      <c r="U560">
        <v>22.27</v>
      </c>
      <c r="V560">
        <v>0.34</v>
      </c>
      <c r="W560">
        <v>3.12</v>
      </c>
      <c r="X560">
        <v>9.5</v>
      </c>
      <c r="Y560">
        <v>1.94</v>
      </c>
      <c r="Z560">
        <v>0.5</v>
      </c>
      <c r="AA560">
        <v>0</v>
      </c>
      <c r="AB560">
        <v>0.81</v>
      </c>
      <c r="AC560">
        <v>0</v>
      </c>
      <c r="AD560">
        <v>0</v>
      </c>
      <c r="AE560">
        <v>99.31</v>
      </c>
      <c r="AG560" s="134">
        <v>1606</v>
      </c>
      <c r="AH560">
        <v>50.92</v>
      </c>
      <c r="AI560">
        <v>0.3</v>
      </c>
      <c r="AJ560">
        <v>1.22</v>
      </c>
      <c r="AK560">
        <v>16.98</v>
      </c>
      <c r="AL560">
        <v>0.5</v>
      </c>
      <c r="AM560">
        <v>14</v>
      </c>
      <c r="AN560">
        <v>14.96</v>
      </c>
      <c r="AO560">
        <v>0.15</v>
      </c>
      <c r="AP560">
        <v>0</v>
      </c>
      <c r="AQ560">
        <v>0</v>
      </c>
    </row>
    <row r="561" spans="1:43" ht="15.6">
      <c r="A561" s="134">
        <v>1611</v>
      </c>
      <c r="B561" t="s">
        <v>2002</v>
      </c>
      <c r="C561" t="s">
        <v>2000</v>
      </c>
      <c r="D561">
        <v>0</v>
      </c>
      <c r="E561">
        <f t="shared" si="32"/>
        <v>1.230000000000004</v>
      </c>
      <c r="F561">
        <f t="shared" si="33"/>
        <v>1.230000000000004</v>
      </c>
      <c r="G561">
        <f t="shared" si="34"/>
        <v>1E-3</v>
      </c>
      <c r="H561" s="136">
        <f t="shared" si="35"/>
        <v>1253.1500000000001</v>
      </c>
      <c r="I561" t="s">
        <v>2001</v>
      </c>
      <c r="J561" t="s">
        <v>1546</v>
      </c>
      <c r="K561" t="s">
        <v>1589</v>
      </c>
      <c r="L561" t="s">
        <v>1486</v>
      </c>
      <c r="M561">
        <v>156</v>
      </c>
      <c r="N561">
        <v>980</v>
      </c>
      <c r="O561">
        <v>8</v>
      </c>
      <c r="P561">
        <v>1E-4</v>
      </c>
      <c r="Q561" s="134">
        <v>1611</v>
      </c>
      <c r="R561">
        <v>56.86</v>
      </c>
      <c r="S561">
        <v>0.66</v>
      </c>
      <c r="T561">
        <v>11.11</v>
      </c>
      <c r="U561">
        <v>15.62</v>
      </c>
      <c r="V561">
        <v>0.17</v>
      </c>
      <c r="W561">
        <v>1</v>
      </c>
      <c r="X561">
        <v>7.4</v>
      </c>
      <c r="Y561">
        <v>2.85</v>
      </c>
      <c r="Z561">
        <v>1.64</v>
      </c>
      <c r="AA561">
        <v>0</v>
      </c>
      <c r="AB561">
        <v>1.46</v>
      </c>
      <c r="AC561">
        <v>0</v>
      </c>
      <c r="AD561">
        <v>0</v>
      </c>
      <c r="AE561">
        <v>98.77</v>
      </c>
      <c r="AG561" s="134">
        <v>1611</v>
      </c>
      <c r="AH561">
        <v>49.37</v>
      </c>
      <c r="AI561">
        <v>0.87</v>
      </c>
      <c r="AJ561">
        <v>1.04</v>
      </c>
      <c r="AK561">
        <v>21.99</v>
      </c>
      <c r="AL561">
        <v>0.52</v>
      </c>
      <c r="AM561">
        <v>9.9</v>
      </c>
      <c r="AN561">
        <v>14.95</v>
      </c>
      <c r="AO561">
        <v>0.14000000000000001</v>
      </c>
      <c r="AP561">
        <v>0</v>
      </c>
      <c r="AQ561">
        <v>0</v>
      </c>
    </row>
    <row r="562" spans="1:43" ht="15.6">
      <c r="A562" s="134">
        <v>3318</v>
      </c>
      <c r="B562" t="s">
        <v>2003</v>
      </c>
      <c r="C562" t="s">
        <v>2004</v>
      </c>
      <c r="D562">
        <v>0</v>
      </c>
      <c r="E562">
        <f t="shared" si="32"/>
        <v>0.54999999999998295</v>
      </c>
      <c r="F562">
        <f t="shared" si="33"/>
        <v>0.54999999999999716</v>
      </c>
      <c r="G562">
        <f t="shared" si="34"/>
        <v>1E-3</v>
      </c>
      <c r="H562" s="136">
        <f t="shared" si="35"/>
        <v>1548.15</v>
      </c>
      <c r="I562" t="s">
        <v>1504</v>
      </c>
      <c r="J562" t="s">
        <v>1484</v>
      </c>
      <c r="K562" t="s">
        <v>1485</v>
      </c>
      <c r="M562">
        <v>41</v>
      </c>
      <c r="N562">
        <v>1275</v>
      </c>
      <c r="O562">
        <v>0</v>
      </c>
      <c r="P562">
        <v>1E-4</v>
      </c>
      <c r="Q562" s="134">
        <v>3318</v>
      </c>
      <c r="R562">
        <v>52.7</v>
      </c>
      <c r="S562">
        <v>0.61</v>
      </c>
      <c r="T562">
        <v>6.7</v>
      </c>
      <c r="U562">
        <v>11.4</v>
      </c>
      <c r="V562">
        <v>0.23</v>
      </c>
      <c r="W562">
        <v>13.2</v>
      </c>
      <c r="X562">
        <v>14</v>
      </c>
      <c r="Y562">
        <v>0.41</v>
      </c>
      <c r="Z562">
        <v>0</v>
      </c>
      <c r="AA562">
        <v>0.2</v>
      </c>
      <c r="AB562">
        <v>0</v>
      </c>
      <c r="AC562">
        <v>0</v>
      </c>
      <c r="AD562">
        <v>0</v>
      </c>
      <c r="AE562">
        <v>99.45</v>
      </c>
      <c r="AG562" s="134">
        <v>3318</v>
      </c>
      <c r="AH562">
        <v>54.2</v>
      </c>
      <c r="AI562">
        <v>0.1</v>
      </c>
      <c r="AJ562">
        <v>1</v>
      </c>
      <c r="AK562">
        <v>5.3</v>
      </c>
      <c r="AL562">
        <v>0.13</v>
      </c>
      <c r="AM562">
        <v>20.9</v>
      </c>
      <c r="AN562">
        <v>17</v>
      </c>
      <c r="AO562">
        <v>0.03</v>
      </c>
      <c r="AP562">
        <v>0</v>
      </c>
      <c r="AQ562">
        <v>0.81</v>
      </c>
    </row>
    <row r="563" spans="1:43" ht="15.6">
      <c r="A563" s="134">
        <v>3320</v>
      </c>
      <c r="B563" t="s">
        <v>2005</v>
      </c>
      <c r="C563" t="s">
        <v>2004</v>
      </c>
      <c r="D563">
        <v>0</v>
      </c>
      <c r="E563">
        <f t="shared" si="32"/>
        <v>-0.31000000000000227</v>
      </c>
      <c r="F563">
        <f t="shared" si="33"/>
        <v>-0.31000000000000227</v>
      </c>
      <c r="G563">
        <f t="shared" si="34"/>
        <v>1E-3</v>
      </c>
      <c r="H563" s="136">
        <f t="shared" si="35"/>
        <v>1523.15</v>
      </c>
      <c r="I563" t="s">
        <v>1504</v>
      </c>
      <c r="J563" t="s">
        <v>1484</v>
      </c>
      <c r="K563" t="s">
        <v>1485</v>
      </c>
      <c r="M563">
        <v>22</v>
      </c>
      <c r="N563">
        <v>1250</v>
      </c>
      <c r="O563">
        <v>0</v>
      </c>
      <c r="P563">
        <v>1E-4</v>
      </c>
      <c r="Q563" s="134">
        <v>3320</v>
      </c>
      <c r="R563">
        <v>52.33</v>
      </c>
      <c r="S563">
        <v>0.69</v>
      </c>
      <c r="T563">
        <v>7.7</v>
      </c>
      <c r="U563">
        <v>11.7</v>
      </c>
      <c r="V563">
        <v>0.21</v>
      </c>
      <c r="W563">
        <v>13</v>
      </c>
      <c r="X563">
        <v>14.2</v>
      </c>
      <c r="Y563">
        <v>0.28999999999999998</v>
      </c>
      <c r="Z563">
        <v>0</v>
      </c>
      <c r="AA563">
        <v>0.19</v>
      </c>
      <c r="AB563">
        <v>0</v>
      </c>
      <c r="AC563">
        <v>0</v>
      </c>
      <c r="AD563">
        <v>0</v>
      </c>
      <c r="AE563">
        <v>100.31</v>
      </c>
      <c r="AG563" s="134">
        <v>3320</v>
      </c>
      <c r="AH563">
        <v>54.2</v>
      </c>
      <c r="AI563">
        <v>0.13</v>
      </c>
      <c r="AJ563">
        <v>1.3</v>
      </c>
      <c r="AK563">
        <v>6.2</v>
      </c>
      <c r="AL563">
        <v>0.15</v>
      </c>
      <c r="AM563">
        <v>21.1</v>
      </c>
      <c r="AN563">
        <v>16.7</v>
      </c>
      <c r="AO563">
        <v>0.02</v>
      </c>
      <c r="AP563">
        <v>0</v>
      </c>
      <c r="AQ563">
        <v>0.72</v>
      </c>
    </row>
    <row r="564" spans="1:43" ht="15.6">
      <c r="A564" s="134">
        <v>3321</v>
      </c>
      <c r="B564" t="s">
        <v>2006</v>
      </c>
      <c r="C564" t="s">
        <v>2004</v>
      </c>
      <c r="D564">
        <v>0</v>
      </c>
      <c r="E564">
        <f t="shared" si="32"/>
        <v>0.13999999999998636</v>
      </c>
      <c r="F564">
        <f t="shared" si="33"/>
        <v>0.10999999999999943</v>
      </c>
      <c r="G564">
        <f t="shared" si="34"/>
        <v>1E-3</v>
      </c>
      <c r="H564" s="136">
        <f t="shared" si="35"/>
        <v>1523.15</v>
      </c>
      <c r="I564" t="s">
        <v>1504</v>
      </c>
      <c r="J564" t="s">
        <v>1484</v>
      </c>
      <c r="K564" t="s">
        <v>1485</v>
      </c>
      <c r="M564">
        <v>264</v>
      </c>
      <c r="N564">
        <v>1250</v>
      </c>
      <c r="O564">
        <v>0</v>
      </c>
      <c r="P564">
        <v>1E-4</v>
      </c>
      <c r="Q564" s="134">
        <v>3321</v>
      </c>
      <c r="R564">
        <v>52</v>
      </c>
      <c r="S564">
        <v>0.8</v>
      </c>
      <c r="T564">
        <v>9.1999999999999993</v>
      </c>
      <c r="U564">
        <v>11.4</v>
      </c>
      <c r="V564">
        <v>0.18</v>
      </c>
      <c r="W564">
        <v>11.7</v>
      </c>
      <c r="X564">
        <v>14.2</v>
      </c>
      <c r="Y564">
        <v>0.16</v>
      </c>
      <c r="Z564">
        <v>0</v>
      </c>
      <c r="AA564">
        <v>0.22</v>
      </c>
      <c r="AB564">
        <v>0</v>
      </c>
      <c r="AC564">
        <v>0.03</v>
      </c>
      <c r="AD564">
        <v>0</v>
      </c>
      <c r="AE564">
        <v>99.89</v>
      </c>
      <c r="AG564" s="134">
        <v>3321</v>
      </c>
      <c r="AH564">
        <v>54.6</v>
      </c>
      <c r="AI564">
        <v>0.08</v>
      </c>
      <c r="AJ564">
        <v>0.93</v>
      </c>
      <c r="AK564">
        <v>6</v>
      </c>
      <c r="AL564">
        <v>0.13</v>
      </c>
      <c r="AM564">
        <v>21.1</v>
      </c>
      <c r="AN564">
        <v>16.899999999999999</v>
      </c>
      <c r="AO564">
        <v>7.0000000000000007E-2</v>
      </c>
      <c r="AP564">
        <v>0</v>
      </c>
      <c r="AQ564">
        <v>0.75</v>
      </c>
    </row>
    <row r="565" spans="1:43" ht="15.6">
      <c r="A565" s="134">
        <v>3323</v>
      </c>
      <c r="B565" t="s">
        <v>2007</v>
      </c>
      <c r="C565" t="s">
        <v>2004</v>
      </c>
      <c r="D565">
        <v>0</v>
      </c>
      <c r="E565">
        <f t="shared" si="32"/>
        <v>0.9000000000000199</v>
      </c>
      <c r="F565">
        <f t="shared" si="33"/>
        <v>0.90000000000000568</v>
      </c>
      <c r="G565">
        <f t="shared" si="34"/>
        <v>1E-3</v>
      </c>
      <c r="H565" s="136">
        <f t="shared" si="35"/>
        <v>1498.15</v>
      </c>
      <c r="I565" t="s">
        <v>1504</v>
      </c>
      <c r="J565" t="s">
        <v>1484</v>
      </c>
      <c r="K565" t="s">
        <v>1485</v>
      </c>
      <c r="M565">
        <v>23</v>
      </c>
      <c r="N565">
        <v>1225</v>
      </c>
      <c r="O565">
        <v>0</v>
      </c>
      <c r="P565">
        <v>1E-4</v>
      </c>
      <c r="Q565" s="134">
        <v>3323</v>
      </c>
      <c r="R565">
        <v>51.9</v>
      </c>
      <c r="S565">
        <v>0.9</v>
      </c>
      <c r="T565">
        <v>10.3</v>
      </c>
      <c r="U565">
        <v>11.9</v>
      </c>
      <c r="V565">
        <v>0.16</v>
      </c>
      <c r="W565">
        <v>10.1</v>
      </c>
      <c r="X565">
        <v>13.3</v>
      </c>
      <c r="Y565">
        <v>0.44</v>
      </c>
      <c r="Z565">
        <v>0</v>
      </c>
      <c r="AA565">
        <v>0.1</v>
      </c>
      <c r="AB565">
        <v>0</v>
      </c>
      <c r="AC565">
        <v>0</v>
      </c>
      <c r="AD565">
        <v>0</v>
      </c>
      <c r="AE565">
        <v>99.1</v>
      </c>
      <c r="AG565" s="134">
        <v>3323</v>
      </c>
      <c r="AH565">
        <v>54</v>
      </c>
      <c r="AI565">
        <v>0.15</v>
      </c>
      <c r="AJ565">
        <v>1.3</v>
      </c>
      <c r="AK565">
        <v>6.4</v>
      </c>
      <c r="AL565">
        <v>0.17</v>
      </c>
      <c r="AM565">
        <v>21.2</v>
      </c>
      <c r="AN565">
        <v>16.7</v>
      </c>
      <c r="AO565">
        <v>0.04</v>
      </c>
      <c r="AP565">
        <v>0</v>
      </c>
      <c r="AQ565">
        <v>0.77</v>
      </c>
    </row>
    <row r="566" spans="1:43" ht="15.6">
      <c r="A566" s="134">
        <v>3325</v>
      </c>
      <c r="B566" t="s">
        <v>2008</v>
      </c>
      <c r="C566" t="s">
        <v>2004</v>
      </c>
      <c r="D566">
        <v>0</v>
      </c>
      <c r="E566">
        <f t="shared" si="32"/>
        <v>6.1800000000000068</v>
      </c>
      <c r="F566">
        <f t="shared" si="33"/>
        <v>6.1800000000000068</v>
      </c>
      <c r="G566">
        <f t="shared" si="34"/>
        <v>1</v>
      </c>
      <c r="H566" s="136">
        <f t="shared" si="35"/>
        <v>1423.15</v>
      </c>
      <c r="I566" t="s">
        <v>1504</v>
      </c>
      <c r="J566" t="s">
        <v>1546</v>
      </c>
      <c r="K566" t="s">
        <v>1580</v>
      </c>
      <c r="M566">
        <v>7.2</v>
      </c>
      <c r="N566">
        <v>1150</v>
      </c>
      <c r="O566">
        <v>0</v>
      </c>
      <c r="P566">
        <v>0.1</v>
      </c>
      <c r="Q566" s="134">
        <v>3325</v>
      </c>
      <c r="R566">
        <v>51</v>
      </c>
      <c r="S566">
        <v>0.73</v>
      </c>
      <c r="T566">
        <v>8.1999999999999993</v>
      </c>
      <c r="U566">
        <v>11</v>
      </c>
      <c r="V566">
        <v>0.18</v>
      </c>
      <c r="W566">
        <v>10.1</v>
      </c>
      <c r="X566">
        <v>12.2</v>
      </c>
      <c r="Y566">
        <v>0.27</v>
      </c>
      <c r="Z566">
        <v>0</v>
      </c>
      <c r="AA566">
        <v>0.14000000000000001</v>
      </c>
      <c r="AB566">
        <v>0</v>
      </c>
      <c r="AC566">
        <v>0</v>
      </c>
      <c r="AD566">
        <v>0</v>
      </c>
      <c r="AE566">
        <v>93.82</v>
      </c>
      <c r="AG566" s="134">
        <v>3325</v>
      </c>
      <c r="AH566">
        <v>53.7</v>
      </c>
      <c r="AI566">
        <v>0.23</v>
      </c>
      <c r="AJ566">
        <v>1.2</v>
      </c>
      <c r="AK566">
        <v>5.7</v>
      </c>
      <c r="AL566">
        <v>0.14000000000000001</v>
      </c>
      <c r="AM566">
        <v>19.5</v>
      </c>
      <c r="AN566">
        <v>19</v>
      </c>
      <c r="AO566">
        <v>0.11</v>
      </c>
      <c r="AP566">
        <v>0</v>
      </c>
      <c r="AQ566">
        <v>0.56000000000000005</v>
      </c>
    </row>
    <row r="567" spans="1:43" ht="15.6">
      <c r="A567" s="134">
        <v>3332</v>
      </c>
      <c r="B567" t="s">
        <v>2009</v>
      </c>
      <c r="C567" t="s">
        <v>2004</v>
      </c>
      <c r="D567">
        <v>0</v>
      </c>
      <c r="E567">
        <f t="shared" si="32"/>
        <v>7.5800000000000125</v>
      </c>
      <c r="F567">
        <f t="shared" si="33"/>
        <v>7.5409999999999968</v>
      </c>
      <c r="G567">
        <f t="shared" si="34"/>
        <v>2</v>
      </c>
      <c r="H567" s="136">
        <f t="shared" si="35"/>
        <v>1299.1500000000001</v>
      </c>
      <c r="I567" t="s">
        <v>1504</v>
      </c>
      <c r="J567" t="s">
        <v>1546</v>
      </c>
      <c r="K567" t="s">
        <v>1547</v>
      </c>
      <c r="M567">
        <v>41.1</v>
      </c>
      <c r="N567">
        <v>1026</v>
      </c>
      <c r="O567">
        <v>0</v>
      </c>
      <c r="P567">
        <v>0.2</v>
      </c>
      <c r="Q567" s="134">
        <v>3332</v>
      </c>
      <c r="R567">
        <v>53.06</v>
      </c>
      <c r="S567">
        <v>0.96</v>
      </c>
      <c r="T567">
        <v>15.2</v>
      </c>
      <c r="U567">
        <v>8.16</v>
      </c>
      <c r="V567">
        <v>0.1</v>
      </c>
      <c r="W567">
        <v>4.3099999999999996</v>
      </c>
      <c r="X567">
        <v>10.199999999999999</v>
      </c>
      <c r="Y567">
        <v>0.35</v>
      </c>
      <c r="Z567">
        <v>0</v>
      </c>
      <c r="AA567">
        <v>0.08</v>
      </c>
      <c r="AB567">
        <v>0</v>
      </c>
      <c r="AC567">
        <v>0.04</v>
      </c>
      <c r="AD567">
        <v>0</v>
      </c>
      <c r="AE567">
        <v>92.459000000000003</v>
      </c>
      <c r="AG567" s="134">
        <v>3332</v>
      </c>
      <c r="AH567">
        <v>52.2</v>
      </c>
      <c r="AI567">
        <v>0.34</v>
      </c>
      <c r="AJ567">
        <v>3.1</v>
      </c>
      <c r="AK567">
        <v>6.3</v>
      </c>
      <c r="AL567">
        <v>0.15</v>
      </c>
      <c r="AM567">
        <v>16.100000000000001</v>
      </c>
      <c r="AN567">
        <v>21.1</v>
      </c>
      <c r="AO567">
        <v>7.0000000000000007E-2</v>
      </c>
      <c r="AP567">
        <v>0</v>
      </c>
      <c r="AQ567">
        <v>0.42</v>
      </c>
    </row>
    <row r="568" spans="1:43" ht="15.6">
      <c r="A568" s="134">
        <v>2218</v>
      </c>
      <c r="B568" t="s">
        <v>2010</v>
      </c>
      <c r="C568" t="s">
        <v>2011</v>
      </c>
      <c r="D568">
        <v>0</v>
      </c>
      <c r="E568">
        <f t="shared" si="32"/>
        <v>0</v>
      </c>
      <c r="F568">
        <f t="shared" si="33"/>
        <v>0</v>
      </c>
      <c r="G568">
        <f t="shared" si="34"/>
        <v>15</v>
      </c>
      <c r="H568" s="136">
        <f t="shared" si="35"/>
        <v>1723.15</v>
      </c>
      <c r="I568" t="s">
        <v>1504</v>
      </c>
      <c r="J568" t="s">
        <v>1490</v>
      </c>
      <c r="K568" t="s">
        <v>1566</v>
      </c>
      <c r="L568" t="s">
        <v>1486</v>
      </c>
      <c r="M568">
        <v>26</v>
      </c>
      <c r="N568">
        <v>1450</v>
      </c>
      <c r="O568">
        <v>10</v>
      </c>
      <c r="P568">
        <v>1.5</v>
      </c>
      <c r="Q568" s="134">
        <v>2218</v>
      </c>
      <c r="R568">
        <v>48.66</v>
      </c>
      <c r="S568">
        <v>0.74</v>
      </c>
      <c r="T568">
        <v>7.77</v>
      </c>
      <c r="U568">
        <v>12.65</v>
      </c>
      <c r="V568">
        <v>0.21</v>
      </c>
      <c r="W568">
        <v>16.03</v>
      </c>
      <c r="X568">
        <v>12.8</v>
      </c>
      <c r="Y568">
        <v>0.68</v>
      </c>
      <c r="Z568">
        <v>0.05</v>
      </c>
      <c r="AA568">
        <v>0.32</v>
      </c>
      <c r="AB568">
        <v>0.09</v>
      </c>
      <c r="AC568">
        <v>0.01</v>
      </c>
      <c r="AD568">
        <v>0</v>
      </c>
      <c r="AE568">
        <v>100</v>
      </c>
      <c r="AG568" s="134">
        <v>2218</v>
      </c>
      <c r="AH568">
        <v>55.58</v>
      </c>
      <c r="AI568">
        <v>7.0000000000000007E-2</v>
      </c>
      <c r="AJ568">
        <v>1.35</v>
      </c>
      <c r="AK568">
        <v>6.84</v>
      </c>
      <c r="AL568">
        <v>0.18</v>
      </c>
      <c r="AM568">
        <v>25.49</v>
      </c>
      <c r="AN568">
        <v>9.89</v>
      </c>
      <c r="AO568">
        <v>0.17</v>
      </c>
      <c r="AP568">
        <v>0</v>
      </c>
      <c r="AQ568">
        <v>0.59</v>
      </c>
    </row>
    <row r="569" spans="1:43" ht="15.6">
      <c r="A569" s="134">
        <v>2229</v>
      </c>
      <c r="B569" t="s">
        <v>2012</v>
      </c>
      <c r="C569" t="s">
        <v>2011</v>
      </c>
      <c r="D569">
        <v>0</v>
      </c>
      <c r="E569">
        <f t="shared" si="32"/>
        <v>0.36999999999997613</v>
      </c>
      <c r="F569">
        <f t="shared" si="33"/>
        <v>0.34999999999999432</v>
      </c>
      <c r="G569">
        <f t="shared" si="34"/>
        <v>20</v>
      </c>
      <c r="H569" s="136">
        <f t="shared" si="35"/>
        <v>1723.15</v>
      </c>
      <c r="I569" t="s">
        <v>1504</v>
      </c>
      <c r="J569" t="s">
        <v>1490</v>
      </c>
      <c r="K569" t="s">
        <v>1566</v>
      </c>
      <c r="L569" t="s">
        <v>1486</v>
      </c>
      <c r="M569">
        <v>71</v>
      </c>
      <c r="N569">
        <v>1450</v>
      </c>
      <c r="O569">
        <v>10</v>
      </c>
      <c r="P569">
        <v>2</v>
      </c>
      <c r="Q569" s="134">
        <v>2229</v>
      </c>
      <c r="R569">
        <v>45.99</v>
      </c>
      <c r="S569">
        <v>0.77</v>
      </c>
      <c r="T569">
        <v>16.760000000000002</v>
      </c>
      <c r="U569">
        <v>9.7799999999999994</v>
      </c>
      <c r="V569">
        <v>0.12</v>
      </c>
      <c r="W569">
        <v>13.09</v>
      </c>
      <c r="X569">
        <v>11.29</v>
      </c>
      <c r="Y569">
        <v>1.28</v>
      </c>
      <c r="Z569">
        <v>0.06</v>
      </c>
      <c r="AA569">
        <v>0.09</v>
      </c>
      <c r="AB569">
        <v>0.4</v>
      </c>
      <c r="AC569">
        <v>0.01</v>
      </c>
      <c r="AD569">
        <v>0</v>
      </c>
      <c r="AE569">
        <v>99.65</v>
      </c>
      <c r="AG569" s="134">
        <v>2229</v>
      </c>
      <c r="AH569">
        <v>50.78</v>
      </c>
      <c r="AI569">
        <v>0.13</v>
      </c>
      <c r="AJ569">
        <v>9.83</v>
      </c>
      <c r="AK569">
        <v>5.88</v>
      </c>
      <c r="AL569">
        <v>0.11</v>
      </c>
      <c r="AM569">
        <v>20.9</v>
      </c>
      <c r="AN569">
        <v>11.68</v>
      </c>
      <c r="AO569">
        <v>0.52</v>
      </c>
      <c r="AP569">
        <v>0</v>
      </c>
      <c r="AQ569">
        <v>0.5</v>
      </c>
    </row>
    <row r="570" spans="1:43" ht="15.6">
      <c r="A570" s="134">
        <v>2234</v>
      </c>
      <c r="B570" t="s">
        <v>2013</v>
      </c>
      <c r="C570" t="s">
        <v>2011</v>
      </c>
      <c r="D570">
        <v>0</v>
      </c>
      <c r="E570">
        <f t="shared" si="32"/>
        <v>1.1099999999999994</v>
      </c>
      <c r="F570">
        <f t="shared" si="33"/>
        <v>0.95999999999999375</v>
      </c>
      <c r="G570">
        <f t="shared" si="34"/>
        <v>20</v>
      </c>
      <c r="H570" s="136">
        <f t="shared" si="35"/>
        <v>1698.15</v>
      </c>
      <c r="I570" t="s">
        <v>1504</v>
      </c>
      <c r="J570" t="s">
        <v>1490</v>
      </c>
      <c r="K570" t="s">
        <v>1566</v>
      </c>
      <c r="L570" t="s">
        <v>1486</v>
      </c>
      <c r="M570">
        <v>94</v>
      </c>
      <c r="N570">
        <v>1425</v>
      </c>
      <c r="O570">
        <v>10</v>
      </c>
      <c r="P570">
        <v>2</v>
      </c>
      <c r="Q570" s="134">
        <v>2234</v>
      </c>
      <c r="R570">
        <v>43.88</v>
      </c>
      <c r="S570">
        <v>1.04</v>
      </c>
      <c r="T570">
        <v>15.36</v>
      </c>
      <c r="U570">
        <v>10.97</v>
      </c>
      <c r="V570">
        <v>0.06</v>
      </c>
      <c r="W570">
        <v>13.45</v>
      </c>
      <c r="X570">
        <v>11.09</v>
      </c>
      <c r="Y570">
        <v>2.19</v>
      </c>
      <c r="Z570">
        <v>0.08</v>
      </c>
      <c r="AA570">
        <v>0.06</v>
      </c>
      <c r="AB570">
        <v>0.71</v>
      </c>
      <c r="AC570">
        <v>0.14000000000000001</v>
      </c>
      <c r="AD570">
        <v>0</v>
      </c>
      <c r="AE570">
        <v>99.04</v>
      </c>
      <c r="AG570" s="134">
        <v>2234</v>
      </c>
      <c r="AH570">
        <v>50.99</v>
      </c>
      <c r="AI570">
        <v>0.21</v>
      </c>
      <c r="AJ570">
        <v>8.9</v>
      </c>
      <c r="AK570">
        <v>5.89</v>
      </c>
      <c r="AL570">
        <v>0.11</v>
      </c>
      <c r="AM570">
        <v>20.51</v>
      </c>
      <c r="AN570">
        <v>12.46</v>
      </c>
      <c r="AO570">
        <v>0.6</v>
      </c>
      <c r="AP570">
        <v>0</v>
      </c>
      <c r="AQ570">
        <v>0.24</v>
      </c>
    </row>
    <row r="571" spans="1:43" ht="15.6">
      <c r="A571" s="134">
        <v>2203</v>
      </c>
      <c r="B571" t="s">
        <v>2014</v>
      </c>
      <c r="C571" t="s">
        <v>2015</v>
      </c>
      <c r="D571">
        <v>0</v>
      </c>
      <c r="E571">
        <f t="shared" si="32"/>
        <v>9.9999999999909051E-3</v>
      </c>
      <c r="F571">
        <f t="shared" si="33"/>
        <v>2.9300000000000068</v>
      </c>
      <c r="G571">
        <f t="shared" si="34"/>
        <v>5</v>
      </c>
      <c r="H571" s="136">
        <f t="shared" si="35"/>
        <v>1273.1500000000001</v>
      </c>
      <c r="I571" t="s">
        <v>2016</v>
      </c>
      <c r="J571" t="s">
        <v>1490</v>
      </c>
      <c r="K571" t="s">
        <v>1547</v>
      </c>
      <c r="L571" t="s">
        <v>1486</v>
      </c>
      <c r="M571">
        <v>171</v>
      </c>
      <c r="N571">
        <v>1000</v>
      </c>
      <c r="O571">
        <v>5</v>
      </c>
      <c r="P571">
        <v>0.5</v>
      </c>
      <c r="Q571" s="134">
        <v>2203</v>
      </c>
      <c r="R571">
        <v>74.09</v>
      </c>
      <c r="S571">
        <v>0.63</v>
      </c>
      <c r="T571">
        <v>12.81</v>
      </c>
      <c r="U571">
        <v>1.98</v>
      </c>
      <c r="V571">
        <v>0.03</v>
      </c>
      <c r="W571">
        <v>1.05</v>
      </c>
      <c r="X571">
        <v>1.95</v>
      </c>
      <c r="Y571">
        <v>2.59</v>
      </c>
      <c r="Z571">
        <v>4.8600000000000003</v>
      </c>
      <c r="AA571">
        <v>0</v>
      </c>
      <c r="AB571">
        <v>0</v>
      </c>
      <c r="AC571">
        <v>0</v>
      </c>
      <c r="AD571">
        <v>0</v>
      </c>
      <c r="AE571">
        <v>97.07</v>
      </c>
      <c r="AG571" s="134">
        <v>2203</v>
      </c>
      <c r="AH571">
        <v>52.38</v>
      </c>
      <c r="AI571">
        <v>0.71</v>
      </c>
      <c r="AJ571">
        <v>2.4500000000000002</v>
      </c>
      <c r="AK571">
        <v>10.82</v>
      </c>
      <c r="AL571">
        <v>0.38</v>
      </c>
      <c r="AM571">
        <v>15.76</v>
      </c>
      <c r="AN571">
        <v>17.07</v>
      </c>
      <c r="AO571">
        <v>0.24</v>
      </c>
      <c r="AP571">
        <v>0</v>
      </c>
      <c r="AQ571">
        <v>0</v>
      </c>
    </row>
    <row r="572" spans="1:43" ht="15.6">
      <c r="A572" s="134">
        <v>2204</v>
      </c>
      <c r="B572" t="s">
        <v>2017</v>
      </c>
      <c r="C572" t="s">
        <v>2015</v>
      </c>
      <c r="D572">
        <v>0</v>
      </c>
      <c r="E572">
        <f t="shared" si="32"/>
        <v>0</v>
      </c>
      <c r="F572">
        <f t="shared" si="33"/>
        <v>2.9000000000000057</v>
      </c>
      <c r="G572">
        <f t="shared" si="34"/>
        <v>7</v>
      </c>
      <c r="H572" s="136">
        <f t="shared" si="35"/>
        <v>1273.1500000000001</v>
      </c>
      <c r="I572" t="s">
        <v>2016</v>
      </c>
      <c r="J572" t="s">
        <v>1490</v>
      </c>
      <c r="K572" t="s">
        <v>1547</v>
      </c>
      <c r="L572" t="s">
        <v>1486</v>
      </c>
      <c r="M572">
        <v>141</v>
      </c>
      <c r="N572">
        <v>1000</v>
      </c>
      <c r="O572">
        <v>5</v>
      </c>
      <c r="P572">
        <v>0.7</v>
      </c>
      <c r="Q572" s="134">
        <v>2204</v>
      </c>
      <c r="R572">
        <v>72.510000000000005</v>
      </c>
      <c r="S572">
        <v>0.59</v>
      </c>
      <c r="T572">
        <v>13.76</v>
      </c>
      <c r="U572">
        <v>2.0699999999999998</v>
      </c>
      <c r="V572">
        <v>0.13</v>
      </c>
      <c r="W572">
        <v>1</v>
      </c>
      <c r="X572">
        <v>2.2400000000000002</v>
      </c>
      <c r="Y572">
        <v>2.73</v>
      </c>
      <c r="Z572">
        <v>4.97</v>
      </c>
      <c r="AA572">
        <v>0</v>
      </c>
      <c r="AB572">
        <v>0</v>
      </c>
      <c r="AC572">
        <v>0</v>
      </c>
      <c r="AD572">
        <v>0</v>
      </c>
      <c r="AE572">
        <v>97.1</v>
      </c>
      <c r="AG572" s="134">
        <v>2204</v>
      </c>
      <c r="AH572">
        <v>51.38</v>
      </c>
      <c r="AI572">
        <v>0.59</v>
      </c>
      <c r="AJ572">
        <v>4.41</v>
      </c>
      <c r="AK572">
        <v>8.7200000000000006</v>
      </c>
      <c r="AL572">
        <v>0.41</v>
      </c>
      <c r="AM572">
        <v>14.92</v>
      </c>
      <c r="AN572">
        <v>18.89</v>
      </c>
      <c r="AO572">
        <v>0.38</v>
      </c>
      <c r="AP572">
        <v>0</v>
      </c>
      <c r="AQ572">
        <v>0</v>
      </c>
    </row>
    <row r="573" spans="1:43" ht="15.6">
      <c r="A573" s="134">
        <v>2205</v>
      </c>
      <c r="B573" t="s">
        <v>2018</v>
      </c>
      <c r="C573" t="s">
        <v>2015</v>
      </c>
      <c r="D573">
        <v>0</v>
      </c>
      <c r="E573">
        <f t="shared" si="32"/>
        <v>9.9999999999909051E-3</v>
      </c>
      <c r="F573">
        <f t="shared" si="33"/>
        <v>2.9899999999999949</v>
      </c>
      <c r="G573">
        <f t="shared" si="34"/>
        <v>10</v>
      </c>
      <c r="H573" s="136">
        <f t="shared" si="35"/>
        <v>1273.1500000000001</v>
      </c>
      <c r="I573" t="s">
        <v>2016</v>
      </c>
      <c r="J573" t="s">
        <v>1490</v>
      </c>
      <c r="K573" t="s">
        <v>1547</v>
      </c>
      <c r="L573" t="s">
        <v>1486</v>
      </c>
      <c r="M573">
        <v>162</v>
      </c>
      <c r="N573">
        <v>1000</v>
      </c>
      <c r="O573">
        <v>5</v>
      </c>
      <c r="P573">
        <v>1</v>
      </c>
      <c r="Q573" s="134">
        <v>2205</v>
      </c>
      <c r="R573">
        <v>72</v>
      </c>
      <c r="S573">
        <v>0.56999999999999995</v>
      </c>
      <c r="T573">
        <v>14.19</v>
      </c>
      <c r="U573">
        <v>2.17</v>
      </c>
      <c r="V573">
        <v>0.11</v>
      </c>
      <c r="W573">
        <v>0.93</v>
      </c>
      <c r="X573">
        <v>2.37</v>
      </c>
      <c r="Y573">
        <v>2.86</v>
      </c>
      <c r="Z573">
        <v>4.79</v>
      </c>
      <c r="AA573">
        <v>0</v>
      </c>
      <c r="AB573">
        <v>0</v>
      </c>
      <c r="AC573">
        <v>0</v>
      </c>
      <c r="AD573">
        <v>0</v>
      </c>
      <c r="AE573">
        <v>97.01</v>
      </c>
      <c r="AG573" s="134">
        <v>2205</v>
      </c>
      <c r="AH573">
        <v>51.7</v>
      </c>
      <c r="AI573">
        <v>0.83</v>
      </c>
      <c r="AJ573">
        <v>5.6</v>
      </c>
      <c r="AK573">
        <v>12.59</v>
      </c>
      <c r="AL573">
        <v>0.31</v>
      </c>
      <c r="AM573">
        <v>14.1</v>
      </c>
      <c r="AN573">
        <v>14.51</v>
      </c>
      <c r="AO573">
        <v>0.44</v>
      </c>
      <c r="AP573">
        <v>0</v>
      </c>
      <c r="AQ573">
        <v>0</v>
      </c>
    </row>
    <row r="574" spans="1:43" ht="15.6">
      <c r="A574" s="134">
        <v>2206</v>
      </c>
      <c r="B574" t="s">
        <v>2019</v>
      </c>
      <c r="C574" t="s">
        <v>2015</v>
      </c>
      <c r="D574">
        <v>0</v>
      </c>
      <c r="E574">
        <f t="shared" si="32"/>
        <v>0</v>
      </c>
      <c r="F574">
        <f t="shared" si="33"/>
        <v>2.6899999999999977</v>
      </c>
      <c r="G574">
        <f t="shared" si="34"/>
        <v>12</v>
      </c>
      <c r="H574" s="136">
        <f t="shared" si="35"/>
        <v>1273.1500000000001</v>
      </c>
      <c r="I574" t="s">
        <v>2016</v>
      </c>
      <c r="J574" t="s">
        <v>1490</v>
      </c>
      <c r="K574" t="s">
        <v>1547</v>
      </c>
      <c r="L574" t="s">
        <v>1486</v>
      </c>
      <c r="M574">
        <v>167</v>
      </c>
      <c r="N574">
        <v>1000</v>
      </c>
      <c r="O574">
        <v>5</v>
      </c>
      <c r="P574">
        <v>1.2</v>
      </c>
      <c r="Q574" s="134">
        <v>2206</v>
      </c>
      <c r="R574">
        <v>70.42</v>
      </c>
      <c r="S574">
        <v>0.57999999999999996</v>
      </c>
      <c r="T574">
        <v>15.44</v>
      </c>
      <c r="U574">
        <v>1.69</v>
      </c>
      <c r="V574">
        <v>0.06</v>
      </c>
      <c r="W574">
        <v>1.07</v>
      </c>
      <c r="X574">
        <v>3.23</v>
      </c>
      <c r="Y574">
        <v>3.14</v>
      </c>
      <c r="Z574">
        <v>4.37</v>
      </c>
      <c r="AA574">
        <v>0</v>
      </c>
      <c r="AB574">
        <v>0</v>
      </c>
      <c r="AC574">
        <v>0</v>
      </c>
      <c r="AD574">
        <v>0</v>
      </c>
      <c r="AE574">
        <v>97.31</v>
      </c>
      <c r="AG574" s="134">
        <v>2206</v>
      </c>
      <c r="AH574">
        <v>51.63</v>
      </c>
      <c r="AI574">
        <v>0.83</v>
      </c>
      <c r="AJ574">
        <v>7.03</v>
      </c>
      <c r="AK574">
        <v>10.06</v>
      </c>
      <c r="AL574">
        <v>0.34</v>
      </c>
      <c r="AM574">
        <v>12.59</v>
      </c>
      <c r="AN574">
        <v>17.05</v>
      </c>
      <c r="AO574">
        <v>0.62</v>
      </c>
      <c r="AP574">
        <v>0</v>
      </c>
      <c r="AQ574">
        <v>0</v>
      </c>
    </row>
    <row r="575" spans="1:43" ht="15.6">
      <c r="A575" s="134">
        <v>2207</v>
      </c>
      <c r="B575" t="s">
        <v>2020</v>
      </c>
      <c r="C575" t="s">
        <v>2015</v>
      </c>
      <c r="D575">
        <v>0</v>
      </c>
      <c r="E575">
        <f t="shared" si="32"/>
        <v>-1.0000000000005116E-2</v>
      </c>
      <c r="F575">
        <f t="shared" si="33"/>
        <v>3.0999999999999943</v>
      </c>
      <c r="G575">
        <f t="shared" si="34"/>
        <v>12</v>
      </c>
      <c r="H575" s="136">
        <f t="shared" si="35"/>
        <v>1573.15</v>
      </c>
      <c r="I575" t="s">
        <v>2016</v>
      </c>
      <c r="J575" t="s">
        <v>1490</v>
      </c>
      <c r="K575" t="s">
        <v>1547</v>
      </c>
      <c r="L575" t="s">
        <v>1486</v>
      </c>
      <c r="M575">
        <v>174</v>
      </c>
      <c r="N575">
        <v>1300</v>
      </c>
      <c r="O575">
        <v>5</v>
      </c>
      <c r="P575">
        <v>1.2</v>
      </c>
      <c r="Q575" s="134">
        <v>2207</v>
      </c>
      <c r="R575">
        <v>70.94</v>
      </c>
      <c r="S575">
        <v>0.51</v>
      </c>
      <c r="T575">
        <v>15.51</v>
      </c>
      <c r="U575">
        <v>1.2</v>
      </c>
      <c r="V575">
        <v>0.03</v>
      </c>
      <c r="W575">
        <v>0.95</v>
      </c>
      <c r="X575">
        <v>2.57</v>
      </c>
      <c r="Y575">
        <v>3.16</v>
      </c>
      <c r="Z575">
        <v>5.14</v>
      </c>
      <c r="AA575">
        <v>0</v>
      </c>
      <c r="AB575">
        <v>0</v>
      </c>
      <c r="AC575">
        <v>0</v>
      </c>
      <c r="AD575">
        <v>0</v>
      </c>
      <c r="AE575">
        <v>96.9</v>
      </c>
      <c r="AG575" s="134">
        <v>2207</v>
      </c>
      <c r="AH575">
        <v>50.44</v>
      </c>
      <c r="AI575">
        <v>1.23</v>
      </c>
      <c r="AJ575">
        <v>6.54</v>
      </c>
      <c r="AK575">
        <v>7.5</v>
      </c>
      <c r="AL575">
        <v>0.38</v>
      </c>
      <c r="AM575">
        <v>14.06</v>
      </c>
      <c r="AN575">
        <v>19</v>
      </c>
      <c r="AO575">
        <v>0.57999999999999996</v>
      </c>
      <c r="AP575">
        <v>0</v>
      </c>
      <c r="AQ575">
        <v>0</v>
      </c>
    </row>
    <row r="576" spans="1:43" ht="15.6">
      <c r="A576" s="134">
        <v>2208</v>
      </c>
      <c r="B576" t="s">
        <v>2021</v>
      </c>
      <c r="C576" t="s">
        <v>2015</v>
      </c>
      <c r="D576">
        <v>0</v>
      </c>
      <c r="E576">
        <f t="shared" si="32"/>
        <v>-1.0000000000019327E-2</v>
      </c>
      <c r="F576">
        <f t="shared" si="33"/>
        <v>2.4200000000000017</v>
      </c>
      <c r="G576">
        <f t="shared" si="34"/>
        <v>15</v>
      </c>
      <c r="H576" s="136">
        <f t="shared" si="35"/>
        <v>1273.1500000000001</v>
      </c>
      <c r="I576" t="s">
        <v>2016</v>
      </c>
      <c r="J576" t="s">
        <v>1490</v>
      </c>
      <c r="K576" t="s">
        <v>1547</v>
      </c>
      <c r="L576" t="s">
        <v>1486</v>
      </c>
      <c r="M576">
        <v>201</v>
      </c>
      <c r="N576">
        <v>1000</v>
      </c>
      <c r="O576">
        <v>5</v>
      </c>
      <c r="P576">
        <v>1.5</v>
      </c>
      <c r="Q576" s="134">
        <v>2208</v>
      </c>
      <c r="R576">
        <v>72.2</v>
      </c>
      <c r="S576">
        <v>0.39</v>
      </c>
      <c r="T576">
        <v>15.5</v>
      </c>
      <c r="U576">
        <v>1.18</v>
      </c>
      <c r="V576">
        <v>0.04</v>
      </c>
      <c r="W576">
        <v>0.56999999999999995</v>
      </c>
      <c r="X576">
        <v>1.62</v>
      </c>
      <c r="Y576">
        <v>3.34</v>
      </c>
      <c r="Z576">
        <v>5.17</v>
      </c>
      <c r="AA576">
        <v>0</v>
      </c>
      <c r="AB576">
        <v>0</v>
      </c>
      <c r="AC576">
        <v>0</v>
      </c>
      <c r="AD576">
        <v>0</v>
      </c>
      <c r="AE576">
        <v>97.58</v>
      </c>
      <c r="AG576" s="134">
        <v>2208</v>
      </c>
      <c r="AH576">
        <v>48.8</v>
      </c>
      <c r="AI576">
        <v>1.01</v>
      </c>
      <c r="AJ576">
        <v>9.6300000000000008</v>
      </c>
      <c r="AK576">
        <v>9.5</v>
      </c>
      <c r="AL576">
        <v>0.25</v>
      </c>
      <c r="AM576">
        <v>12.38</v>
      </c>
      <c r="AN576">
        <v>17.559999999999999</v>
      </c>
      <c r="AO576">
        <v>0.89</v>
      </c>
      <c r="AP576">
        <v>0</v>
      </c>
      <c r="AQ576">
        <v>0</v>
      </c>
    </row>
    <row r="577" spans="1:43" ht="15.6">
      <c r="A577" s="134">
        <v>6200</v>
      </c>
      <c r="B577" t="s">
        <v>2022</v>
      </c>
      <c r="C577" t="s">
        <v>1054</v>
      </c>
      <c r="D577">
        <v>0</v>
      </c>
      <c r="E577">
        <f t="shared" si="32"/>
        <v>0.1799999999999784</v>
      </c>
      <c r="F577">
        <f t="shared" si="33"/>
        <v>0</v>
      </c>
      <c r="G577">
        <f t="shared" si="34"/>
        <v>15</v>
      </c>
      <c r="H577" s="136">
        <f t="shared" si="35"/>
        <v>1273.1500000000001</v>
      </c>
      <c r="I577" t="s">
        <v>2016</v>
      </c>
      <c r="J577" t="s">
        <v>1490</v>
      </c>
      <c r="K577" t="s">
        <v>1547</v>
      </c>
      <c r="L577" t="s">
        <v>1486</v>
      </c>
      <c r="M577">
        <v>240</v>
      </c>
      <c r="N577">
        <v>1000</v>
      </c>
      <c r="O577">
        <v>10</v>
      </c>
      <c r="P577">
        <v>1.5</v>
      </c>
      <c r="Q577" s="134">
        <v>6200</v>
      </c>
      <c r="R577">
        <v>73.5</v>
      </c>
      <c r="S577">
        <v>0.31</v>
      </c>
      <c r="T577">
        <v>15.4</v>
      </c>
      <c r="U577">
        <v>0.97</v>
      </c>
      <c r="V577">
        <v>0.03</v>
      </c>
      <c r="W577">
        <v>0.31</v>
      </c>
      <c r="X577">
        <v>1.04</v>
      </c>
      <c r="Y577">
        <v>2.81</v>
      </c>
      <c r="Z577">
        <v>5.45</v>
      </c>
      <c r="AA577">
        <v>0</v>
      </c>
      <c r="AB577">
        <v>0</v>
      </c>
      <c r="AC577">
        <v>0</v>
      </c>
      <c r="AD577">
        <v>0</v>
      </c>
      <c r="AE577">
        <v>100</v>
      </c>
      <c r="AG577" s="134">
        <v>6200</v>
      </c>
      <c r="AH577">
        <v>51.7</v>
      </c>
      <c r="AI577">
        <v>0.5</v>
      </c>
      <c r="AJ577">
        <v>4.76</v>
      </c>
      <c r="AK577">
        <v>9.9</v>
      </c>
      <c r="AL577">
        <v>0.27</v>
      </c>
      <c r="AM577">
        <v>13.5</v>
      </c>
      <c r="AN577">
        <v>17.8</v>
      </c>
      <c r="AO577">
        <v>1.26</v>
      </c>
      <c r="AP577">
        <v>0</v>
      </c>
      <c r="AQ577">
        <v>0</v>
      </c>
    </row>
    <row r="578" spans="1:43" ht="15.6">
      <c r="A578" s="134">
        <v>6225</v>
      </c>
      <c r="B578" t="s">
        <v>2023</v>
      </c>
      <c r="C578" t="s">
        <v>1054</v>
      </c>
      <c r="D578">
        <v>0</v>
      </c>
      <c r="E578">
        <f t="shared" si="32"/>
        <v>0.25</v>
      </c>
      <c r="F578">
        <f t="shared" si="33"/>
        <v>1.0000000000005116E-2</v>
      </c>
      <c r="G578">
        <f t="shared" si="34"/>
        <v>15</v>
      </c>
      <c r="H578" s="136">
        <f t="shared" si="35"/>
        <v>1223.1500000000001</v>
      </c>
      <c r="I578" t="s">
        <v>2016</v>
      </c>
      <c r="J578" t="s">
        <v>1490</v>
      </c>
      <c r="K578" t="s">
        <v>1547</v>
      </c>
      <c r="L578" t="s">
        <v>1486</v>
      </c>
      <c r="M578">
        <v>288</v>
      </c>
      <c r="N578">
        <v>950</v>
      </c>
      <c r="O578">
        <v>10</v>
      </c>
      <c r="P578">
        <v>1.5</v>
      </c>
      <c r="Q578" s="134">
        <v>6225</v>
      </c>
      <c r="R578">
        <v>71.5</v>
      </c>
      <c r="S578">
        <v>0.64</v>
      </c>
      <c r="T578">
        <v>15.2</v>
      </c>
      <c r="U578">
        <v>2.2999999999999998</v>
      </c>
      <c r="V578">
        <v>0.04</v>
      </c>
      <c r="W578">
        <v>1.24</v>
      </c>
      <c r="X578">
        <v>3.38</v>
      </c>
      <c r="Y578">
        <v>2.12</v>
      </c>
      <c r="Z578">
        <v>3.33</v>
      </c>
      <c r="AA578">
        <v>0</v>
      </c>
      <c r="AB578">
        <v>0</v>
      </c>
      <c r="AC578">
        <v>0</v>
      </c>
      <c r="AD578">
        <v>0</v>
      </c>
      <c r="AE578">
        <v>99.99</v>
      </c>
      <c r="AG578" s="134">
        <v>6225</v>
      </c>
      <c r="AH578">
        <v>49.9</v>
      </c>
      <c r="AI578">
        <v>0.85</v>
      </c>
      <c r="AJ578">
        <v>8.9700000000000006</v>
      </c>
      <c r="AK578">
        <v>9.3000000000000007</v>
      </c>
      <c r="AL578">
        <v>0.44</v>
      </c>
      <c r="AM578">
        <v>11.1</v>
      </c>
      <c r="AN578">
        <v>17.5</v>
      </c>
      <c r="AO578">
        <v>1.2</v>
      </c>
      <c r="AP578">
        <v>0</v>
      </c>
      <c r="AQ578">
        <v>0</v>
      </c>
    </row>
    <row r="579" spans="1:43" ht="15.6">
      <c r="A579" s="134">
        <v>6227</v>
      </c>
      <c r="B579" t="s">
        <v>2022</v>
      </c>
      <c r="C579" t="s">
        <v>1054</v>
      </c>
      <c r="D579">
        <v>0</v>
      </c>
      <c r="E579">
        <f t="shared" ref="E579:E642" si="36">100-SUM(R579:AB579)</f>
        <v>9.9999999999909051E-3</v>
      </c>
      <c r="F579">
        <f t="shared" ref="F579:F642" si="37">100-AE579</f>
        <v>1.0000000000005116E-2</v>
      </c>
      <c r="G579">
        <f t="shared" ref="G579:G642" si="38">10*P579</f>
        <v>15</v>
      </c>
      <c r="H579" s="136">
        <f t="shared" ref="H579:H642" si="39">N579+273.15</f>
        <v>1273.1500000000001</v>
      </c>
      <c r="I579" t="s">
        <v>2016</v>
      </c>
      <c r="J579" t="s">
        <v>1490</v>
      </c>
      <c r="K579" t="s">
        <v>1547</v>
      </c>
      <c r="L579" t="s">
        <v>1486</v>
      </c>
      <c r="M579">
        <v>240</v>
      </c>
      <c r="N579">
        <v>1000</v>
      </c>
      <c r="O579">
        <v>10</v>
      </c>
      <c r="P579">
        <v>1.5</v>
      </c>
      <c r="Q579" s="134">
        <v>6227</v>
      </c>
      <c r="R579">
        <v>73.400000000000006</v>
      </c>
      <c r="S579">
        <v>0.37</v>
      </c>
      <c r="T579">
        <v>15.9</v>
      </c>
      <c r="U579">
        <v>1.65</v>
      </c>
      <c r="V579">
        <v>7.0000000000000007E-2</v>
      </c>
      <c r="W579">
        <v>0.53</v>
      </c>
      <c r="X579">
        <v>1.78</v>
      </c>
      <c r="Y579">
        <v>2.74</v>
      </c>
      <c r="Z579">
        <v>3.55</v>
      </c>
      <c r="AA579">
        <v>0</v>
      </c>
      <c r="AB579">
        <v>0</v>
      </c>
      <c r="AC579">
        <v>0</v>
      </c>
      <c r="AD579">
        <v>0</v>
      </c>
      <c r="AE579">
        <v>99.99</v>
      </c>
      <c r="AG579" s="134">
        <v>6227</v>
      </c>
      <c r="AH579">
        <v>50.9</v>
      </c>
      <c r="AI579">
        <v>0.73</v>
      </c>
      <c r="AJ579">
        <v>7.78</v>
      </c>
      <c r="AK579">
        <v>12</v>
      </c>
      <c r="AL579">
        <v>0.44</v>
      </c>
      <c r="AM579">
        <v>12.2</v>
      </c>
      <c r="AN579">
        <v>15.5</v>
      </c>
      <c r="AO579">
        <v>1.33</v>
      </c>
      <c r="AP579">
        <v>0</v>
      </c>
      <c r="AQ579">
        <v>0</v>
      </c>
    </row>
    <row r="580" spans="1:43" ht="15.6">
      <c r="A580" s="134">
        <v>3636</v>
      </c>
      <c r="B580" t="s">
        <v>2024</v>
      </c>
      <c r="C580" t="s">
        <v>2025</v>
      </c>
      <c r="D580">
        <v>0</v>
      </c>
      <c r="E580">
        <f t="shared" si="36"/>
        <v>1.0000000000019327E-2</v>
      </c>
      <c r="F580">
        <f t="shared" si="37"/>
        <v>0</v>
      </c>
      <c r="G580">
        <f t="shared" si="38"/>
        <v>20</v>
      </c>
      <c r="H580" s="136">
        <f t="shared" si="39"/>
        <v>1523.15</v>
      </c>
      <c r="I580" t="s">
        <v>1852</v>
      </c>
      <c r="J580" t="s">
        <v>1490</v>
      </c>
      <c r="K580" t="s">
        <v>1491</v>
      </c>
      <c r="L580" t="s">
        <v>1486</v>
      </c>
      <c r="M580">
        <v>82</v>
      </c>
      <c r="N580">
        <v>1250</v>
      </c>
      <c r="O580">
        <v>12</v>
      </c>
      <c r="P580">
        <v>2</v>
      </c>
      <c r="Q580" s="134">
        <v>3636</v>
      </c>
      <c r="R580">
        <v>52.42</v>
      </c>
      <c r="S580">
        <v>6.66</v>
      </c>
      <c r="T580">
        <v>14.49</v>
      </c>
      <c r="U580">
        <v>11.41</v>
      </c>
      <c r="V580">
        <v>0.12</v>
      </c>
      <c r="W580">
        <v>3.25</v>
      </c>
      <c r="X580">
        <v>7.74</v>
      </c>
      <c r="Y580">
        <v>3.74</v>
      </c>
      <c r="Z580">
        <v>0.16</v>
      </c>
      <c r="AA580">
        <v>0</v>
      </c>
      <c r="AB580">
        <v>0</v>
      </c>
      <c r="AC580">
        <v>0</v>
      </c>
      <c r="AD580">
        <v>0</v>
      </c>
      <c r="AE580">
        <v>100</v>
      </c>
      <c r="AG580" s="134">
        <v>3636</v>
      </c>
      <c r="AH580">
        <v>48.9</v>
      </c>
      <c r="AI580">
        <v>2.12</v>
      </c>
      <c r="AJ580">
        <v>10.98</v>
      </c>
      <c r="AK580">
        <v>9.99</v>
      </c>
      <c r="AL580">
        <v>0.17</v>
      </c>
      <c r="AM580">
        <v>10.99</v>
      </c>
      <c r="AN580">
        <v>15.1</v>
      </c>
      <c r="AO580">
        <v>1.99</v>
      </c>
      <c r="AP580">
        <v>0</v>
      </c>
      <c r="AQ580">
        <v>0</v>
      </c>
    </row>
    <row r="581" spans="1:43" ht="15.6">
      <c r="A581" s="134">
        <v>3637</v>
      </c>
      <c r="B581" t="s">
        <v>2026</v>
      </c>
      <c r="C581" t="s">
        <v>2025</v>
      </c>
      <c r="D581">
        <v>0</v>
      </c>
      <c r="E581">
        <f t="shared" si="36"/>
        <v>1.9999999999996021E-2</v>
      </c>
      <c r="F581">
        <f t="shared" si="37"/>
        <v>1.9999999999996021E-2</v>
      </c>
      <c r="G581">
        <f t="shared" si="38"/>
        <v>20</v>
      </c>
      <c r="H581" s="136">
        <f t="shared" si="39"/>
        <v>1598.15</v>
      </c>
      <c r="I581" t="s">
        <v>1852</v>
      </c>
      <c r="J581" t="s">
        <v>1490</v>
      </c>
      <c r="K581" t="s">
        <v>1491</v>
      </c>
      <c r="L581" t="s">
        <v>1486</v>
      </c>
      <c r="M581">
        <v>40</v>
      </c>
      <c r="N581">
        <v>1325</v>
      </c>
      <c r="O581">
        <v>12</v>
      </c>
      <c r="P581">
        <v>2</v>
      </c>
      <c r="Q581" s="134">
        <v>3637</v>
      </c>
      <c r="R581">
        <v>52.55</v>
      </c>
      <c r="S581">
        <v>2.96</v>
      </c>
      <c r="T581">
        <v>17.52</v>
      </c>
      <c r="U581">
        <v>9.98</v>
      </c>
      <c r="V581">
        <v>0.14000000000000001</v>
      </c>
      <c r="W581">
        <v>4.17</v>
      </c>
      <c r="X581">
        <v>8.25</v>
      </c>
      <c r="Y581">
        <v>4.3600000000000003</v>
      </c>
      <c r="Z581">
        <v>0.05</v>
      </c>
      <c r="AA581">
        <v>0</v>
      </c>
      <c r="AB581">
        <v>0</v>
      </c>
      <c r="AC581">
        <v>0</v>
      </c>
      <c r="AD581">
        <v>0</v>
      </c>
      <c r="AE581">
        <v>99.98</v>
      </c>
      <c r="AG581" s="134">
        <v>3637</v>
      </c>
      <c r="AH581">
        <v>48.59</v>
      </c>
      <c r="AI581">
        <v>1.23</v>
      </c>
      <c r="AJ581">
        <v>14.1</v>
      </c>
      <c r="AK581">
        <v>7.76</v>
      </c>
      <c r="AL581">
        <v>0.17</v>
      </c>
      <c r="AM581">
        <v>11.51</v>
      </c>
      <c r="AN581">
        <v>15.57</v>
      </c>
      <c r="AO581">
        <v>2.02</v>
      </c>
      <c r="AP581">
        <v>0</v>
      </c>
      <c r="AQ581">
        <v>0</v>
      </c>
    </row>
    <row r="582" spans="1:43" ht="15.6">
      <c r="A582" s="134">
        <v>3638</v>
      </c>
      <c r="B582" t="s">
        <v>2027</v>
      </c>
      <c r="C582" t="s">
        <v>2025</v>
      </c>
      <c r="D582">
        <v>0</v>
      </c>
      <c r="E582">
        <f t="shared" si="36"/>
        <v>0.51000000000000512</v>
      </c>
      <c r="F582">
        <f t="shared" si="37"/>
        <v>0.51000000000000512</v>
      </c>
      <c r="G582">
        <f t="shared" si="38"/>
        <v>20</v>
      </c>
      <c r="H582" s="136">
        <f t="shared" si="39"/>
        <v>1648.15</v>
      </c>
      <c r="I582" t="s">
        <v>1852</v>
      </c>
      <c r="J582" t="s">
        <v>1490</v>
      </c>
      <c r="K582" t="s">
        <v>1491</v>
      </c>
      <c r="L582" t="s">
        <v>1486</v>
      </c>
      <c r="M582">
        <v>15</v>
      </c>
      <c r="N582">
        <v>1375</v>
      </c>
      <c r="O582">
        <v>12</v>
      </c>
      <c r="P582">
        <v>2</v>
      </c>
      <c r="Q582" s="134">
        <v>3638</v>
      </c>
      <c r="R582">
        <v>50.41</v>
      </c>
      <c r="S582">
        <v>2.34</v>
      </c>
      <c r="T582">
        <v>17.079999999999998</v>
      </c>
      <c r="U582">
        <v>9.81</v>
      </c>
      <c r="V582">
        <v>0.17</v>
      </c>
      <c r="W582">
        <v>6.22</v>
      </c>
      <c r="X582">
        <v>10.02</v>
      </c>
      <c r="Y582">
        <v>3.41</v>
      </c>
      <c r="Z582">
        <v>0.03</v>
      </c>
      <c r="AA582">
        <v>0</v>
      </c>
      <c r="AB582">
        <v>0</v>
      </c>
      <c r="AC582">
        <v>0</v>
      </c>
      <c r="AD582">
        <v>0</v>
      </c>
      <c r="AE582">
        <v>99.49</v>
      </c>
      <c r="AG582" s="134">
        <v>3638</v>
      </c>
      <c r="AH582">
        <v>50.08</v>
      </c>
      <c r="AI582">
        <v>0.74</v>
      </c>
      <c r="AJ582">
        <v>11.46</v>
      </c>
      <c r="AK582">
        <v>6.45</v>
      </c>
      <c r="AL582">
        <v>0.17</v>
      </c>
      <c r="AM582">
        <v>13.94</v>
      </c>
      <c r="AN582">
        <v>16.440000000000001</v>
      </c>
      <c r="AO582">
        <v>1.58</v>
      </c>
      <c r="AP582">
        <v>0</v>
      </c>
      <c r="AQ582">
        <v>0</v>
      </c>
    </row>
    <row r="583" spans="1:43" ht="15.6">
      <c r="A583" s="134">
        <v>3639</v>
      </c>
      <c r="B583" t="s">
        <v>2028</v>
      </c>
      <c r="C583" t="s">
        <v>2025</v>
      </c>
      <c r="D583">
        <v>0</v>
      </c>
      <c r="E583">
        <f t="shared" si="36"/>
        <v>-1.0000000000005116E-2</v>
      </c>
      <c r="F583">
        <f t="shared" si="37"/>
        <v>0</v>
      </c>
      <c r="G583">
        <f t="shared" si="38"/>
        <v>25</v>
      </c>
      <c r="H583" s="136">
        <f t="shared" si="39"/>
        <v>1598.15</v>
      </c>
      <c r="I583" t="s">
        <v>1852</v>
      </c>
      <c r="J583" t="s">
        <v>1490</v>
      </c>
      <c r="K583" t="s">
        <v>1491</v>
      </c>
      <c r="L583" t="s">
        <v>1486</v>
      </c>
      <c r="M583">
        <v>60.5</v>
      </c>
      <c r="N583">
        <v>1325</v>
      </c>
      <c r="O583">
        <v>12</v>
      </c>
      <c r="P583">
        <v>2.5</v>
      </c>
      <c r="Q583" s="134">
        <v>3639</v>
      </c>
      <c r="R583">
        <v>58.42</v>
      </c>
      <c r="S583">
        <v>4.2300000000000004</v>
      </c>
      <c r="T583">
        <v>15.51</v>
      </c>
      <c r="U583">
        <v>8.25</v>
      </c>
      <c r="V583">
        <v>0.1</v>
      </c>
      <c r="W583">
        <v>2.5299999999999998</v>
      </c>
      <c r="X583">
        <v>7.06</v>
      </c>
      <c r="Y583">
        <v>3.78</v>
      </c>
      <c r="Z583">
        <v>0.13</v>
      </c>
      <c r="AA583">
        <v>0</v>
      </c>
      <c r="AB583">
        <v>0</v>
      </c>
      <c r="AC583">
        <v>0</v>
      </c>
      <c r="AD583">
        <v>0</v>
      </c>
      <c r="AE583">
        <v>100</v>
      </c>
      <c r="AG583" s="134">
        <v>3639</v>
      </c>
      <c r="AH583">
        <v>50.09</v>
      </c>
      <c r="AI583">
        <v>1.75</v>
      </c>
      <c r="AJ583">
        <v>14.86</v>
      </c>
      <c r="AK583">
        <v>8.0299999999999994</v>
      </c>
      <c r="AL583">
        <v>0.13</v>
      </c>
      <c r="AM583">
        <v>9.34</v>
      </c>
      <c r="AN583">
        <v>13.94</v>
      </c>
      <c r="AO583">
        <v>2.97</v>
      </c>
      <c r="AP583">
        <v>0</v>
      </c>
      <c r="AQ583">
        <v>0</v>
      </c>
    </row>
    <row r="584" spans="1:43" ht="15.6">
      <c r="A584" s="134">
        <v>3641</v>
      </c>
      <c r="B584" t="s">
        <v>2029</v>
      </c>
      <c r="C584" t="s">
        <v>2025</v>
      </c>
      <c r="D584">
        <v>0</v>
      </c>
      <c r="E584">
        <f t="shared" si="36"/>
        <v>-1.0000000000005116E-2</v>
      </c>
      <c r="F584">
        <f t="shared" si="37"/>
        <v>0</v>
      </c>
      <c r="G584">
        <f t="shared" si="38"/>
        <v>30</v>
      </c>
      <c r="H584" s="136">
        <f t="shared" si="39"/>
        <v>1588.15</v>
      </c>
      <c r="I584" t="s">
        <v>1852</v>
      </c>
      <c r="J584" t="s">
        <v>1490</v>
      </c>
      <c r="K584" t="s">
        <v>1491</v>
      </c>
      <c r="L584" t="s">
        <v>1486</v>
      </c>
      <c r="M584">
        <v>96</v>
      </c>
      <c r="N584">
        <v>1315</v>
      </c>
      <c r="O584">
        <v>12</v>
      </c>
      <c r="P584">
        <v>3</v>
      </c>
      <c r="Q584" s="134">
        <v>3641</v>
      </c>
      <c r="R584">
        <v>55.19</v>
      </c>
      <c r="S584">
        <v>6.07</v>
      </c>
      <c r="T584">
        <v>14.71</v>
      </c>
      <c r="U584">
        <v>9.06</v>
      </c>
      <c r="V584">
        <v>0.1</v>
      </c>
      <c r="W584">
        <v>2.2200000000000002</v>
      </c>
      <c r="X584">
        <v>7.84</v>
      </c>
      <c r="Y584">
        <v>3.68</v>
      </c>
      <c r="Z584">
        <v>1.1399999999999999</v>
      </c>
      <c r="AA584">
        <v>0</v>
      </c>
      <c r="AB584">
        <v>0</v>
      </c>
      <c r="AC584">
        <v>0</v>
      </c>
      <c r="AD584">
        <v>0</v>
      </c>
      <c r="AE584">
        <v>100</v>
      </c>
      <c r="AG584" s="134">
        <v>3641</v>
      </c>
      <c r="AH584">
        <v>51.19</v>
      </c>
      <c r="AI584">
        <v>2</v>
      </c>
      <c r="AJ584">
        <v>15.74</v>
      </c>
      <c r="AK584">
        <v>7.51</v>
      </c>
      <c r="AL584">
        <v>0.14000000000000001</v>
      </c>
      <c r="AM584">
        <v>7.85</v>
      </c>
      <c r="AN584">
        <v>13</v>
      </c>
      <c r="AO584">
        <v>3.91</v>
      </c>
      <c r="AP584">
        <v>0</v>
      </c>
      <c r="AQ584">
        <v>0</v>
      </c>
    </row>
    <row r="585" spans="1:43" ht="15.6">
      <c r="A585" s="134">
        <v>3642</v>
      </c>
      <c r="B585" t="s">
        <v>2030</v>
      </c>
      <c r="C585" t="s">
        <v>2025</v>
      </c>
      <c r="D585">
        <v>0</v>
      </c>
      <c r="E585">
        <f t="shared" si="36"/>
        <v>9.9999999999766942E-3</v>
      </c>
      <c r="F585">
        <f t="shared" si="37"/>
        <v>0</v>
      </c>
      <c r="G585">
        <f t="shared" si="38"/>
        <v>30</v>
      </c>
      <c r="H585" s="136">
        <f t="shared" si="39"/>
        <v>1598.15</v>
      </c>
      <c r="I585" t="s">
        <v>1852</v>
      </c>
      <c r="J585" t="s">
        <v>1490</v>
      </c>
      <c r="K585" t="s">
        <v>1491</v>
      </c>
      <c r="L585" t="s">
        <v>1486</v>
      </c>
      <c r="M585">
        <v>92</v>
      </c>
      <c r="N585">
        <v>1325</v>
      </c>
      <c r="O585">
        <v>12</v>
      </c>
      <c r="P585">
        <v>3</v>
      </c>
      <c r="Q585" s="134">
        <v>3642</v>
      </c>
      <c r="R585">
        <v>56.35</v>
      </c>
      <c r="S585">
        <v>6.25</v>
      </c>
      <c r="T585">
        <v>14.94</v>
      </c>
      <c r="U585">
        <v>8.42</v>
      </c>
      <c r="V585">
        <v>0.09</v>
      </c>
      <c r="W585">
        <v>2.31</v>
      </c>
      <c r="X585">
        <v>6.92</v>
      </c>
      <c r="Y585">
        <v>4.2</v>
      </c>
      <c r="Z585">
        <v>0.51</v>
      </c>
      <c r="AA585">
        <v>0</v>
      </c>
      <c r="AB585">
        <v>0</v>
      </c>
      <c r="AC585">
        <v>0</v>
      </c>
      <c r="AD585">
        <v>0</v>
      </c>
      <c r="AE585">
        <v>100</v>
      </c>
      <c r="AG585" s="134">
        <v>3642</v>
      </c>
      <c r="AH585">
        <v>50.02</v>
      </c>
      <c r="AI585">
        <v>1.87</v>
      </c>
      <c r="AJ585">
        <v>15.09</v>
      </c>
      <c r="AK585">
        <v>7.79</v>
      </c>
      <c r="AL585">
        <v>0.12</v>
      </c>
      <c r="AM585">
        <v>8.1199999999999992</v>
      </c>
      <c r="AN585">
        <v>12.81</v>
      </c>
      <c r="AO585">
        <v>3.62</v>
      </c>
      <c r="AP585">
        <v>0</v>
      </c>
      <c r="AQ585">
        <v>0</v>
      </c>
    </row>
    <row r="586" spans="1:43" ht="15.6">
      <c r="A586" s="134">
        <v>3643</v>
      </c>
      <c r="B586" t="s">
        <v>2031</v>
      </c>
      <c r="C586" t="s">
        <v>2025</v>
      </c>
      <c r="D586">
        <v>0</v>
      </c>
      <c r="E586">
        <f t="shared" si="36"/>
        <v>-9.9999999999909051E-3</v>
      </c>
      <c r="F586">
        <f t="shared" si="37"/>
        <v>0</v>
      </c>
      <c r="G586">
        <f t="shared" si="38"/>
        <v>30</v>
      </c>
      <c r="H586" s="136">
        <f t="shared" si="39"/>
        <v>1608.15</v>
      </c>
      <c r="I586" t="s">
        <v>1852</v>
      </c>
      <c r="J586" t="s">
        <v>1490</v>
      </c>
      <c r="K586" t="s">
        <v>1491</v>
      </c>
      <c r="L586" t="s">
        <v>1486</v>
      </c>
      <c r="M586">
        <v>6</v>
      </c>
      <c r="N586">
        <v>1335</v>
      </c>
      <c r="O586">
        <v>12</v>
      </c>
      <c r="P586">
        <v>3</v>
      </c>
      <c r="Q586" s="134">
        <v>3643</v>
      </c>
      <c r="R586">
        <v>57.6</v>
      </c>
      <c r="S586">
        <v>5.9</v>
      </c>
      <c r="T586">
        <v>16.41</v>
      </c>
      <c r="U586">
        <v>6.92</v>
      </c>
      <c r="V586">
        <v>0.08</v>
      </c>
      <c r="W586">
        <v>1.52</v>
      </c>
      <c r="X586">
        <v>6.73</v>
      </c>
      <c r="Y586">
        <v>4.33</v>
      </c>
      <c r="Z586">
        <v>0.52</v>
      </c>
      <c r="AA586">
        <v>0</v>
      </c>
      <c r="AB586">
        <v>0</v>
      </c>
      <c r="AC586">
        <v>0</v>
      </c>
      <c r="AD586">
        <v>0</v>
      </c>
      <c r="AE586">
        <v>100</v>
      </c>
      <c r="AG586" s="134">
        <v>3643</v>
      </c>
      <c r="AH586">
        <v>50.3</v>
      </c>
      <c r="AI586">
        <v>2.04</v>
      </c>
      <c r="AJ586">
        <v>15.45</v>
      </c>
      <c r="AK586">
        <v>7.77</v>
      </c>
      <c r="AL586">
        <v>0.11</v>
      </c>
      <c r="AM586">
        <v>8.11</v>
      </c>
      <c r="AN586">
        <v>13.04</v>
      </c>
      <c r="AO586">
        <v>3.77</v>
      </c>
      <c r="AP586">
        <v>0</v>
      </c>
      <c r="AQ586">
        <v>0</v>
      </c>
    </row>
    <row r="587" spans="1:43" ht="15.6">
      <c r="A587" s="134">
        <v>3648</v>
      </c>
      <c r="B587" t="s">
        <v>2032</v>
      </c>
      <c r="C587" t="s">
        <v>2025</v>
      </c>
      <c r="D587">
        <v>0</v>
      </c>
      <c r="E587">
        <f t="shared" si="36"/>
        <v>1.0000000000019327E-2</v>
      </c>
      <c r="F587">
        <f t="shared" si="37"/>
        <v>0</v>
      </c>
      <c r="G587">
        <f t="shared" si="38"/>
        <v>30</v>
      </c>
      <c r="H587" s="136">
        <f t="shared" si="39"/>
        <v>1608.15</v>
      </c>
      <c r="I587" t="s">
        <v>1852</v>
      </c>
      <c r="J587" t="s">
        <v>1490</v>
      </c>
      <c r="K587" t="s">
        <v>1491</v>
      </c>
      <c r="L587" t="s">
        <v>1486</v>
      </c>
      <c r="M587">
        <v>82</v>
      </c>
      <c r="N587">
        <v>1335</v>
      </c>
      <c r="O587">
        <v>12</v>
      </c>
      <c r="P587">
        <v>3</v>
      </c>
      <c r="Q587" s="134">
        <v>3648</v>
      </c>
      <c r="R587">
        <v>57.22</v>
      </c>
      <c r="S587">
        <v>5.66</v>
      </c>
      <c r="T587">
        <v>15.35</v>
      </c>
      <c r="U587">
        <v>8.02</v>
      </c>
      <c r="V587">
        <v>0.1</v>
      </c>
      <c r="W587">
        <v>2.2799999999999998</v>
      </c>
      <c r="X587">
        <v>7.14</v>
      </c>
      <c r="Y587">
        <v>3.94</v>
      </c>
      <c r="Z587">
        <v>0.28000000000000003</v>
      </c>
      <c r="AA587">
        <v>0</v>
      </c>
      <c r="AB587">
        <v>0</v>
      </c>
      <c r="AC587">
        <v>0</v>
      </c>
      <c r="AD587">
        <v>0</v>
      </c>
      <c r="AE587">
        <v>100</v>
      </c>
      <c r="AG587" s="134">
        <v>3648</v>
      </c>
      <c r="AH587">
        <v>49.93</v>
      </c>
      <c r="AI587">
        <v>1.87</v>
      </c>
      <c r="AJ587">
        <v>14.92</v>
      </c>
      <c r="AK587">
        <v>7.73</v>
      </c>
      <c r="AL587">
        <v>0.11</v>
      </c>
      <c r="AM587">
        <v>8.27</v>
      </c>
      <c r="AN587">
        <v>13.05</v>
      </c>
      <c r="AO587">
        <v>3.55</v>
      </c>
      <c r="AP587">
        <v>0</v>
      </c>
      <c r="AQ587">
        <v>0</v>
      </c>
    </row>
    <row r="588" spans="1:43" ht="15.6">
      <c r="A588" s="134">
        <v>3649</v>
      </c>
      <c r="B588" t="s">
        <v>2033</v>
      </c>
      <c r="C588" t="s">
        <v>2025</v>
      </c>
      <c r="D588">
        <v>0</v>
      </c>
      <c r="E588">
        <f t="shared" si="36"/>
        <v>-1.0000000000005116E-2</v>
      </c>
      <c r="F588">
        <f t="shared" si="37"/>
        <v>0</v>
      </c>
      <c r="G588">
        <f t="shared" si="38"/>
        <v>30</v>
      </c>
      <c r="H588" s="136">
        <f t="shared" si="39"/>
        <v>1608.15</v>
      </c>
      <c r="I588" t="s">
        <v>1852</v>
      </c>
      <c r="J588" t="s">
        <v>1490</v>
      </c>
      <c r="K588" t="s">
        <v>1491</v>
      </c>
      <c r="L588" t="s">
        <v>1486</v>
      </c>
      <c r="M588">
        <v>96</v>
      </c>
      <c r="N588">
        <v>1335</v>
      </c>
      <c r="O588">
        <v>12</v>
      </c>
      <c r="P588">
        <v>3</v>
      </c>
      <c r="Q588" s="134">
        <v>3649</v>
      </c>
      <c r="R588">
        <v>57.33</v>
      </c>
      <c r="S588">
        <v>6.18</v>
      </c>
      <c r="T588">
        <v>14.93</v>
      </c>
      <c r="U588">
        <v>7.54</v>
      </c>
      <c r="V588">
        <v>0.09</v>
      </c>
      <c r="W588">
        <v>2.2400000000000002</v>
      </c>
      <c r="X588">
        <v>7.12</v>
      </c>
      <c r="Y588">
        <v>4.09</v>
      </c>
      <c r="Z588">
        <v>0.49</v>
      </c>
      <c r="AA588">
        <v>0</v>
      </c>
      <c r="AB588">
        <v>0</v>
      </c>
      <c r="AC588">
        <v>0</v>
      </c>
      <c r="AD588">
        <v>0</v>
      </c>
      <c r="AE588">
        <v>100</v>
      </c>
      <c r="AG588" s="134">
        <v>3649</v>
      </c>
      <c r="AH588">
        <v>50.77</v>
      </c>
      <c r="AI588">
        <v>2.02</v>
      </c>
      <c r="AJ588">
        <v>15.46</v>
      </c>
      <c r="AK588">
        <v>7.76</v>
      </c>
      <c r="AL588">
        <v>0.13</v>
      </c>
      <c r="AM588">
        <v>7.99</v>
      </c>
      <c r="AN588">
        <v>13.15</v>
      </c>
      <c r="AO588">
        <v>3.85</v>
      </c>
      <c r="AP588">
        <v>0</v>
      </c>
      <c r="AQ588">
        <v>0</v>
      </c>
    </row>
    <row r="589" spans="1:43" ht="15.6">
      <c r="A589" s="134">
        <v>3650</v>
      </c>
      <c r="B589" t="s">
        <v>2034</v>
      </c>
      <c r="C589" t="s">
        <v>2025</v>
      </c>
      <c r="D589">
        <v>0</v>
      </c>
      <c r="E589">
        <f t="shared" si="36"/>
        <v>1.0000000000005116E-2</v>
      </c>
      <c r="F589">
        <f t="shared" si="37"/>
        <v>0</v>
      </c>
      <c r="G589">
        <f t="shared" si="38"/>
        <v>30</v>
      </c>
      <c r="H589" s="136">
        <f t="shared" si="39"/>
        <v>1608.15</v>
      </c>
      <c r="I589" t="s">
        <v>1852</v>
      </c>
      <c r="J589" t="s">
        <v>1490</v>
      </c>
      <c r="K589" t="s">
        <v>1491</v>
      </c>
      <c r="L589" t="s">
        <v>1486</v>
      </c>
      <c r="M589">
        <v>121</v>
      </c>
      <c r="N589">
        <v>1335</v>
      </c>
      <c r="O589">
        <v>12</v>
      </c>
      <c r="P589">
        <v>3</v>
      </c>
      <c r="Q589" s="134">
        <v>3650</v>
      </c>
      <c r="R589">
        <v>56.62</v>
      </c>
      <c r="S589">
        <v>6.47</v>
      </c>
      <c r="T589">
        <v>14.93</v>
      </c>
      <c r="U589">
        <v>7.91</v>
      </c>
      <c r="V589">
        <v>0.09</v>
      </c>
      <c r="W589">
        <v>2.19</v>
      </c>
      <c r="X589">
        <v>6.83</v>
      </c>
      <c r="Y589">
        <v>4.1399999999999997</v>
      </c>
      <c r="Z589">
        <v>0.81</v>
      </c>
      <c r="AA589">
        <v>0</v>
      </c>
      <c r="AB589">
        <v>0</v>
      </c>
      <c r="AC589">
        <v>0</v>
      </c>
      <c r="AD589">
        <v>0</v>
      </c>
      <c r="AE589">
        <v>100</v>
      </c>
      <c r="AG589" s="134">
        <v>3650</v>
      </c>
      <c r="AH589">
        <v>50.31</v>
      </c>
      <c r="AI589">
        <v>2.12</v>
      </c>
      <c r="AJ589">
        <v>15.41</v>
      </c>
      <c r="AK589">
        <v>7.73</v>
      </c>
      <c r="AL589">
        <v>0.11</v>
      </c>
      <c r="AM589">
        <v>7.96</v>
      </c>
      <c r="AN589">
        <v>13.1</v>
      </c>
      <c r="AO589">
        <v>3.78</v>
      </c>
      <c r="AP589">
        <v>0</v>
      </c>
      <c r="AQ589">
        <v>0</v>
      </c>
    </row>
    <row r="590" spans="1:43" ht="15.6">
      <c r="A590" s="134">
        <v>3651</v>
      </c>
      <c r="B590" t="s">
        <v>2035</v>
      </c>
      <c r="C590" t="s">
        <v>2025</v>
      </c>
      <c r="D590">
        <v>0</v>
      </c>
      <c r="E590">
        <f t="shared" si="36"/>
        <v>1.0000000000005116E-2</v>
      </c>
      <c r="F590">
        <f t="shared" si="37"/>
        <v>0</v>
      </c>
      <c r="G590">
        <f t="shared" si="38"/>
        <v>30</v>
      </c>
      <c r="H590" s="136">
        <f t="shared" si="39"/>
        <v>1623.15</v>
      </c>
      <c r="I590" t="s">
        <v>1852</v>
      </c>
      <c r="J590" t="s">
        <v>1490</v>
      </c>
      <c r="K590" t="s">
        <v>1491</v>
      </c>
      <c r="L590" t="s">
        <v>1486</v>
      </c>
      <c r="M590">
        <v>77</v>
      </c>
      <c r="N590">
        <v>1350</v>
      </c>
      <c r="O590">
        <v>12</v>
      </c>
      <c r="P590">
        <v>3</v>
      </c>
      <c r="Q590" s="134">
        <v>3651</v>
      </c>
      <c r="R590">
        <v>56.03</v>
      </c>
      <c r="S590">
        <v>6.38</v>
      </c>
      <c r="T590">
        <v>15.31</v>
      </c>
      <c r="U590">
        <v>8.27</v>
      </c>
      <c r="V590">
        <v>0.09</v>
      </c>
      <c r="W590">
        <v>2.39</v>
      </c>
      <c r="X590">
        <v>7.44</v>
      </c>
      <c r="Y590">
        <v>3.77</v>
      </c>
      <c r="Z590">
        <v>0.31</v>
      </c>
      <c r="AA590">
        <v>0</v>
      </c>
      <c r="AB590">
        <v>0</v>
      </c>
      <c r="AC590">
        <v>0</v>
      </c>
      <c r="AD590">
        <v>0</v>
      </c>
      <c r="AE590">
        <v>100</v>
      </c>
      <c r="AG590" s="134">
        <v>3651</v>
      </c>
      <c r="AH590">
        <v>50.08</v>
      </c>
      <c r="AI590">
        <v>1.79</v>
      </c>
      <c r="AJ590">
        <v>14.86</v>
      </c>
      <c r="AK590">
        <v>7.79</v>
      </c>
      <c r="AL590">
        <v>0.12</v>
      </c>
      <c r="AM590">
        <v>8.26</v>
      </c>
      <c r="AN590">
        <v>13.03</v>
      </c>
      <c r="AO590">
        <v>3.5</v>
      </c>
      <c r="AP590">
        <v>0</v>
      </c>
      <c r="AQ590">
        <v>0</v>
      </c>
    </row>
    <row r="591" spans="1:43" ht="15.6">
      <c r="A591" s="134">
        <v>3652</v>
      </c>
      <c r="B591" t="s">
        <v>2036</v>
      </c>
      <c r="C591" t="s">
        <v>2025</v>
      </c>
      <c r="D591">
        <v>0</v>
      </c>
      <c r="E591">
        <f t="shared" si="36"/>
        <v>-9.9999999999909051E-3</v>
      </c>
      <c r="F591">
        <f t="shared" si="37"/>
        <v>0</v>
      </c>
      <c r="G591">
        <f t="shared" si="38"/>
        <v>30</v>
      </c>
      <c r="H591" s="136">
        <f t="shared" si="39"/>
        <v>1638.15</v>
      </c>
      <c r="I591" t="s">
        <v>1852</v>
      </c>
      <c r="J591" t="s">
        <v>1490</v>
      </c>
      <c r="K591" t="s">
        <v>1491</v>
      </c>
      <c r="L591" t="s">
        <v>1486</v>
      </c>
      <c r="M591">
        <v>70.5</v>
      </c>
      <c r="N591">
        <v>1365</v>
      </c>
      <c r="O591">
        <v>12</v>
      </c>
      <c r="P591">
        <v>3</v>
      </c>
      <c r="Q591" s="134">
        <v>3652</v>
      </c>
      <c r="R591">
        <v>56.07</v>
      </c>
      <c r="S591">
        <v>5.89</v>
      </c>
      <c r="T591">
        <v>15.37</v>
      </c>
      <c r="U591">
        <v>8.34</v>
      </c>
      <c r="V591">
        <v>0.1</v>
      </c>
      <c r="W591">
        <v>2.44</v>
      </c>
      <c r="X591">
        <v>7.61</v>
      </c>
      <c r="Y591">
        <v>3.95</v>
      </c>
      <c r="Z591">
        <v>0.24</v>
      </c>
      <c r="AA591">
        <v>0</v>
      </c>
      <c r="AB591">
        <v>0</v>
      </c>
      <c r="AC591">
        <v>0</v>
      </c>
      <c r="AD591">
        <v>0</v>
      </c>
      <c r="AE591">
        <v>100</v>
      </c>
      <c r="AG591" s="134">
        <v>3652</v>
      </c>
      <c r="AH591">
        <v>50.21</v>
      </c>
      <c r="AI591">
        <v>1.69</v>
      </c>
      <c r="AJ591">
        <v>15.22</v>
      </c>
      <c r="AK591">
        <v>7.69</v>
      </c>
      <c r="AL591">
        <v>0.12</v>
      </c>
      <c r="AM591">
        <v>8.27</v>
      </c>
      <c r="AN591">
        <v>12.8</v>
      </c>
      <c r="AO591">
        <v>3.46</v>
      </c>
      <c r="AP591">
        <v>0</v>
      </c>
      <c r="AQ591">
        <v>0</v>
      </c>
    </row>
    <row r="592" spans="1:43" ht="15.6">
      <c r="A592" s="134">
        <v>3653</v>
      </c>
      <c r="B592">
        <v>164</v>
      </c>
      <c r="C592" t="s">
        <v>2025</v>
      </c>
      <c r="D592">
        <v>0</v>
      </c>
      <c r="E592">
        <f t="shared" si="36"/>
        <v>0</v>
      </c>
      <c r="F592">
        <f t="shared" si="37"/>
        <v>0</v>
      </c>
      <c r="G592">
        <f t="shared" si="38"/>
        <v>30</v>
      </c>
      <c r="H592" s="136">
        <f t="shared" si="39"/>
        <v>1648.15</v>
      </c>
      <c r="I592" t="s">
        <v>1852</v>
      </c>
      <c r="J592" t="s">
        <v>1490</v>
      </c>
      <c r="K592" t="s">
        <v>1491</v>
      </c>
      <c r="L592" t="s">
        <v>1486</v>
      </c>
      <c r="M592">
        <v>72.5</v>
      </c>
      <c r="N592">
        <v>1375</v>
      </c>
      <c r="O592">
        <v>12</v>
      </c>
      <c r="P592">
        <v>3</v>
      </c>
      <c r="Q592" s="134">
        <v>3653</v>
      </c>
      <c r="R592">
        <v>57</v>
      </c>
      <c r="S592">
        <v>4.6399999999999997</v>
      </c>
      <c r="T592">
        <v>15.69</v>
      </c>
      <c r="U592">
        <v>8.4600000000000009</v>
      </c>
      <c r="V592">
        <v>0.09</v>
      </c>
      <c r="W592">
        <v>2.75</v>
      </c>
      <c r="X592">
        <v>7.42</v>
      </c>
      <c r="Y592">
        <v>3.82</v>
      </c>
      <c r="Z592">
        <v>0.13</v>
      </c>
      <c r="AA592">
        <v>0</v>
      </c>
      <c r="AB592">
        <v>0</v>
      </c>
      <c r="AC592">
        <v>0</v>
      </c>
      <c r="AD592">
        <v>0</v>
      </c>
      <c r="AE592">
        <v>100</v>
      </c>
      <c r="AG592" s="134">
        <v>3653</v>
      </c>
      <c r="AH592">
        <v>49.94</v>
      </c>
      <c r="AI592">
        <v>1.49</v>
      </c>
      <c r="AJ592">
        <v>14.78</v>
      </c>
      <c r="AK592">
        <v>7.86</v>
      </c>
      <c r="AL592">
        <v>0.12</v>
      </c>
      <c r="AM592">
        <v>8.84</v>
      </c>
      <c r="AN592">
        <v>13.23</v>
      </c>
      <c r="AO592">
        <v>3.26</v>
      </c>
      <c r="AP592">
        <v>0</v>
      </c>
      <c r="AQ592">
        <v>0</v>
      </c>
    </row>
    <row r="593" spans="1:43" ht="15.6">
      <c r="A593" s="134">
        <v>3654</v>
      </c>
      <c r="B593" t="s">
        <v>2037</v>
      </c>
      <c r="C593" t="s">
        <v>2025</v>
      </c>
      <c r="D593">
        <v>0</v>
      </c>
      <c r="E593">
        <f t="shared" si="36"/>
        <v>0</v>
      </c>
      <c r="F593">
        <f t="shared" si="37"/>
        <v>0</v>
      </c>
      <c r="G593">
        <f t="shared" si="38"/>
        <v>30</v>
      </c>
      <c r="H593" s="136">
        <f t="shared" si="39"/>
        <v>1673.15</v>
      </c>
      <c r="I593" t="s">
        <v>1852</v>
      </c>
      <c r="J593" t="s">
        <v>1490</v>
      </c>
      <c r="K593" t="s">
        <v>1491</v>
      </c>
      <c r="L593" t="s">
        <v>1486</v>
      </c>
      <c r="M593">
        <v>29</v>
      </c>
      <c r="N593">
        <v>1400</v>
      </c>
      <c r="O593">
        <v>12</v>
      </c>
      <c r="P593">
        <v>3</v>
      </c>
      <c r="Q593" s="134">
        <v>3654</v>
      </c>
      <c r="R593">
        <v>54.64</v>
      </c>
      <c r="S593">
        <v>4.54</v>
      </c>
      <c r="T593">
        <v>16.03</v>
      </c>
      <c r="U593">
        <v>9.44</v>
      </c>
      <c r="V593">
        <v>0.12</v>
      </c>
      <c r="W593">
        <v>3.1</v>
      </c>
      <c r="X593">
        <v>8.2200000000000006</v>
      </c>
      <c r="Y593">
        <v>3.79</v>
      </c>
      <c r="Z593">
        <v>0.12</v>
      </c>
      <c r="AA593">
        <v>0</v>
      </c>
      <c r="AB593">
        <v>0</v>
      </c>
      <c r="AC593">
        <v>0</v>
      </c>
      <c r="AD593">
        <v>0</v>
      </c>
      <c r="AE593">
        <v>100</v>
      </c>
      <c r="AG593" s="134">
        <v>3654</v>
      </c>
      <c r="AH593">
        <v>50.55</v>
      </c>
      <c r="AI593">
        <v>1.28</v>
      </c>
      <c r="AJ593">
        <v>15.06</v>
      </c>
      <c r="AK593">
        <v>7.63</v>
      </c>
      <c r="AL593">
        <v>0.13</v>
      </c>
      <c r="AM593">
        <v>9.31</v>
      </c>
      <c r="AN593">
        <v>13.7</v>
      </c>
      <c r="AO593">
        <v>3.23</v>
      </c>
      <c r="AP593">
        <v>0</v>
      </c>
      <c r="AQ593">
        <v>0</v>
      </c>
    </row>
    <row r="594" spans="1:43" ht="15.6">
      <c r="A594" s="134">
        <v>3655</v>
      </c>
      <c r="B594" t="s">
        <v>2038</v>
      </c>
      <c r="C594" t="s">
        <v>2025</v>
      </c>
      <c r="D594">
        <v>0</v>
      </c>
      <c r="E594">
        <f t="shared" si="36"/>
        <v>0.53000000000000114</v>
      </c>
      <c r="F594">
        <f t="shared" si="37"/>
        <v>0.53000000000000114</v>
      </c>
      <c r="G594">
        <f t="shared" si="38"/>
        <v>30</v>
      </c>
      <c r="H594" s="136">
        <f t="shared" si="39"/>
        <v>1698.15</v>
      </c>
      <c r="I594" t="s">
        <v>1852</v>
      </c>
      <c r="J594" t="s">
        <v>1490</v>
      </c>
      <c r="K594" t="s">
        <v>1491</v>
      </c>
      <c r="L594" t="s">
        <v>1486</v>
      </c>
      <c r="M594">
        <v>24</v>
      </c>
      <c r="N594">
        <v>1425</v>
      </c>
      <c r="O594">
        <v>12</v>
      </c>
      <c r="P594">
        <v>3</v>
      </c>
      <c r="Q594" s="134">
        <v>3655</v>
      </c>
      <c r="R594">
        <v>53.47</v>
      </c>
      <c r="S594">
        <v>3.77</v>
      </c>
      <c r="T594">
        <v>15.79</v>
      </c>
      <c r="U594">
        <v>9.8699999999999992</v>
      </c>
      <c r="V594">
        <v>0.17</v>
      </c>
      <c r="W594">
        <v>4</v>
      </c>
      <c r="X594">
        <v>8.98</v>
      </c>
      <c r="Y594">
        <v>3.35</v>
      </c>
      <c r="Z594">
        <v>7.0000000000000007E-2</v>
      </c>
      <c r="AA594">
        <v>0</v>
      </c>
      <c r="AB594">
        <v>0</v>
      </c>
      <c r="AC594">
        <v>0</v>
      </c>
      <c r="AD594">
        <v>0</v>
      </c>
      <c r="AE594">
        <v>99.47</v>
      </c>
      <c r="AG594" s="134">
        <v>3655</v>
      </c>
      <c r="AH594">
        <v>49.93</v>
      </c>
      <c r="AI594">
        <v>0.96</v>
      </c>
      <c r="AJ594">
        <v>14.6</v>
      </c>
      <c r="AK594">
        <v>7.08</v>
      </c>
      <c r="AL594">
        <v>0.14000000000000001</v>
      </c>
      <c r="AM594">
        <v>9.76</v>
      </c>
      <c r="AN594">
        <v>14.09</v>
      </c>
      <c r="AO594">
        <v>3.07</v>
      </c>
      <c r="AP594">
        <v>0</v>
      </c>
      <c r="AQ594">
        <v>0</v>
      </c>
    </row>
    <row r="595" spans="1:43" ht="15.6">
      <c r="A595" s="134">
        <v>3656</v>
      </c>
      <c r="B595" t="s">
        <v>2039</v>
      </c>
      <c r="C595" t="s">
        <v>2025</v>
      </c>
      <c r="D595">
        <v>0</v>
      </c>
      <c r="E595">
        <f t="shared" si="36"/>
        <v>0.53000000000000114</v>
      </c>
      <c r="F595">
        <f t="shared" si="37"/>
        <v>0.54999999999999716</v>
      </c>
      <c r="G595">
        <f t="shared" si="38"/>
        <v>30</v>
      </c>
      <c r="H595" s="136">
        <f t="shared" si="39"/>
        <v>1723.15</v>
      </c>
      <c r="I595" t="s">
        <v>1852</v>
      </c>
      <c r="J595" t="s">
        <v>1490</v>
      </c>
      <c r="K595" t="s">
        <v>1491</v>
      </c>
      <c r="L595" t="s">
        <v>1486</v>
      </c>
      <c r="M595">
        <v>19</v>
      </c>
      <c r="N595">
        <v>1450</v>
      </c>
      <c r="O595">
        <v>12</v>
      </c>
      <c r="P595">
        <v>3</v>
      </c>
      <c r="Q595" s="134">
        <v>3656</v>
      </c>
      <c r="R595">
        <v>51.89</v>
      </c>
      <c r="S595">
        <v>3.19</v>
      </c>
      <c r="T595">
        <v>16.489999999999998</v>
      </c>
      <c r="U595">
        <v>10.15</v>
      </c>
      <c r="V595">
        <v>0.15</v>
      </c>
      <c r="W595">
        <v>4.6100000000000003</v>
      </c>
      <c r="X595">
        <v>9.42</v>
      </c>
      <c r="Y595">
        <v>3.5</v>
      </c>
      <c r="Z595">
        <v>7.0000000000000007E-2</v>
      </c>
      <c r="AA595">
        <v>0</v>
      </c>
      <c r="AB595">
        <v>0</v>
      </c>
      <c r="AC595">
        <v>0</v>
      </c>
      <c r="AD595">
        <v>0</v>
      </c>
      <c r="AE595">
        <v>99.45</v>
      </c>
      <c r="AG595" s="134">
        <v>3656</v>
      </c>
      <c r="AH595">
        <v>49.66</v>
      </c>
      <c r="AI595">
        <v>0.85</v>
      </c>
      <c r="AJ595">
        <v>14.49</v>
      </c>
      <c r="AK595">
        <v>6.76</v>
      </c>
      <c r="AL595">
        <v>0.15</v>
      </c>
      <c r="AM595">
        <v>10.34</v>
      </c>
      <c r="AN595">
        <v>14.45</v>
      </c>
      <c r="AO595">
        <v>2.9</v>
      </c>
      <c r="AP595">
        <v>0</v>
      </c>
      <c r="AQ595">
        <v>0</v>
      </c>
    </row>
    <row r="596" spans="1:43" ht="15.6">
      <c r="A596" s="134">
        <v>3657</v>
      </c>
      <c r="B596" t="s">
        <v>2040</v>
      </c>
      <c r="C596" t="s">
        <v>2025</v>
      </c>
      <c r="D596">
        <v>0</v>
      </c>
      <c r="E596">
        <f t="shared" si="36"/>
        <v>1.3800000000000097</v>
      </c>
      <c r="F596">
        <f t="shared" si="37"/>
        <v>1.3700000000000045</v>
      </c>
      <c r="G596">
        <f t="shared" si="38"/>
        <v>30</v>
      </c>
      <c r="H596" s="136">
        <f t="shared" si="39"/>
        <v>1748.15</v>
      </c>
      <c r="I596" t="s">
        <v>1852</v>
      </c>
      <c r="J596" t="s">
        <v>1490</v>
      </c>
      <c r="K596" t="s">
        <v>1491</v>
      </c>
      <c r="L596" t="s">
        <v>1486</v>
      </c>
      <c r="M596">
        <v>12</v>
      </c>
      <c r="N596">
        <v>1475</v>
      </c>
      <c r="O596">
        <v>12</v>
      </c>
      <c r="P596">
        <v>3</v>
      </c>
      <c r="Q596" s="134">
        <v>3657</v>
      </c>
      <c r="R596">
        <v>50.91</v>
      </c>
      <c r="S596">
        <v>2.77</v>
      </c>
      <c r="T596">
        <v>16.329999999999998</v>
      </c>
      <c r="U596">
        <v>10.02</v>
      </c>
      <c r="V596">
        <v>0.16</v>
      </c>
      <c r="W596">
        <v>5.48</v>
      </c>
      <c r="X596">
        <v>9.6999999999999993</v>
      </c>
      <c r="Y596">
        <v>3.2</v>
      </c>
      <c r="Z596">
        <v>0.05</v>
      </c>
      <c r="AA596">
        <v>0</v>
      </c>
      <c r="AB596">
        <v>0</v>
      </c>
      <c r="AC596">
        <v>0</v>
      </c>
      <c r="AD596">
        <v>0</v>
      </c>
      <c r="AE596">
        <v>98.63</v>
      </c>
      <c r="AG596" s="134">
        <v>3657</v>
      </c>
      <c r="AH596">
        <v>50.31</v>
      </c>
      <c r="AI596">
        <v>0.71</v>
      </c>
      <c r="AJ596">
        <v>14.64</v>
      </c>
      <c r="AK596">
        <v>6.24</v>
      </c>
      <c r="AL596">
        <v>0.14000000000000001</v>
      </c>
      <c r="AM596">
        <v>11.12</v>
      </c>
      <c r="AN596">
        <v>14.88</v>
      </c>
      <c r="AO596">
        <v>2.67</v>
      </c>
      <c r="AP596">
        <v>0</v>
      </c>
      <c r="AQ596">
        <v>0</v>
      </c>
    </row>
    <row r="597" spans="1:43" ht="15.6">
      <c r="A597" s="134">
        <v>3658</v>
      </c>
      <c r="B597" t="s">
        <v>2041</v>
      </c>
      <c r="C597" t="s">
        <v>2025</v>
      </c>
      <c r="D597">
        <v>0</v>
      </c>
      <c r="E597">
        <f t="shared" si="36"/>
        <v>0.77000000000001023</v>
      </c>
      <c r="F597">
        <f t="shared" si="37"/>
        <v>0.76999999999999602</v>
      </c>
      <c r="G597">
        <f t="shared" si="38"/>
        <v>30</v>
      </c>
      <c r="H597" s="136">
        <f t="shared" si="39"/>
        <v>1773.15</v>
      </c>
      <c r="I597" t="s">
        <v>1852</v>
      </c>
      <c r="J597" t="s">
        <v>1490</v>
      </c>
      <c r="K597" t="s">
        <v>1491</v>
      </c>
      <c r="L597" t="s">
        <v>1486</v>
      </c>
      <c r="M597">
        <v>2.5</v>
      </c>
      <c r="N597">
        <v>1500</v>
      </c>
      <c r="O597">
        <v>12</v>
      </c>
      <c r="P597">
        <v>3</v>
      </c>
      <c r="Q597" s="134">
        <v>3658</v>
      </c>
      <c r="R597">
        <v>49.46</v>
      </c>
      <c r="S597">
        <v>2.02</v>
      </c>
      <c r="T597">
        <v>16.53</v>
      </c>
      <c r="U597">
        <v>9.7200000000000006</v>
      </c>
      <c r="V597">
        <v>0.16</v>
      </c>
      <c r="W597">
        <v>7.25</v>
      </c>
      <c r="X597">
        <v>10.93</v>
      </c>
      <c r="Y597">
        <v>3.13</v>
      </c>
      <c r="Z597">
        <v>0.03</v>
      </c>
      <c r="AA597">
        <v>0</v>
      </c>
      <c r="AB597">
        <v>0</v>
      </c>
      <c r="AC597">
        <v>0</v>
      </c>
      <c r="AD597">
        <v>0</v>
      </c>
      <c r="AE597">
        <v>99.23</v>
      </c>
      <c r="AG597" s="134">
        <v>3658</v>
      </c>
      <c r="AH597">
        <v>49.69</v>
      </c>
      <c r="AI597">
        <v>0.69</v>
      </c>
      <c r="AJ597">
        <v>13.79</v>
      </c>
      <c r="AK597">
        <v>5.7</v>
      </c>
      <c r="AL597">
        <v>0.14000000000000001</v>
      </c>
      <c r="AM597">
        <v>12.39</v>
      </c>
      <c r="AN597">
        <v>15.45</v>
      </c>
      <c r="AO597">
        <v>2.2000000000000002</v>
      </c>
      <c r="AP597">
        <v>0</v>
      </c>
      <c r="AQ597">
        <v>0</v>
      </c>
    </row>
    <row r="598" spans="1:43" ht="15.6">
      <c r="A598" s="134">
        <v>3659</v>
      </c>
      <c r="B598" t="s">
        <v>2042</v>
      </c>
      <c r="C598" t="s">
        <v>2025</v>
      </c>
      <c r="D598">
        <v>0</v>
      </c>
      <c r="E598">
        <f t="shared" si="36"/>
        <v>1.0600000000000165</v>
      </c>
      <c r="F598">
        <f t="shared" si="37"/>
        <v>1.0499999999999972</v>
      </c>
      <c r="G598">
        <f t="shared" si="38"/>
        <v>20</v>
      </c>
      <c r="H598" s="136">
        <f t="shared" si="39"/>
        <v>1598.15</v>
      </c>
      <c r="I598" t="s">
        <v>1852</v>
      </c>
      <c r="J598" t="s">
        <v>1490</v>
      </c>
      <c r="K598" t="s">
        <v>1491</v>
      </c>
      <c r="L598" t="s">
        <v>1486</v>
      </c>
      <c r="M598">
        <v>46</v>
      </c>
      <c r="N598">
        <v>1325</v>
      </c>
      <c r="O598">
        <v>12</v>
      </c>
      <c r="P598">
        <v>2</v>
      </c>
      <c r="Q598" s="134">
        <v>3659</v>
      </c>
      <c r="R598">
        <v>52.81</v>
      </c>
      <c r="S598">
        <v>2.74</v>
      </c>
      <c r="T598">
        <v>17.100000000000001</v>
      </c>
      <c r="U598">
        <v>9.36</v>
      </c>
      <c r="V598">
        <v>0.13</v>
      </c>
      <c r="W598">
        <v>4.0199999999999996</v>
      </c>
      <c r="X598">
        <v>8.0500000000000007</v>
      </c>
      <c r="Y598">
        <v>4.21</v>
      </c>
      <c r="Z598">
        <v>0.52</v>
      </c>
      <c r="AA598">
        <v>0</v>
      </c>
      <c r="AB598">
        <v>0</v>
      </c>
      <c r="AC598">
        <v>0</v>
      </c>
      <c r="AD598">
        <v>0</v>
      </c>
      <c r="AE598">
        <v>98.95</v>
      </c>
      <c r="AG598" s="134">
        <v>3659</v>
      </c>
      <c r="AH598">
        <v>48.39</v>
      </c>
      <c r="AI598">
        <v>1.0900000000000001</v>
      </c>
      <c r="AJ598">
        <v>12.77</v>
      </c>
      <c r="AK598">
        <v>7.9</v>
      </c>
      <c r="AL598">
        <v>0.16</v>
      </c>
      <c r="AM598">
        <v>11.94</v>
      </c>
      <c r="AN598">
        <v>15.81</v>
      </c>
      <c r="AO598">
        <v>1.81</v>
      </c>
      <c r="AP598">
        <v>0</v>
      </c>
      <c r="AQ598">
        <v>0</v>
      </c>
    </row>
    <row r="599" spans="1:43" ht="15.6">
      <c r="A599" s="134">
        <v>3660</v>
      </c>
      <c r="B599" t="s">
        <v>2043</v>
      </c>
      <c r="C599" t="s">
        <v>2025</v>
      </c>
      <c r="D599">
        <v>0</v>
      </c>
      <c r="E599">
        <f t="shared" si="36"/>
        <v>9.9999999999909051E-3</v>
      </c>
      <c r="F599">
        <f t="shared" si="37"/>
        <v>0</v>
      </c>
      <c r="G599">
        <f t="shared" si="38"/>
        <v>30</v>
      </c>
      <c r="H599" s="136">
        <f t="shared" si="39"/>
        <v>1548.15</v>
      </c>
      <c r="I599" t="s">
        <v>1852</v>
      </c>
      <c r="J599" t="s">
        <v>1490</v>
      </c>
      <c r="K599" t="s">
        <v>1491</v>
      </c>
      <c r="L599" t="s">
        <v>1486</v>
      </c>
      <c r="M599">
        <v>96</v>
      </c>
      <c r="N599">
        <v>1275</v>
      </c>
      <c r="O599">
        <v>12</v>
      </c>
      <c r="P599">
        <v>3</v>
      </c>
      <c r="Q599" s="134">
        <v>3660</v>
      </c>
      <c r="R599">
        <v>63.64</v>
      </c>
      <c r="S599">
        <v>3.33</v>
      </c>
      <c r="T599">
        <v>15.35</v>
      </c>
      <c r="U599">
        <v>5.18</v>
      </c>
      <c r="V599">
        <v>0.06</v>
      </c>
      <c r="W599">
        <v>1.53</v>
      </c>
      <c r="X599">
        <v>4.93</v>
      </c>
      <c r="Y599">
        <v>4.34</v>
      </c>
      <c r="Z599">
        <v>1.63</v>
      </c>
      <c r="AA599">
        <v>0</v>
      </c>
      <c r="AB599">
        <v>0</v>
      </c>
      <c r="AC599">
        <v>0</v>
      </c>
      <c r="AD599">
        <v>0</v>
      </c>
      <c r="AE599">
        <v>100</v>
      </c>
      <c r="AG599" s="134">
        <v>3660</v>
      </c>
      <c r="AH599">
        <v>50.91</v>
      </c>
      <c r="AI599">
        <v>1.87</v>
      </c>
      <c r="AJ599">
        <v>14.29</v>
      </c>
      <c r="AK599">
        <v>7.54</v>
      </c>
      <c r="AL599">
        <v>0.11</v>
      </c>
      <c r="AM599">
        <v>8.9</v>
      </c>
      <c r="AN599">
        <v>14.17</v>
      </c>
      <c r="AO599">
        <v>3.42</v>
      </c>
      <c r="AP599">
        <v>0</v>
      </c>
      <c r="AQ599">
        <v>0</v>
      </c>
    </row>
    <row r="600" spans="1:43" ht="15.6">
      <c r="A600" s="134">
        <v>53661</v>
      </c>
      <c r="B600" t="s">
        <v>2044</v>
      </c>
      <c r="C600" t="s">
        <v>2025</v>
      </c>
      <c r="D600">
        <v>0</v>
      </c>
      <c r="E600">
        <f t="shared" si="36"/>
        <v>-1.0000000000005116E-2</v>
      </c>
      <c r="F600">
        <f t="shared" si="37"/>
        <v>0</v>
      </c>
      <c r="G600">
        <f t="shared" si="38"/>
        <v>30</v>
      </c>
      <c r="H600" s="136">
        <f t="shared" si="39"/>
        <v>1588.15</v>
      </c>
      <c r="I600" t="s">
        <v>1852</v>
      </c>
      <c r="J600" t="s">
        <v>1490</v>
      </c>
      <c r="K600" t="s">
        <v>1491</v>
      </c>
      <c r="L600" t="s">
        <v>1486</v>
      </c>
      <c r="M600">
        <v>91.5</v>
      </c>
      <c r="N600">
        <v>1315</v>
      </c>
      <c r="O600">
        <v>12</v>
      </c>
      <c r="P600">
        <v>3</v>
      </c>
      <c r="Q600" s="134">
        <v>53661</v>
      </c>
      <c r="R600">
        <v>61.49</v>
      </c>
      <c r="S600">
        <v>4.12</v>
      </c>
      <c r="T600">
        <v>14.52</v>
      </c>
      <c r="U600">
        <v>6.2</v>
      </c>
      <c r="V600">
        <v>0.06</v>
      </c>
      <c r="W600">
        <v>1.98</v>
      </c>
      <c r="X600">
        <v>6.19</v>
      </c>
      <c r="Y600">
        <v>4.01</v>
      </c>
      <c r="Z600">
        <v>1.44</v>
      </c>
      <c r="AA600">
        <v>0</v>
      </c>
      <c r="AB600">
        <v>0</v>
      </c>
      <c r="AC600">
        <v>0</v>
      </c>
      <c r="AD600">
        <v>0</v>
      </c>
      <c r="AE600">
        <v>100</v>
      </c>
      <c r="AG600" s="134">
        <v>53661</v>
      </c>
      <c r="AH600">
        <v>51.62</v>
      </c>
      <c r="AI600">
        <v>1.74</v>
      </c>
      <c r="AJ600">
        <v>14.17</v>
      </c>
      <c r="AK600">
        <v>7.34</v>
      </c>
      <c r="AL600">
        <v>0.1</v>
      </c>
      <c r="AM600">
        <v>8.7100000000000009</v>
      </c>
      <c r="AN600">
        <v>13.65</v>
      </c>
      <c r="AO600">
        <v>3.49</v>
      </c>
      <c r="AP600">
        <v>0</v>
      </c>
      <c r="AQ600">
        <v>0</v>
      </c>
    </row>
    <row r="601" spans="1:43" ht="15.6">
      <c r="A601" s="134">
        <v>30331</v>
      </c>
      <c r="B601">
        <v>22</v>
      </c>
      <c r="C601" t="s">
        <v>2045</v>
      </c>
      <c r="D601">
        <v>0</v>
      </c>
      <c r="E601">
        <f t="shared" si="36"/>
        <v>1.8700000000000045</v>
      </c>
      <c r="F601">
        <f t="shared" si="37"/>
        <v>1.8700000000000045</v>
      </c>
      <c r="G601">
        <f t="shared" si="38"/>
        <v>5</v>
      </c>
      <c r="H601" s="136">
        <f t="shared" si="39"/>
        <v>1473.15</v>
      </c>
      <c r="I601" t="s">
        <v>2046</v>
      </c>
      <c r="J601" t="s">
        <v>1490</v>
      </c>
      <c r="K601" t="s">
        <v>1566</v>
      </c>
      <c r="L601" t="s">
        <v>2047</v>
      </c>
      <c r="M601">
        <v>48</v>
      </c>
      <c r="N601">
        <v>1200</v>
      </c>
      <c r="O601">
        <v>15</v>
      </c>
      <c r="P601">
        <v>0.5</v>
      </c>
      <c r="Q601" s="134">
        <v>30331</v>
      </c>
      <c r="R601">
        <v>56.4</v>
      </c>
      <c r="S601">
        <v>0.89</v>
      </c>
      <c r="T601">
        <v>15.3</v>
      </c>
      <c r="U601">
        <v>9.3000000000000007</v>
      </c>
      <c r="V601">
        <v>0</v>
      </c>
      <c r="W601">
        <v>4.66</v>
      </c>
      <c r="X601">
        <v>7.83</v>
      </c>
      <c r="Y601">
        <v>2.88</v>
      </c>
      <c r="Z601">
        <v>0.87</v>
      </c>
      <c r="AA601">
        <v>0</v>
      </c>
      <c r="AB601">
        <v>0</v>
      </c>
      <c r="AC601">
        <v>0</v>
      </c>
      <c r="AD601">
        <v>0</v>
      </c>
      <c r="AE601">
        <v>98.13</v>
      </c>
      <c r="AG601" s="134">
        <v>30331</v>
      </c>
      <c r="AH601">
        <v>55.1</v>
      </c>
      <c r="AI601">
        <v>0.12</v>
      </c>
      <c r="AJ601">
        <v>1.17</v>
      </c>
      <c r="AK601">
        <v>13.7</v>
      </c>
      <c r="AL601">
        <v>0</v>
      </c>
      <c r="AM601">
        <v>25.5</v>
      </c>
      <c r="AN601">
        <v>5.18</v>
      </c>
      <c r="AO601">
        <v>0.09</v>
      </c>
      <c r="AP601">
        <v>0</v>
      </c>
      <c r="AQ601">
        <v>0</v>
      </c>
    </row>
    <row r="602" spans="1:43" ht="15.6">
      <c r="A602" s="134">
        <v>30332</v>
      </c>
      <c r="B602" t="s">
        <v>2048</v>
      </c>
      <c r="C602" t="s">
        <v>2045</v>
      </c>
      <c r="D602">
        <v>0</v>
      </c>
      <c r="E602">
        <f t="shared" si="36"/>
        <v>0.11000000000001364</v>
      </c>
      <c r="F602">
        <f t="shared" si="37"/>
        <v>0.10999999999999943</v>
      </c>
      <c r="G602">
        <f t="shared" si="38"/>
        <v>5</v>
      </c>
      <c r="H602" s="136">
        <f t="shared" si="39"/>
        <v>1473.15</v>
      </c>
      <c r="I602" t="s">
        <v>2046</v>
      </c>
      <c r="J602" t="s">
        <v>1490</v>
      </c>
      <c r="K602" t="s">
        <v>1566</v>
      </c>
      <c r="L602" t="s">
        <v>2047</v>
      </c>
      <c r="M602">
        <v>48</v>
      </c>
      <c r="N602">
        <v>1200</v>
      </c>
      <c r="O602">
        <v>15</v>
      </c>
      <c r="P602">
        <v>0.5</v>
      </c>
      <c r="Q602" s="134">
        <v>30332</v>
      </c>
      <c r="R602">
        <v>57.4</v>
      </c>
      <c r="S602">
        <v>1.04</v>
      </c>
      <c r="T602">
        <v>15.3</v>
      </c>
      <c r="U602">
        <v>9.8699999999999992</v>
      </c>
      <c r="V602">
        <v>0</v>
      </c>
      <c r="W602">
        <v>4.5999999999999996</v>
      </c>
      <c r="X602">
        <v>7.93</v>
      </c>
      <c r="Y602">
        <v>2.88</v>
      </c>
      <c r="Z602">
        <v>0.87</v>
      </c>
      <c r="AA602">
        <v>0</v>
      </c>
      <c r="AB602">
        <v>0</v>
      </c>
      <c r="AC602">
        <v>0</v>
      </c>
      <c r="AD602">
        <v>0</v>
      </c>
      <c r="AE602">
        <v>99.89</v>
      </c>
      <c r="AG602" s="134">
        <v>30332</v>
      </c>
      <c r="AH602">
        <v>55.6</v>
      </c>
      <c r="AI602">
        <v>0.19</v>
      </c>
      <c r="AJ602">
        <v>2.13</v>
      </c>
      <c r="AK602">
        <v>13.8</v>
      </c>
      <c r="AL602">
        <v>0</v>
      </c>
      <c r="AM602">
        <v>26.3</v>
      </c>
      <c r="AN602">
        <v>4.2300000000000004</v>
      </c>
      <c r="AO602">
        <v>7.0000000000000007E-2</v>
      </c>
      <c r="AP602">
        <v>0</v>
      </c>
      <c r="AQ602">
        <v>0</v>
      </c>
    </row>
    <row r="603" spans="1:43" ht="15.6">
      <c r="A603" s="134">
        <v>30333</v>
      </c>
      <c r="B603">
        <v>21</v>
      </c>
      <c r="C603" t="s">
        <v>2045</v>
      </c>
      <c r="D603">
        <v>0</v>
      </c>
      <c r="E603">
        <f t="shared" si="36"/>
        <v>2.6799999999999926</v>
      </c>
      <c r="F603">
        <f t="shared" si="37"/>
        <v>2.6800000000000068</v>
      </c>
      <c r="G603">
        <f t="shared" si="38"/>
        <v>5</v>
      </c>
      <c r="H603" s="136">
        <f t="shared" si="39"/>
        <v>1423.15</v>
      </c>
      <c r="I603" t="s">
        <v>2046</v>
      </c>
      <c r="J603" t="s">
        <v>1490</v>
      </c>
      <c r="K603" t="s">
        <v>1566</v>
      </c>
      <c r="L603" t="s">
        <v>2047</v>
      </c>
      <c r="M603">
        <v>48</v>
      </c>
      <c r="N603">
        <v>1150</v>
      </c>
      <c r="O603">
        <v>15</v>
      </c>
      <c r="P603">
        <v>0.5</v>
      </c>
      <c r="Q603" s="134">
        <v>30333</v>
      </c>
      <c r="R603">
        <v>63.8</v>
      </c>
      <c r="S603">
        <v>1.08</v>
      </c>
      <c r="T603">
        <v>13.4</v>
      </c>
      <c r="U603">
        <v>7.01</v>
      </c>
      <c r="V603">
        <v>0</v>
      </c>
      <c r="W603">
        <v>1.95</v>
      </c>
      <c r="X603">
        <v>4.97</v>
      </c>
      <c r="Y603">
        <v>3.57</v>
      </c>
      <c r="Z603">
        <v>1.54</v>
      </c>
      <c r="AA603">
        <v>0</v>
      </c>
      <c r="AB603">
        <v>0</v>
      </c>
      <c r="AC603">
        <v>0</v>
      </c>
      <c r="AD603">
        <v>0</v>
      </c>
      <c r="AE603">
        <v>97.32</v>
      </c>
      <c r="AG603" s="134">
        <v>30333</v>
      </c>
      <c r="AH603">
        <v>54.1</v>
      </c>
      <c r="AI603">
        <v>0.4</v>
      </c>
      <c r="AJ603">
        <v>2.29</v>
      </c>
      <c r="AK603">
        <v>11.6</v>
      </c>
      <c r="AL603">
        <v>0</v>
      </c>
      <c r="AM603">
        <v>15.9</v>
      </c>
      <c r="AN603">
        <v>17.2</v>
      </c>
      <c r="AO603">
        <v>0.33</v>
      </c>
      <c r="AP603">
        <v>0</v>
      </c>
      <c r="AQ603">
        <v>0</v>
      </c>
    </row>
    <row r="604" spans="1:43" ht="15.6">
      <c r="A604" s="134">
        <v>30334</v>
      </c>
      <c r="B604" t="s">
        <v>2049</v>
      </c>
      <c r="C604" t="s">
        <v>2045</v>
      </c>
      <c r="D604">
        <v>0</v>
      </c>
      <c r="E604">
        <f t="shared" si="36"/>
        <v>1.1100000000000136</v>
      </c>
      <c r="F604">
        <f t="shared" si="37"/>
        <v>1.1099999999999994</v>
      </c>
      <c r="G604">
        <f t="shared" si="38"/>
        <v>5</v>
      </c>
      <c r="H604" s="136">
        <f t="shared" si="39"/>
        <v>1423.15</v>
      </c>
      <c r="I604" t="s">
        <v>2046</v>
      </c>
      <c r="J604" t="s">
        <v>1490</v>
      </c>
      <c r="K604" t="s">
        <v>1566</v>
      </c>
      <c r="L604" t="s">
        <v>2047</v>
      </c>
      <c r="M604">
        <v>48</v>
      </c>
      <c r="N604">
        <v>1150</v>
      </c>
      <c r="O604">
        <v>15</v>
      </c>
      <c r="P604">
        <v>0.5</v>
      </c>
      <c r="Q604" s="134">
        <v>30334</v>
      </c>
      <c r="R604">
        <v>68.2</v>
      </c>
      <c r="S604">
        <v>1.21</v>
      </c>
      <c r="T604">
        <v>13</v>
      </c>
      <c r="U604">
        <v>5.97</v>
      </c>
      <c r="V604">
        <v>0</v>
      </c>
      <c r="W604">
        <v>1.22</v>
      </c>
      <c r="X604">
        <v>3.8</v>
      </c>
      <c r="Y604">
        <v>3.66</v>
      </c>
      <c r="Z604">
        <v>1.83</v>
      </c>
      <c r="AA604">
        <v>0</v>
      </c>
      <c r="AB604">
        <v>0</v>
      </c>
      <c r="AC604">
        <v>0</v>
      </c>
      <c r="AD604">
        <v>0</v>
      </c>
      <c r="AE604">
        <v>98.89</v>
      </c>
      <c r="AG604" s="134">
        <v>30334</v>
      </c>
      <c r="AH604">
        <v>54.2</v>
      </c>
      <c r="AI604">
        <v>0.31</v>
      </c>
      <c r="AJ604">
        <v>1.98</v>
      </c>
      <c r="AK604">
        <v>11.4</v>
      </c>
      <c r="AL604">
        <v>0</v>
      </c>
      <c r="AM604">
        <v>16.600000000000001</v>
      </c>
      <c r="AN604">
        <v>16.899999999999999</v>
      </c>
      <c r="AO604">
        <v>0.33</v>
      </c>
      <c r="AP604">
        <v>0</v>
      </c>
      <c r="AQ604">
        <v>0</v>
      </c>
    </row>
    <row r="605" spans="1:43" ht="15.6">
      <c r="A605" s="134">
        <v>30335</v>
      </c>
      <c r="B605">
        <v>24</v>
      </c>
      <c r="C605" t="s">
        <v>2045</v>
      </c>
      <c r="D605">
        <v>0</v>
      </c>
      <c r="E605">
        <f t="shared" si="36"/>
        <v>0.97999999999998977</v>
      </c>
      <c r="F605">
        <f t="shared" si="37"/>
        <v>0.98000000000000398</v>
      </c>
      <c r="G605">
        <f t="shared" si="38"/>
        <v>5</v>
      </c>
      <c r="H605" s="136">
        <f t="shared" si="39"/>
        <v>1373.15</v>
      </c>
      <c r="I605" t="s">
        <v>2046</v>
      </c>
      <c r="J605" t="s">
        <v>1490</v>
      </c>
      <c r="K605" t="s">
        <v>1566</v>
      </c>
      <c r="L605" t="s">
        <v>2047</v>
      </c>
      <c r="M605">
        <v>72</v>
      </c>
      <c r="N605">
        <v>1100</v>
      </c>
      <c r="O605">
        <v>15</v>
      </c>
      <c r="P605">
        <v>0.5</v>
      </c>
      <c r="Q605" s="134">
        <v>30335</v>
      </c>
      <c r="R605">
        <v>72.2</v>
      </c>
      <c r="S605">
        <v>0.7</v>
      </c>
      <c r="T605">
        <v>12.9</v>
      </c>
      <c r="U605">
        <v>3.87</v>
      </c>
      <c r="V605">
        <v>0</v>
      </c>
      <c r="W605">
        <v>0.57999999999999996</v>
      </c>
      <c r="X605">
        <v>1.73</v>
      </c>
      <c r="Y605">
        <v>4.5999999999999996</v>
      </c>
      <c r="Z605">
        <v>2.44</v>
      </c>
      <c r="AA605">
        <v>0</v>
      </c>
      <c r="AB605">
        <v>0</v>
      </c>
      <c r="AC605">
        <v>0</v>
      </c>
      <c r="AD605">
        <v>0</v>
      </c>
      <c r="AE605">
        <v>99.02</v>
      </c>
      <c r="AG605" s="134">
        <v>30335</v>
      </c>
      <c r="AH605">
        <v>54.7</v>
      </c>
      <c r="AI605">
        <v>0.22</v>
      </c>
      <c r="AJ605">
        <v>0.91</v>
      </c>
      <c r="AK605">
        <v>11.8</v>
      </c>
      <c r="AL605">
        <v>0</v>
      </c>
      <c r="AM605">
        <v>13.7</v>
      </c>
      <c r="AN605">
        <v>19.600000000000001</v>
      </c>
      <c r="AO605">
        <v>0.8</v>
      </c>
      <c r="AP605">
        <v>0</v>
      </c>
      <c r="AQ605">
        <v>0</v>
      </c>
    </row>
    <row r="606" spans="1:43" ht="15.6">
      <c r="A606" s="134">
        <v>1484</v>
      </c>
      <c r="B606" t="s">
        <v>2050</v>
      </c>
      <c r="C606" t="s">
        <v>2051</v>
      </c>
      <c r="D606">
        <v>0</v>
      </c>
      <c r="E606">
        <f t="shared" si="36"/>
        <v>0</v>
      </c>
      <c r="F606">
        <f t="shared" si="37"/>
        <v>2.5400000000000063</v>
      </c>
      <c r="G606">
        <f t="shared" si="38"/>
        <v>10</v>
      </c>
      <c r="H606" s="136">
        <f t="shared" si="39"/>
        <v>1493.15</v>
      </c>
      <c r="I606" t="s">
        <v>2052</v>
      </c>
      <c r="J606" t="s">
        <v>1490</v>
      </c>
      <c r="K606" t="s">
        <v>1580</v>
      </c>
      <c r="L606" t="s">
        <v>1848</v>
      </c>
      <c r="M606">
        <v>23.25</v>
      </c>
      <c r="N606">
        <v>1220</v>
      </c>
      <c r="O606">
        <v>10</v>
      </c>
      <c r="P606">
        <v>1</v>
      </c>
      <c r="Q606" s="134">
        <v>1484</v>
      </c>
      <c r="R606">
        <v>48.76</v>
      </c>
      <c r="S606">
        <v>1.32</v>
      </c>
      <c r="T606">
        <v>18.05</v>
      </c>
      <c r="U606">
        <v>8.02</v>
      </c>
      <c r="V606">
        <v>0.19</v>
      </c>
      <c r="W606">
        <v>9.4499999999999993</v>
      </c>
      <c r="X606">
        <v>10.57</v>
      </c>
      <c r="Y606">
        <v>2.97</v>
      </c>
      <c r="Z606">
        <v>0.65</v>
      </c>
      <c r="AA606">
        <v>0.02</v>
      </c>
      <c r="AB606">
        <v>0</v>
      </c>
      <c r="AC606">
        <v>0</v>
      </c>
      <c r="AD606">
        <v>0</v>
      </c>
      <c r="AE606">
        <v>97.46</v>
      </c>
      <c r="AG606" s="134">
        <v>1484</v>
      </c>
      <c r="AH606">
        <v>49.54</v>
      </c>
      <c r="AI606">
        <v>0.53</v>
      </c>
      <c r="AJ606">
        <v>8.31</v>
      </c>
      <c r="AK606">
        <v>6.56</v>
      </c>
      <c r="AL606">
        <v>0.17</v>
      </c>
      <c r="AM606">
        <v>17.260000000000002</v>
      </c>
      <c r="AN606">
        <v>17.38</v>
      </c>
      <c r="AO606">
        <v>0.71</v>
      </c>
      <c r="AP606">
        <v>0.01</v>
      </c>
      <c r="AQ606">
        <v>0.08</v>
      </c>
    </row>
    <row r="607" spans="1:43" ht="15.6">
      <c r="A607" s="134">
        <v>1485</v>
      </c>
      <c r="B607" t="s">
        <v>2053</v>
      </c>
      <c r="C607" t="s">
        <v>2051</v>
      </c>
      <c r="D607">
        <v>0</v>
      </c>
      <c r="E607">
        <f t="shared" si="36"/>
        <v>1.0000000000005116E-2</v>
      </c>
      <c r="F607">
        <f t="shared" si="37"/>
        <v>2.0699999999999932</v>
      </c>
      <c r="G607">
        <f t="shared" si="38"/>
        <v>10.5</v>
      </c>
      <c r="H607" s="136">
        <f t="shared" si="39"/>
        <v>1473.15</v>
      </c>
      <c r="I607" t="s">
        <v>2052</v>
      </c>
      <c r="J607" t="s">
        <v>1490</v>
      </c>
      <c r="K607" t="s">
        <v>1580</v>
      </c>
      <c r="L607" t="s">
        <v>1848</v>
      </c>
      <c r="M607">
        <v>14.5</v>
      </c>
      <c r="N607">
        <v>1200</v>
      </c>
      <c r="O607">
        <v>10</v>
      </c>
      <c r="P607">
        <v>1.05</v>
      </c>
      <c r="Q607" s="134">
        <v>1485</v>
      </c>
      <c r="R607">
        <v>48.28</v>
      </c>
      <c r="S607">
        <v>1.18</v>
      </c>
      <c r="T607">
        <v>16.88</v>
      </c>
      <c r="U607">
        <v>9.0500000000000007</v>
      </c>
      <c r="V607">
        <v>0.19</v>
      </c>
      <c r="W607">
        <v>9.75</v>
      </c>
      <c r="X607">
        <v>11.55</v>
      </c>
      <c r="Y607">
        <v>2.5</v>
      </c>
      <c r="Z607">
        <v>0.56999999999999995</v>
      </c>
      <c r="AA607">
        <v>0.04</v>
      </c>
      <c r="AB607">
        <v>0</v>
      </c>
      <c r="AC607">
        <v>0</v>
      </c>
      <c r="AD607">
        <v>0</v>
      </c>
      <c r="AE607">
        <v>97.93</v>
      </c>
      <c r="AG607" s="134">
        <v>1485</v>
      </c>
      <c r="AH607">
        <v>47.55</v>
      </c>
      <c r="AI607">
        <v>0.55000000000000004</v>
      </c>
      <c r="AJ607">
        <v>8.3000000000000007</v>
      </c>
      <c r="AK607">
        <v>6.85</v>
      </c>
      <c r="AL607">
        <v>0.12</v>
      </c>
      <c r="AM607">
        <v>16.559999999999999</v>
      </c>
      <c r="AN607">
        <v>17.36</v>
      </c>
      <c r="AO607">
        <v>0.55000000000000004</v>
      </c>
      <c r="AP607">
        <v>0.06</v>
      </c>
      <c r="AQ607">
        <v>0.26</v>
      </c>
    </row>
    <row r="608" spans="1:43" ht="15.6">
      <c r="A608" s="134">
        <v>1486</v>
      </c>
      <c r="B608" t="s">
        <v>2054</v>
      </c>
      <c r="C608" t="s">
        <v>2051</v>
      </c>
      <c r="D608">
        <v>0</v>
      </c>
      <c r="E608">
        <f t="shared" si="36"/>
        <v>-9.9999999999909051E-3</v>
      </c>
      <c r="F608">
        <f t="shared" si="37"/>
        <v>2.9399999999999977</v>
      </c>
      <c r="G608">
        <f t="shared" si="38"/>
        <v>11</v>
      </c>
      <c r="H608" s="136">
        <f t="shared" si="39"/>
        <v>1493.15</v>
      </c>
      <c r="I608" t="s">
        <v>2052</v>
      </c>
      <c r="J608" t="s">
        <v>1490</v>
      </c>
      <c r="K608" t="s">
        <v>1580</v>
      </c>
      <c r="L608" t="s">
        <v>1848</v>
      </c>
      <c r="M608">
        <v>17.5</v>
      </c>
      <c r="N608">
        <v>1220</v>
      </c>
      <c r="O608">
        <v>10</v>
      </c>
      <c r="P608">
        <v>1.1000000000000001</v>
      </c>
      <c r="Q608" s="134">
        <v>1486</v>
      </c>
      <c r="R608">
        <v>48.57</v>
      </c>
      <c r="S608">
        <v>1.2</v>
      </c>
      <c r="T608">
        <v>16.649999999999999</v>
      </c>
      <c r="U608">
        <v>8.6</v>
      </c>
      <c r="V608">
        <v>0.12</v>
      </c>
      <c r="W608">
        <v>10.41</v>
      </c>
      <c r="X608">
        <v>11.28</v>
      </c>
      <c r="Y608">
        <v>2.58</v>
      </c>
      <c r="Z608">
        <v>0.53</v>
      </c>
      <c r="AA608">
        <v>7.0000000000000007E-2</v>
      </c>
      <c r="AB608">
        <v>0</v>
      </c>
      <c r="AC608">
        <v>0</v>
      </c>
      <c r="AD608">
        <v>0</v>
      </c>
      <c r="AE608">
        <v>97.06</v>
      </c>
      <c r="AG608" s="134">
        <v>1486</v>
      </c>
      <c r="AH608">
        <v>49.04</v>
      </c>
      <c r="AI608">
        <v>0.4</v>
      </c>
      <c r="AJ608">
        <v>7.96</v>
      </c>
      <c r="AK608">
        <v>5.74</v>
      </c>
      <c r="AL608">
        <v>0.06</v>
      </c>
      <c r="AM608">
        <v>17.350000000000001</v>
      </c>
      <c r="AN608">
        <v>16.989999999999998</v>
      </c>
      <c r="AO608">
        <v>0.59</v>
      </c>
      <c r="AP608">
        <v>0.01</v>
      </c>
      <c r="AQ608">
        <v>0.33</v>
      </c>
    </row>
    <row r="609" spans="1:43" ht="15.6">
      <c r="A609" s="134">
        <v>1488</v>
      </c>
      <c r="B609" t="s">
        <v>2055</v>
      </c>
      <c r="C609" t="s">
        <v>2051</v>
      </c>
      <c r="D609">
        <v>0</v>
      </c>
      <c r="E609">
        <f t="shared" si="36"/>
        <v>-1.0000000000005116E-2</v>
      </c>
      <c r="F609">
        <f t="shared" si="37"/>
        <v>2.9200000000000017</v>
      </c>
      <c r="G609">
        <f t="shared" si="38"/>
        <v>12</v>
      </c>
      <c r="H609" s="136">
        <f t="shared" si="39"/>
        <v>1533.15</v>
      </c>
      <c r="I609" t="s">
        <v>2052</v>
      </c>
      <c r="J609" t="s">
        <v>1490</v>
      </c>
      <c r="K609" t="s">
        <v>1580</v>
      </c>
      <c r="L609" t="s">
        <v>1848</v>
      </c>
      <c r="M609">
        <v>2</v>
      </c>
      <c r="N609">
        <v>1260</v>
      </c>
      <c r="O609">
        <v>10</v>
      </c>
      <c r="P609">
        <v>1.2</v>
      </c>
      <c r="Q609" s="134">
        <v>1488</v>
      </c>
      <c r="R609">
        <v>50.07</v>
      </c>
      <c r="S609">
        <v>1.55</v>
      </c>
      <c r="T609">
        <v>18.84</v>
      </c>
      <c r="U609">
        <v>8.0299999999999994</v>
      </c>
      <c r="V609">
        <v>0.19</v>
      </c>
      <c r="W609">
        <v>7.51</v>
      </c>
      <c r="X609">
        <v>9.2100000000000009</v>
      </c>
      <c r="Y609">
        <v>3.7</v>
      </c>
      <c r="Z609">
        <v>0.88</v>
      </c>
      <c r="AA609">
        <v>0.03</v>
      </c>
      <c r="AB609">
        <v>0</v>
      </c>
      <c r="AC609">
        <v>0</v>
      </c>
      <c r="AD609">
        <v>0</v>
      </c>
      <c r="AE609">
        <v>97.08</v>
      </c>
      <c r="AG609" s="134">
        <v>1488</v>
      </c>
      <c r="AH609">
        <v>48.72</v>
      </c>
      <c r="AI609">
        <v>0.59</v>
      </c>
      <c r="AJ609">
        <v>8.9700000000000006</v>
      </c>
      <c r="AK609">
        <v>6.87</v>
      </c>
      <c r="AL609">
        <v>0.22</v>
      </c>
      <c r="AM609">
        <v>15.56</v>
      </c>
      <c r="AN609">
        <v>17.27</v>
      </c>
      <c r="AO609">
        <v>0.72</v>
      </c>
      <c r="AP609">
        <v>0.01</v>
      </c>
      <c r="AQ609">
        <v>7.0000000000000007E-2</v>
      </c>
    </row>
    <row r="610" spans="1:43" ht="15.6">
      <c r="A610" s="134">
        <v>1489</v>
      </c>
      <c r="B610" t="s">
        <v>2056</v>
      </c>
      <c r="C610" t="s">
        <v>2051</v>
      </c>
      <c r="D610">
        <v>0</v>
      </c>
      <c r="E610">
        <f t="shared" si="36"/>
        <v>-9.9999999999909051E-3</v>
      </c>
      <c r="F610">
        <f t="shared" si="37"/>
        <v>2.4099999999999966</v>
      </c>
      <c r="G610">
        <f t="shared" si="38"/>
        <v>12</v>
      </c>
      <c r="H610" s="136">
        <f t="shared" si="39"/>
        <v>1473.15</v>
      </c>
      <c r="I610" t="s">
        <v>2052</v>
      </c>
      <c r="J610" t="s">
        <v>1490</v>
      </c>
      <c r="K610" t="s">
        <v>1580</v>
      </c>
      <c r="L610" t="s">
        <v>1848</v>
      </c>
      <c r="M610">
        <v>19</v>
      </c>
      <c r="N610">
        <v>1200</v>
      </c>
      <c r="O610">
        <v>10</v>
      </c>
      <c r="P610">
        <v>1.2</v>
      </c>
      <c r="Q610" s="134">
        <v>1489</v>
      </c>
      <c r="R610">
        <v>48.97</v>
      </c>
      <c r="S610">
        <v>1.18</v>
      </c>
      <c r="T610">
        <v>17.71</v>
      </c>
      <c r="U610">
        <v>7.49</v>
      </c>
      <c r="V610">
        <v>0.19</v>
      </c>
      <c r="W610">
        <v>10.32</v>
      </c>
      <c r="X610">
        <v>10.7</v>
      </c>
      <c r="Y610">
        <v>2.76</v>
      </c>
      <c r="Z610">
        <v>0.63</v>
      </c>
      <c r="AA610">
        <v>0.06</v>
      </c>
      <c r="AB610">
        <v>0</v>
      </c>
      <c r="AC610">
        <v>0</v>
      </c>
      <c r="AD610">
        <v>0</v>
      </c>
      <c r="AE610">
        <v>97.59</v>
      </c>
      <c r="AG610" s="134">
        <v>1489</v>
      </c>
      <c r="AH610">
        <v>49.81</v>
      </c>
      <c r="AI610">
        <v>0.57999999999999996</v>
      </c>
      <c r="AJ610">
        <v>8.14</v>
      </c>
      <c r="AK610">
        <v>5.88</v>
      </c>
      <c r="AL610">
        <v>0.19</v>
      </c>
      <c r="AM610">
        <v>17.79</v>
      </c>
      <c r="AN610">
        <v>16.22</v>
      </c>
      <c r="AO610">
        <v>0.59</v>
      </c>
      <c r="AP610">
        <v>0.03</v>
      </c>
      <c r="AQ610">
        <v>0.31</v>
      </c>
    </row>
    <row r="611" spans="1:43" ht="15.6">
      <c r="A611" s="134">
        <v>1491</v>
      </c>
      <c r="B611" t="s">
        <v>2057</v>
      </c>
      <c r="C611" t="s">
        <v>2051</v>
      </c>
      <c r="D611">
        <v>0</v>
      </c>
      <c r="E611">
        <f t="shared" si="36"/>
        <v>-1.0000000000005116E-2</v>
      </c>
      <c r="F611">
        <f t="shared" si="37"/>
        <v>2.8499999999999943</v>
      </c>
      <c r="G611">
        <f t="shared" si="38"/>
        <v>12.5</v>
      </c>
      <c r="H611" s="136">
        <f t="shared" si="39"/>
        <v>1483.15</v>
      </c>
      <c r="I611" t="s">
        <v>2052</v>
      </c>
      <c r="J611" t="s">
        <v>1490</v>
      </c>
      <c r="K611" t="s">
        <v>1580</v>
      </c>
      <c r="L611" t="s">
        <v>1848</v>
      </c>
      <c r="M611">
        <v>18</v>
      </c>
      <c r="N611">
        <v>1210</v>
      </c>
      <c r="O611">
        <v>10</v>
      </c>
      <c r="P611">
        <v>1.25</v>
      </c>
      <c r="Q611" s="134">
        <v>1491</v>
      </c>
      <c r="R611">
        <v>49.8</v>
      </c>
      <c r="S611">
        <v>1.33</v>
      </c>
      <c r="T611">
        <v>18.55</v>
      </c>
      <c r="U611">
        <v>8.48</v>
      </c>
      <c r="V611">
        <v>0.19</v>
      </c>
      <c r="W611">
        <v>7.98</v>
      </c>
      <c r="X611">
        <v>9.3699999999999992</v>
      </c>
      <c r="Y611">
        <v>3.52</v>
      </c>
      <c r="Z611">
        <v>0.79</v>
      </c>
      <c r="AA611">
        <v>0</v>
      </c>
      <c r="AB611">
        <v>0</v>
      </c>
      <c r="AC611">
        <v>0</v>
      </c>
      <c r="AD611">
        <v>0</v>
      </c>
      <c r="AE611">
        <v>97.15</v>
      </c>
      <c r="AG611" s="134">
        <v>1491</v>
      </c>
      <c r="AH611">
        <v>48.78</v>
      </c>
      <c r="AI611">
        <v>0.62</v>
      </c>
      <c r="AJ611">
        <v>8.68</v>
      </c>
      <c r="AK611">
        <v>7.37</v>
      </c>
      <c r="AL611">
        <v>0.13</v>
      </c>
      <c r="AM611">
        <v>15.8</v>
      </c>
      <c r="AN611">
        <v>17.54</v>
      </c>
      <c r="AO611">
        <v>0.8</v>
      </c>
      <c r="AP611">
        <v>0.02</v>
      </c>
      <c r="AQ611">
        <v>0.13</v>
      </c>
    </row>
    <row r="612" spans="1:43" ht="15.6">
      <c r="A612" s="134">
        <v>1492</v>
      </c>
      <c r="B612" t="s">
        <v>2058</v>
      </c>
      <c r="C612" t="s">
        <v>2051</v>
      </c>
      <c r="D612">
        <v>0</v>
      </c>
      <c r="E612">
        <f t="shared" si="36"/>
        <v>0</v>
      </c>
      <c r="F612">
        <f t="shared" si="37"/>
        <v>1.8700000000000045</v>
      </c>
      <c r="G612">
        <f t="shared" si="38"/>
        <v>13</v>
      </c>
      <c r="H612" s="136">
        <f t="shared" si="39"/>
        <v>1503.15</v>
      </c>
      <c r="I612" t="s">
        <v>2052</v>
      </c>
      <c r="J612" t="s">
        <v>1490</v>
      </c>
      <c r="K612" t="s">
        <v>1580</v>
      </c>
      <c r="L612" t="s">
        <v>1848</v>
      </c>
      <c r="M612">
        <v>13</v>
      </c>
      <c r="N612">
        <v>1230</v>
      </c>
      <c r="O612">
        <v>10</v>
      </c>
      <c r="P612">
        <v>1.3</v>
      </c>
      <c r="Q612" s="134">
        <v>1492</v>
      </c>
      <c r="R612">
        <v>48.25</v>
      </c>
      <c r="S612">
        <v>1.36</v>
      </c>
      <c r="T612">
        <v>17.510000000000002</v>
      </c>
      <c r="U612">
        <v>8.56</v>
      </c>
      <c r="V612">
        <v>0.12</v>
      </c>
      <c r="W612">
        <v>10.16</v>
      </c>
      <c r="X612">
        <v>10.44</v>
      </c>
      <c r="Y612">
        <v>2.92</v>
      </c>
      <c r="Z612">
        <v>0.66</v>
      </c>
      <c r="AA612">
        <v>0.02</v>
      </c>
      <c r="AB612">
        <v>0</v>
      </c>
      <c r="AC612">
        <v>0</v>
      </c>
      <c r="AD612">
        <v>0</v>
      </c>
      <c r="AE612">
        <v>98.13</v>
      </c>
      <c r="AG612" s="134">
        <v>1492</v>
      </c>
      <c r="AH612">
        <v>50.09</v>
      </c>
      <c r="AI612">
        <v>0.4</v>
      </c>
      <c r="AJ612">
        <v>8.15</v>
      </c>
      <c r="AK612">
        <v>5.82</v>
      </c>
      <c r="AL612">
        <v>0.21</v>
      </c>
      <c r="AM612">
        <v>18.309999999999999</v>
      </c>
      <c r="AN612">
        <v>16.420000000000002</v>
      </c>
      <c r="AO612">
        <v>0.68</v>
      </c>
      <c r="AP612">
        <v>0</v>
      </c>
      <c r="AQ612">
        <v>0.38</v>
      </c>
    </row>
    <row r="613" spans="1:43" ht="15.6">
      <c r="A613" s="134">
        <v>1494</v>
      </c>
      <c r="B613" t="s">
        <v>2059</v>
      </c>
      <c r="C613" t="s">
        <v>2051</v>
      </c>
      <c r="D613">
        <v>0</v>
      </c>
      <c r="E613">
        <f t="shared" si="36"/>
        <v>1.0000000000005116E-2</v>
      </c>
      <c r="F613">
        <f t="shared" si="37"/>
        <v>2.1299999999999955</v>
      </c>
      <c r="G613">
        <f t="shared" si="38"/>
        <v>15</v>
      </c>
      <c r="H613" s="136">
        <f t="shared" si="39"/>
        <v>1533.15</v>
      </c>
      <c r="I613" t="s">
        <v>2052</v>
      </c>
      <c r="J613" t="s">
        <v>1490</v>
      </c>
      <c r="K613" t="s">
        <v>1580</v>
      </c>
      <c r="L613" t="s">
        <v>1848</v>
      </c>
      <c r="M613">
        <v>12</v>
      </c>
      <c r="N613">
        <v>1260</v>
      </c>
      <c r="O613">
        <v>10</v>
      </c>
      <c r="P613">
        <v>1.5</v>
      </c>
      <c r="Q613" s="134">
        <v>1494</v>
      </c>
      <c r="R613">
        <v>47.99</v>
      </c>
      <c r="S613">
        <v>1.39</v>
      </c>
      <c r="T613">
        <v>17.52</v>
      </c>
      <c r="U613">
        <v>9.3000000000000007</v>
      </c>
      <c r="V613">
        <v>0.08</v>
      </c>
      <c r="W613">
        <v>10.07</v>
      </c>
      <c r="X613">
        <v>10.11</v>
      </c>
      <c r="Y613">
        <v>2.86</v>
      </c>
      <c r="Z613">
        <v>0.63</v>
      </c>
      <c r="AA613">
        <v>0.04</v>
      </c>
      <c r="AB613">
        <v>0</v>
      </c>
      <c r="AC613">
        <v>0</v>
      </c>
      <c r="AD613">
        <v>0</v>
      </c>
      <c r="AE613">
        <v>97.87</v>
      </c>
      <c r="AG613" s="134">
        <v>1494</v>
      </c>
      <c r="AH613">
        <v>48.79</v>
      </c>
      <c r="AI613">
        <v>0.44</v>
      </c>
      <c r="AJ613">
        <v>9.3000000000000007</v>
      </c>
      <c r="AK613">
        <v>6.81</v>
      </c>
      <c r="AL613">
        <v>0.14000000000000001</v>
      </c>
      <c r="AM613">
        <v>16.64</v>
      </c>
      <c r="AN613">
        <v>16.8</v>
      </c>
      <c r="AO613">
        <v>0.94</v>
      </c>
      <c r="AP613">
        <v>0.05</v>
      </c>
      <c r="AQ613">
        <v>0.16</v>
      </c>
    </row>
    <row r="614" spans="1:43" ht="15.6">
      <c r="A614" s="134">
        <v>1495</v>
      </c>
      <c r="B614" t="s">
        <v>2060</v>
      </c>
      <c r="C614" t="s">
        <v>2051</v>
      </c>
      <c r="D614">
        <v>0</v>
      </c>
      <c r="E614">
        <f t="shared" si="36"/>
        <v>0</v>
      </c>
      <c r="F614">
        <f t="shared" si="37"/>
        <v>2.7000000000000028</v>
      </c>
      <c r="G614">
        <f t="shared" si="38"/>
        <v>15</v>
      </c>
      <c r="H614" s="136">
        <f t="shared" si="39"/>
        <v>1513.15</v>
      </c>
      <c r="I614" t="s">
        <v>2052</v>
      </c>
      <c r="J614" t="s">
        <v>1490</v>
      </c>
      <c r="K614" t="s">
        <v>1580</v>
      </c>
      <c r="L614" t="s">
        <v>1848</v>
      </c>
      <c r="M614">
        <v>12.5</v>
      </c>
      <c r="N614">
        <v>1240</v>
      </c>
      <c r="O614">
        <v>10</v>
      </c>
      <c r="P614">
        <v>1.5</v>
      </c>
      <c r="Q614" s="134">
        <v>1495</v>
      </c>
      <c r="R614">
        <v>48.28</v>
      </c>
      <c r="S614">
        <v>1.35</v>
      </c>
      <c r="T614">
        <v>17.77</v>
      </c>
      <c r="U614">
        <v>8.75</v>
      </c>
      <c r="V614">
        <v>0.14000000000000001</v>
      </c>
      <c r="W614">
        <v>9.91</v>
      </c>
      <c r="X614">
        <v>10.07</v>
      </c>
      <c r="Y614">
        <v>3.01</v>
      </c>
      <c r="Z614">
        <v>0.65</v>
      </c>
      <c r="AA614">
        <v>7.0000000000000007E-2</v>
      </c>
      <c r="AB614">
        <v>0</v>
      </c>
      <c r="AC614">
        <v>0</v>
      </c>
      <c r="AD614">
        <v>0</v>
      </c>
      <c r="AE614">
        <v>97.3</v>
      </c>
      <c r="AG614" s="134">
        <v>1495</v>
      </c>
      <c r="AH614">
        <v>49.61</v>
      </c>
      <c r="AI614">
        <v>0.41</v>
      </c>
      <c r="AJ614">
        <v>8.52</v>
      </c>
      <c r="AK614">
        <v>5.87</v>
      </c>
      <c r="AL614">
        <v>0.17</v>
      </c>
      <c r="AM614">
        <v>17.27</v>
      </c>
      <c r="AN614">
        <v>15.94</v>
      </c>
      <c r="AO614">
        <v>0.82</v>
      </c>
      <c r="AP614">
        <v>0.02</v>
      </c>
      <c r="AQ614">
        <v>0.2</v>
      </c>
    </row>
    <row r="615" spans="1:43" ht="15.6">
      <c r="A615" s="134">
        <v>1496</v>
      </c>
      <c r="B615" t="s">
        <v>2061</v>
      </c>
      <c r="C615" t="s">
        <v>2051</v>
      </c>
      <c r="D615">
        <v>0</v>
      </c>
      <c r="E615">
        <f t="shared" si="36"/>
        <v>-2.0000000000010232E-2</v>
      </c>
      <c r="F615">
        <f t="shared" si="37"/>
        <v>3.3700000000000045</v>
      </c>
      <c r="G615">
        <f t="shared" si="38"/>
        <v>17.5</v>
      </c>
      <c r="H615" s="136">
        <f t="shared" si="39"/>
        <v>1513.15</v>
      </c>
      <c r="I615" t="s">
        <v>2052</v>
      </c>
      <c r="J615" t="s">
        <v>1490</v>
      </c>
      <c r="K615" t="s">
        <v>1580</v>
      </c>
      <c r="L615" t="s">
        <v>1848</v>
      </c>
      <c r="M615">
        <v>16</v>
      </c>
      <c r="N615">
        <v>1240</v>
      </c>
      <c r="O615">
        <v>10</v>
      </c>
      <c r="P615">
        <v>1.75</v>
      </c>
      <c r="Q615" s="134">
        <v>1496</v>
      </c>
      <c r="R615">
        <v>49.46</v>
      </c>
      <c r="S615">
        <v>1.67</v>
      </c>
      <c r="T615">
        <v>18.899999999999999</v>
      </c>
      <c r="U615">
        <v>8.51</v>
      </c>
      <c r="V615">
        <v>0.2</v>
      </c>
      <c r="W615">
        <v>7.88</v>
      </c>
      <c r="X615">
        <v>8.68</v>
      </c>
      <c r="Y615">
        <v>3.61</v>
      </c>
      <c r="Z615">
        <v>1.1100000000000001</v>
      </c>
      <c r="AA615">
        <v>0</v>
      </c>
      <c r="AB615">
        <v>0</v>
      </c>
      <c r="AC615">
        <v>0</v>
      </c>
      <c r="AD615">
        <v>0</v>
      </c>
      <c r="AE615">
        <v>96.63</v>
      </c>
      <c r="AG615" s="134">
        <v>1496</v>
      </c>
      <c r="AH615">
        <v>48.29</v>
      </c>
      <c r="AI615">
        <v>0.57999999999999996</v>
      </c>
      <c r="AJ615">
        <v>11.01</v>
      </c>
      <c r="AK615">
        <v>7.28</v>
      </c>
      <c r="AL615">
        <v>0.1</v>
      </c>
      <c r="AM615">
        <v>15.6</v>
      </c>
      <c r="AN615">
        <v>15.12</v>
      </c>
      <c r="AO615">
        <v>1.18</v>
      </c>
      <c r="AP615">
        <v>0.02</v>
      </c>
      <c r="AQ615">
        <v>0.11</v>
      </c>
    </row>
    <row r="616" spans="1:43" ht="15.6">
      <c r="A616" s="134">
        <v>284</v>
      </c>
      <c r="B616" t="s">
        <v>2062</v>
      </c>
      <c r="C616" t="s">
        <v>2063</v>
      </c>
      <c r="D616">
        <v>0</v>
      </c>
      <c r="E616">
        <f t="shared" si="36"/>
        <v>0.64000000000001478</v>
      </c>
      <c r="F616">
        <f t="shared" si="37"/>
        <v>0.64000000000000057</v>
      </c>
      <c r="G616">
        <f t="shared" si="38"/>
        <v>10</v>
      </c>
      <c r="H616" s="136">
        <f t="shared" si="39"/>
        <v>1648.15</v>
      </c>
      <c r="I616" t="s">
        <v>1602</v>
      </c>
      <c r="J616" t="s">
        <v>1490</v>
      </c>
      <c r="K616" t="s">
        <v>1566</v>
      </c>
      <c r="L616" t="s">
        <v>1486</v>
      </c>
      <c r="M616">
        <v>73</v>
      </c>
      <c r="N616">
        <v>1375</v>
      </c>
      <c r="O616">
        <v>5</v>
      </c>
      <c r="P616">
        <v>1</v>
      </c>
      <c r="Q616" s="134">
        <v>284</v>
      </c>
      <c r="R616">
        <v>49.3</v>
      </c>
      <c r="S616">
        <v>0.43</v>
      </c>
      <c r="T616">
        <v>10.73</v>
      </c>
      <c r="U616">
        <v>6.22</v>
      </c>
      <c r="V616">
        <v>0.11</v>
      </c>
      <c r="W616">
        <v>14.7</v>
      </c>
      <c r="X616">
        <v>15.49</v>
      </c>
      <c r="Y616">
        <v>1.44</v>
      </c>
      <c r="Z616">
        <v>0.05</v>
      </c>
      <c r="AA616">
        <v>0.89</v>
      </c>
      <c r="AB616">
        <v>0</v>
      </c>
      <c r="AC616">
        <v>0</v>
      </c>
      <c r="AD616">
        <v>0</v>
      </c>
      <c r="AE616">
        <v>99.36</v>
      </c>
      <c r="AG616" s="134">
        <v>284</v>
      </c>
      <c r="AH616">
        <v>52.54</v>
      </c>
      <c r="AI616">
        <v>0.11</v>
      </c>
      <c r="AJ616">
        <v>2.98</v>
      </c>
      <c r="AK616">
        <v>2.34</v>
      </c>
      <c r="AL616">
        <v>0</v>
      </c>
      <c r="AM616">
        <v>18.489999999999998</v>
      </c>
      <c r="AN616">
        <v>19.97</v>
      </c>
      <c r="AO616">
        <v>0.28000000000000003</v>
      </c>
      <c r="AP616">
        <v>0</v>
      </c>
      <c r="AQ616">
        <v>2.0099999999999998</v>
      </c>
    </row>
    <row r="617" spans="1:43" ht="15.6">
      <c r="A617" s="134">
        <v>285</v>
      </c>
      <c r="B617" t="s">
        <v>2064</v>
      </c>
      <c r="C617" t="s">
        <v>2063</v>
      </c>
      <c r="D617">
        <v>0</v>
      </c>
      <c r="E617">
        <f t="shared" si="36"/>
        <v>-0.37999999999999545</v>
      </c>
      <c r="F617">
        <f t="shared" si="37"/>
        <v>-0.37999999999999545</v>
      </c>
      <c r="G617">
        <f t="shared" si="38"/>
        <v>10</v>
      </c>
      <c r="H617" s="136">
        <f t="shared" si="39"/>
        <v>1633.15</v>
      </c>
      <c r="I617" t="s">
        <v>1602</v>
      </c>
      <c r="J617" t="s">
        <v>1490</v>
      </c>
      <c r="K617" t="s">
        <v>1566</v>
      </c>
      <c r="L617" t="s">
        <v>1486</v>
      </c>
      <c r="M617">
        <v>72</v>
      </c>
      <c r="N617">
        <v>1360</v>
      </c>
      <c r="O617">
        <v>5</v>
      </c>
      <c r="P617">
        <v>1</v>
      </c>
      <c r="Q617" s="134">
        <v>285</v>
      </c>
      <c r="R617">
        <v>49.39</v>
      </c>
      <c r="S617">
        <v>0.48</v>
      </c>
      <c r="T617">
        <v>12.09</v>
      </c>
      <c r="U617">
        <v>6.42</v>
      </c>
      <c r="V617">
        <v>0.12</v>
      </c>
      <c r="W617">
        <v>14.27</v>
      </c>
      <c r="X617">
        <v>15.04</v>
      </c>
      <c r="Y617">
        <v>1.69</v>
      </c>
      <c r="Z617">
        <v>0.06</v>
      </c>
      <c r="AA617">
        <v>0.82</v>
      </c>
      <c r="AB617">
        <v>0</v>
      </c>
      <c r="AC617">
        <v>0</v>
      </c>
      <c r="AD617">
        <v>0</v>
      </c>
      <c r="AE617">
        <v>100.38</v>
      </c>
      <c r="AG617" s="134">
        <v>285</v>
      </c>
      <c r="AH617">
        <v>53.29</v>
      </c>
      <c r="AI617">
        <v>0.11</v>
      </c>
      <c r="AJ617">
        <v>3.47</v>
      </c>
      <c r="AK617">
        <v>2.5299999999999998</v>
      </c>
      <c r="AL617">
        <v>7.0000000000000007E-2</v>
      </c>
      <c r="AM617">
        <v>18.84</v>
      </c>
      <c r="AN617">
        <v>20.010000000000002</v>
      </c>
      <c r="AO617">
        <v>0.33</v>
      </c>
      <c r="AP617">
        <v>0</v>
      </c>
      <c r="AQ617">
        <v>1.92</v>
      </c>
    </row>
    <row r="618" spans="1:43" ht="15.6">
      <c r="A618" s="134">
        <v>286</v>
      </c>
      <c r="B618" t="s">
        <v>2065</v>
      </c>
      <c r="C618" t="s">
        <v>2063</v>
      </c>
      <c r="D618">
        <v>0</v>
      </c>
      <c r="E618">
        <f t="shared" si="36"/>
        <v>-0.21999999999998465</v>
      </c>
      <c r="F618">
        <f t="shared" si="37"/>
        <v>-0.21999999999999886</v>
      </c>
      <c r="G618">
        <f t="shared" si="38"/>
        <v>10</v>
      </c>
      <c r="H618" s="136">
        <f t="shared" si="39"/>
        <v>1603.15</v>
      </c>
      <c r="I618" t="s">
        <v>1602</v>
      </c>
      <c r="J618" t="s">
        <v>1490</v>
      </c>
      <c r="K618" t="s">
        <v>1566</v>
      </c>
      <c r="L618" t="s">
        <v>1486</v>
      </c>
      <c r="M618">
        <v>72</v>
      </c>
      <c r="N618">
        <v>1330</v>
      </c>
      <c r="O618">
        <v>5</v>
      </c>
      <c r="P618">
        <v>1</v>
      </c>
      <c r="Q618" s="134">
        <v>286</v>
      </c>
      <c r="R618">
        <v>49.33</v>
      </c>
      <c r="S618">
        <v>0.6</v>
      </c>
      <c r="T618">
        <v>14.83</v>
      </c>
      <c r="U618">
        <v>6.35</v>
      </c>
      <c r="V618">
        <v>0.1</v>
      </c>
      <c r="W618">
        <v>12.35</v>
      </c>
      <c r="X618">
        <v>13.67</v>
      </c>
      <c r="Y618">
        <v>2.33</v>
      </c>
      <c r="Z618">
        <v>0.09</v>
      </c>
      <c r="AA618">
        <v>0.56999999999999995</v>
      </c>
      <c r="AB618">
        <v>0</v>
      </c>
      <c r="AC618">
        <v>0</v>
      </c>
      <c r="AD618">
        <v>0</v>
      </c>
      <c r="AE618">
        <v>100.22</v>
      </c>
      <c r="AG618" s="134">
        <v>286</v>
      </c>
      <c r="AH618">
        <v>51.87</v>
      </c>
      <c r="AI618">
        <v>0.14000000000000001</v>
      </c>
      <c r="AJ618">
        <v>5.08</v>
      </c>
      <c r="AK618">
        <v>2.82</v>
      </c>
      <c r="AL618">
        <v>0.06</v>
      </c>
      <c r="AM618">
        <v>17.96</v>
      </c>
      <c r="AN618">
        <v>19.399999999999999</v>
      </c>
      <c r="AO618">
        <v>0.38</v>
      </c>
      <c r="AP618">
        <v>0</v>
      </c>
      <c r="AQ618">
        <v>2.08</v>
      </c>
    </row>
    <row r="619" spans="1:43" ht="15.6">
      <c r="A619" s="134">
        <v>287</v>
      </c>
      <c r="B619" t="s">
        <v>2066</v>
      </c>
      <c r="C619" t="s">
        <v>2063</v>
      </c>
      <c r="D619">
        <v>0</v>
      </c>
      <c r="E619">
        <f t="shared" si="36"/>
        <v>0.30999999999997385</v>
      </c>
      <c r="F619">
        <f t="shared" si="37"/>
        <v>0.31000000000000227</v>
      </c>
      <c r="G619">
        <f t="shared" si="38"/>
        <v>10</v>
      </c>
      <c r="H619" s="136">
        <f t="shared" si="39"/>
        <v>1573.15</v>
      </c>
      <c r="I619" t="s">
        <v>1602</v>
      </c>
      <c r="J619" t="s">
        <v>1490</v>
      </c>
      <c r="K619" t="s">
        <v>1566</v>
      </c>
      <c r="L619" t="s">
        <v>1486</v>
      </c>
      <c r="M619">
        <v>72</v>
      </c>
      <c r="N619">
        <v>1300</v>
      </c>
      <c r="O619">
        <v>5</v>
      </c>
      <c r="P619">
        <v>1</v>
      </c>
      <c r="Q619" s="134">
        <v>287</v>
      </c>
      <c r="R619">
        <v>49.45</v>
      </c>
      <c r="S619">
        <v>0.64</v>
      </c>
      <c r="T619">
        <v>17.18</v>
      </c>
      <c r="U619">
        <v>6.31</v>
      </c>
      <c r="V619">
        <v>0.14000000000000001</v>
      </c>
      <c r="W619">
        <v>10.61</v>
      </c>
      <c r="X619">
        <v>11.92</v>
      </c>
      <c r="Y619">
        <v>3.01</v>
      </c>
      <c r="Z619">
        <v>0.14000000000000001</v>
      </c>
      <c r="AA619">
        <v>0.28999999999999998</v>
      </c>
      <c r="AB619">
        <v>0</v>
      </c>
      <c r="AC619">
        <v>0</v>
      </c>
      <c r="AD619">
        <v>0</v>
      </c>
      <c r="AE619">
        <v>99.69</v>
      </c>
      <c r="AG619" s="134">
        <v>287</v>
      </c>
      <c r="AH619">
        <v>51.33</v>
      </c>
      <c r="AI619">
        <v>0.31</v>
      </c>
      <c r="AJ619">
        <v>6.32</v>
      </c>
      <c r="AK619">
        <v>3.1</v>
      </c>
      <c r="AL619">
        <v>0.08</v>
      </c>
      <c r="AM619">
        <v>17.399999999999999</v>
      </c>
      <c r="AN619">
        <v>18.61</v>
      </c>
      <c r="AO619">
        <v>0.59</v>
      </c>
      <c r="AP619">
        <v>0</v>
      </c>
      <c r="AQ619">
        <v>1.52</v>
      </c>
    </row>
    <row r="620" spans="1:43" ht="15.6">
      <c r="A620" s="134">
        <v>288</v>
      </c>
      <c r="B620" t="s">
        <v>2067</v>
      </c>
      <c r="C620" t="s">
        <v>2063</v>
      </c>
      <c r="D620">
        <v>0</v>
      </c>
      <c r="E620">
        <f t="shared" si="36"/>
        <v>-1.230000000000004</v>
      </c>
      <c r="F620">
        <f t="shared" si="37"/>
        <v>-1.230000000000004</v>
      </c>
      <c r="G620">
        <f t="shared" si="38"/>
        <v>10</v>
      </c>
      <c r="H620" s="136">
        <f t="shared" si="39"/>
        <v>1543.15</v>
      </c>
      <c r="I620" t="s">
        <v>1602</v>
      </c>
      <c r="J620" t="s">
        <v>1490</v>
      </c>
      <c r="K620" t="s">
        <v>1566</v>
      </c>
      <c r="L620" t="s">
        <v>1486</v>
      </c>
      <c r="M620">
        <v>95.5</v>
      </c>
      <c r="N620">
        <v>1270</v>
      </c>
      <c r="O620">
        <v>5</v>
      </c>
      <c r="P620">
        <v>1</v>
      </c>
      <c r="Q620" s="134">
        <v>288</v>
      </c>
      <c r="R620">
        <v>53.13</v>
      </c>
      <c r="S620">
        <v>0.72</v>
      </c>
      <c r="T620">
        <v>19.79</v>
      </c>
      <c r="U620">
        <v>4.7300000000000004</v>
      </c>
      <c r="V620">
        <v>0.09</v>
      </c>
      <c r="W620">
        <v>7.81</v>
      </c>
      <c r="X620">
        <v>8.69</v>
      </c>
      <c r="Y620">
        <v>5.79</v>
      </c>
      <c r="Z620">
        <v>0.38</v>
      </c>
      <c r="AA620">
        <v>0.1</v>
      </c>
      <c r="AB620">
        <v>0</v>
      </c>
      <c r="AC620">
        <v>0</v>
      </c>
      <c r="AD620">
        <v>0</v>
      </c>
      <c r="AE620">
        <v>101.23</v>
      </c>
      <c r="AG620" s="134">
        <v>288</v>
      </c>
      <c r="AH620">
        <v>51.85</v>
      </c>
      <c r="AI620">
        <v>0.3</v>
      </c>
      <c r="AJ620">
        <v>6.84</v>
      </c>
      <c r="AK620">
        <v>3.56</v>
      </c>
      <c r="AL620">
        <v>0.13</v>
      </c>
      <c r="AM620">
        <v>19.32</v>
      </c>
      <c r="AN620">
        <v>16.53</v>
      </c>
      <c r="AO620">
        <v>0.72</v>
      </c>
      <c r="AP620">
        <v>0</v>
      </c>
      <c r="AQ620">
        <v>1.08</v>
      </c>
    </row>
    <row r="621" spans="1:43" ht="15.6">
      <c r="A621" s="134">
        <v>289</v>
      </c>
      <c r="B621" t="s">
        <v>2068</v>
      </c>
      <c r="C621" t="s">
        <v>2063</v>
      </c>
      <c r="D621">
        <v>0</v>
      </c>
      <c r="E621">
        <f t="shared" si="36"/>
        <v>0.63999999999998636</v>
      </c>
      <c r="F621">
        <f t="shared" si="37"/>
        <v>0.64000000000000057</v>
      </c>
      <c r="G621">
        <f t="shared" si="38"/>
        <v>10</v>
      </c>
      <c r="H621" s="136">
        <f t="shared" si="39"/>
        <v>1533.15</v>
      </c>
      <c r="I621" t="s">
        <v>1602</v>
      </c>
      <c r="J621" t="s">
        <v>1490</v>
      </c>
      <c r="K621" t="s">
        <v>1566</v>
      </c>
      <c r="L621" t="s">
        <v>1486</v>
      </c>
      <c r="M621">
        <v>236</v>
      </c>
      <c r="N621">
        <v>1260</v>
      </c>
      <c r="O621">
        <v>5</v>
      </c>
      <c r="P621">
        <v>1</v>
      </c>
      <c r="Q621" s="134">
        <v>289</v>
      </c>
      <c r="R621">
        <v>52.44</v>
      </c>
      <c r="S621">
        <v>0.63</v>
      </c>
      <c r="T621">
        <v>19.18</v>
      </c>
      <c r="U621">
        <v>4.67</v>
      </c>
      <c r="V621">
        <v>0.08</v>
      </c>
      <c r="W621">
        <v>7.73</v>
      </c>
      <c r="X621">
        <v>8.81</v>
      </c>
      <c r="Y621">
        <v>5.3</v>
      </c>
      <c r="Z621">
        <v>0.4</v>
      </c>
      <c r="AA621">
        <v>0.12</v>
      </c>
      <c r="AB621">
        <v>0</v>
      </c>
      <c r="AC621">
        <v>0</v>
      </c>
      <c r="AD621">
        <v>0</v>
      </c>
      <c r="AE621">
        <v>99.36</v>
      </c>
      <c r="AG621" s="134">
        <v>289</v>
      </c>
      <c r="AH621">
        <v>52.56</v>
      </c>
      <c r="AI621">
        <v>0.33</v>
      </c>
      <c r="AJ621">
        <v>6.67</v>
      </c>
      <c r="AK621">
        <v>3.26</v>
      </c>
      <c r="AL621">
        <v>0.09</v>
      </c>
      <c r="AM621">
        <v>18.45</v>
      </c>
      <c r="AN621">
        <v>17.5</v>
      </c>
      <c r="AO621">
        <v>0.73</v>
      </c>
      <c r="AP621">
        <v>0</v>
      </c>
      <c r="AQ621">
        <v>1.1299999999999999</v>
      </c>
    </row>
    <row r="622" spans="1:43" ht="15.6">
      <c r="A622" s="134">
        <v>301</v>
      </c>
      <c r="B622" t="s">
        <v>2069</v>
      </c>
      <c r="C622" t="s">
        <v>2063</v>
      </c>
      <c r="D622">
        <v>0</v>
      </c>
      <c r="E622">
        <f t="shared" si="36"/>
        <v>0.31999999999999318</v>
      </c>
      <c r="F622">
        <f t="shared" si="37"/>
        <v>0.31999999999999318</v>
      </c>
      <c r="G622">
        <f t="shared" si="38"/>
        <v>10</v>
      </c>
      <c r="H622" s="136">
        <f t="shared" si="39"/>
        <v>1573.15</v>
      </c>
      <c r="I622" t="s">
        <v>1602</v>
      </c>
      <c r="J622" t="s">
        <v>1490</v>
      </c>
      <c r="K622" t="s">
        <v>1566</v>
      </c>
      <c r="L622" t="s">
        <v>1486</v>
      </c>
      <c r="M622">
        <v>72.5</v>
      </c>
      <c r="N622">
        <v>1300</v>
      </c>
      <c r="O622">
        <v>5</v>
      </c>
      <c r="P622">
        <v>1</v>
      </c>
      <c r="Q622" s="134">
        <v>301</v>
      </c>
      <c r="R622">
        <v>49.08</v>
      </c>
      <c r="S622">
        <v>0.63</v>
      </c>
      <c r="T622">
        <v>18.25</v>
      </c>
      <c r="U622">
        <v>6.29</v>
      </c>
      <c r="V622">
        <v>0.13</v>
      </c>
      <c r="W622">
        <v>10.66</v>
      </c>
      <c r="X622">
        <v>11.86</v>
      </c>
      <c r="Y622">
        <v>2.25</v>
      </c>
      <c r="Z622">
        <v>0.33</v>
      </c>
      <c r="AA622">
        <v>0.2</v>
      </c>
      <c r="AB622">
        <v>0</v>
      </c>
      <c r="AC622">
        <v>0</v>
      </c>
      <c r="AD622">
        <v>0</v>
      </c>
      <c r="AE622">
        <v>99.68</v>
      </c>
      <c r="AG622" s="134">
        <v>301</v>
      </c>
      <c r="AH622">
        <v>51.79</v>
      </c>
      <c r="AI622">
        <v>0.25</v>
      </c>
      <c r="AJ622">
        <v>6.44</v>
      </c>
      <c r="AK622">
        <v>4.01</v>
      </c>
      <c r="AL622">
        <v>0.1</v>
      </c>
      <c r="AM622">
        <v>20.07</v>
      </c>
      <c r="AN622">
        <v>15.98</v>
      </c>
      <c r="AO622">
        <v>0.33</v>
      </c>
      <c r="AP622">
        <v>0</v>
      </c>
      <c r="AQ622">
        <v>1.01</v>
      </c>
    </row>
    <row r="623" spans="1:43" ht="15.6">
      <c r="A623" s="134">
        <v>302</v>
      </c>
      <c r="B623" t="s">
        <v>2070</v>
      </c>
      <c r="C623" t="s">
        <v>2063</v>
      </c>
      <c r="D623">
        <v>0</v>
      </c>
      <c r="E623">
        <f t="shared" si="36"/>
        <v>-0.13999999999998636</v>
      </c>
      <c r="F623">
        <f t="shared" si="37"/>
        <v>-0.14000000000000057</v>
      </c>
      <c r="G623">
        <f t="shared" si="38"/>
        <v>10</v>
      </c>
      <c r="H623" s="136">
        <f t="shared" si="39"/>
        <v>1543.15</v>
      </c>
      <c r="I623" t="s">
        <v>1602</v>
      </c>
      <c r="J623" t="s">
        <v>1490</v>
      </c>
      <c r="K623" t="s">
        <v>1566</v>
      </c>
      <c r="L623" t="s">
        <v>1486</v>
      </c>
      <c r="M623">
        <v>120</v>
      </c>
      <c r="N623">
        <v>1270</v>
      </c>
      <c r="O623">
        <v>5</v>
      </c>
      <c r="P623">
        <v>1</v>
      </c>
      <c r="Q623" s="134">
        <v>302</v>
      </c>
      <c r="R623">
        <v>50.43</v>
      </c>
      <c r="S623">
        <v>0.71</v>
      </c>
      <c r="T623">
        <v>19.190000000000001</v>
      </c>
      <c r="U623">
        <v>5.22</v>
      </c>
      <c r="V623">
        <v>0.11</v>
      </c>
      <c r="W623">
        <v>9.57</v>
      </c>
      <c r="X623">
        <v>10.87</v>
      </c>
      <c r="Y623">
        <v>3.38</v>
      </c>
      <c r="Z623">
        <v>0.5</v>
      </c>
      <c r="AA623">
        <v>0.16</v>
      </c>
      <c r="AB623">
        <v>0</v>
      </c>
      <c r="AC623">
        <v>0</v>
      </c>
      <c r="AD623">
        <v>0</v>
      </c>
      <c r="AE623">
        <v>100.14</v>
      </c>
      <c r="AG623" s="134">
        <v>302</v>
      </c>
      <c r="AH623">
        <v>52.45</v>
      </c>
      <c r="AI623">
        <v>0.3</v>
      </c>
      <c r="AJ623">
        <v>6.51</v>
      </c>
      <c r="AK623">
        <v>3.69</v>
      </c>
      <c r="AL623">
        <v>0.1</v>
      </c>
      <c r="AM623">
        <v>18.84</v>
      </c>
      <c r="AN623">
        <v>17.46</v>
      </c>
      <c r="AO623">
        <v>0.54</v>
      </c>
      <c r="AP623">
        <v>0</v>
      </c>
      <c r="AQ623">
        <v>0.96</v>
      </c>
    </row>
    <row r="624" spans="1:43" ht="15.6">
      <c r="A624" s="134">
        <v>305</v>
      </c>
      <c r="B624" t="s">
        <v>2071</v>
      </c>
      <c r="C624" t="s">
        <v>2063</v>
      </c>
      <c r="D624">
        <v>0</v>
      </c>
      <c r="E624">
        <f t="shared" si="36"/>
        <v>-0.37000000000000455</v>
      </c>
      <c r="F624">
        <f t="shared" si="37"/>
        <v>-0.37000000000000455</v>
      </c>
      <c r="G624">
        <f t="shared" si="38"/>
        <v>10</v>
      </c>
      <c r="H624" s="136">
        <f t="shared" si="39"/>
        <v>1633.15</v>
      </c>
      <c r="I624" t="s">
        <v>1602</v>
      </c>
      <c r="J624" t="s">
        <v>1490</v>
      </c>
      <c r="K624" t="s">
        <v>1566</v>
      </c>
      <c r="L624" t="s">
        <v>1486</v>
      </c>
      <c r="M624">
        <v>76</v>
      </c>
      <c r="N624">
        <v>1360</v>
      </c>
      <c r="O624">
        <v>5</v>
      </c>
      <c r="P624">
        <v>1</v>
      </c>
      <c r="Q624" s="134">
        <v>305</v>
      </c>
      <c r="R624">
        <v>50.73</v>
      </c>
      <c r="S624">
        <v>0.4</v>
      </c>
      <c r="T624">
        <v>12.97</v>
      </c>
      <c r="U624">
        <v>6.4</v>
      </c>
      <c r="V624">
        <v>0.12</v>
      </c>
      <c r="W624">
        <v>14.59</v>
      </c>
      <c r="X624">
        <v>13.07</v>
      </c>
      <c r="Y624">
        <v>1.29</v>
      </c>
      <c r="Z624">
        <v>7.0000000000000007E-2</v>
      </c>
      <c r="AA624">
        <v>0.73</v>
      </c>
      <c r="AB624">
        <v>0</v>
      </c>
      <c r="AC624">
        <v>0</v>
      </c>
      <c r="AD624">
        <v>0</v>
      </c>
      <c r="AE624">
        <v>100.37</v>
      </c>
      <c r="AG624" s="134">
        <v>305</v>
      </c>
      <c r="AH624">
        <v>55.01</v>
      </c>
      <c r="AI624">
        <v>0</v>
      </c>
      <c r="AJ624">
        <v>2.81</v>
      </c>
      <c r="AK624">
        <v>4.67</v>
      </c>
      <c r="AL624">
        <v>0.12</v>
      </c>
      <c r="AM624">
        <v>27.31</v>
      </c>
      <c r="AN624">
        <v>8.66</v>
      </c>
      <c r="AO624">
        <v>0.16</v>
      </c>
      <c r="AP624">
        <v>0</v>
      </c>
      <c r="AQ624">
        <v>1.57</v>
      </c>
    </row>
    <row r="625" spans="1:43" ht="15.6">
      <c r="A625" s="134">
        <v>306</v>
      </c>
      <c r="B625" t="s">
        <v>2072</v>
      </c>
      <c r="C625" t="s">
        <v>2063</v>
      </c>
      <c r="D625">
        <v>0</v>
      </c>
      <c r="E625">
        <f t="shared" si="36"/>
        <v>0.10999999999999943</v>
      </c>
      <c r="F625">
        <f t="shared" si="37"/>
        <v>0.10999999999999943</v>
      </c>
      <c r="G625">
        <f t="shared" si="38"/>
        <v>10</v>
      </c>
      <c r="H625" s="136">
        <f t="shared" si="39"/>
        <v>1603.15</v>
      </c>
      <c r="I625" t="s">
        <v>1602</v>
      </c>
      <c r="J625" t="s">
        <v>1490</v>
      </c>
      <c r="K625" t="s">
        <v>1566</v>
      </c>
      <c r="L625" t="s">
        <v>1486</v>
      </c>
      <c r="M625">
        <v>75</v>
      </c>
      <c r="N625">
        <v>1330</v>
      </c>
      <c r="O625">
        <v>5</v>
      </c>
      <c r="P625">
        <v>1</v>
      </c>
      <c r="Q625" s="134">
        <v>306</v>
      </c>
      <c r="R625">
        <v>50.06</v>
      </c>
      <c r="S625">
        <v>0.5</v>
      </c>
      <c r="T625">
        <v>14.83</v>
      </c>
      <c r="U625">
        <v>6.36</v>
      </c>
      <c r="V625">
        <v>0.13</v>
      </c>
      <c r="W625">
        <v>13.01</v>
      </c>
      <c r="X625">
        <v>12.73</v>
      </c>
      <c r="Y625">
        <v>1.58</v>
      </c>
      <c r="Z625">
        <v>0.09</v>
      </c>
      <c r="AA625">
        <v>0.6</v>
      </c>
      <c r="AB625">
        <v>0</v>
      </c>
      <c r="AC625">
        <v>0</v>
      </c>
      <c r="AD625">
        <v>0</v>
      </c>
      <c r="AE625">
        <v>99.89</v>
      </c>
      <c r="AG625" s="134">
        <v>306</v>
      </c>
      <c r="AH625">
        <v>53.45</v>
      </c>
      <c r="AI625">
        <v>0</v>
      </c>
      <c r="AJ625">
        <v>4.46</v>
      </c>
      <c r="AK625">
        <v>4.17</v>
      </c>
      <c r="AL625">
        <v>0.14000000000000001</v>
      </c>
      <c r="AM625">
        <v>22.95</v>
      </c>
      <c r="AN625">
        <v>13.11</v>
      </c>
      <c r="AO625">
        <v>0.25</v>
      </c>
      <c r="AP625">
        <v>0</v>
      </c>
      <c r="AQ625">
        <v>1.73</v>
      </c>
    </row>
    <row r="626" spans="1:43" ht="15.6">
      <c r="A626" s="134">
        <v>307</v>
      </c>
      <c r="B626" t="s">
        <v>2073</v>
      </c>
      <c r="C626" t="s">
        <v>2063</v>
      </c>
      <c r="D626">
        <v>0</v>
      </c>
      <c r="E626">
        <f t="shared" si="36"/>
        <v>-0.55000000000001137</v>
      </c>
      <c r="F626">
        <f t="shared" si="37"/>
        <v>-0.54999999999999716</v>
      </c>
      <c r="G626">
        <f t="shared" si="38"/>
        <v>10</v>
      </c>
      <c r="H626" s="136">
        <f t="shared" si="39"/>
        <v>1573.15</v>
      </c>
      <c r="I626" t="s">
        <v>1602</v>
      </c>
      <c r="J626" t="s">
        <v>1490</v>
      </c>
      <c r="K626" t="s">
        <v>1566</v>
      </c>
      <c r="L626" t="s">
        <v>1486</v>
      </c>
      <c r="M626">
        <v>74.5</v>
      </c>
      <c r="N626">
        <v>1300</v>
      </c>
      <c r="O626">
        <v>5</v>
      </c>
      <c r="P626">
        <v>1</v>
      </c>
      <c r="Q626" s="134">
        <v>307</v>
      </c>
      <c r="R626">
        <v>50.09</v>
      </c>
      <c r="S626">
        <v>0.63</v>
      </c>
      <c r="T626">
        <v>17.71</v>
      </c>
      <c r="U626">
        <v>6.29</v>
      </c>
      <c r="V626">
        <v>0.09</v>
      </c>
      <c r="W626">
        <v>10.84</v>
      </c>
      <c r="X626">
        <v>11.77</v>
      </c>
      <c r="Y626">
        <v>2.67</v>
      </c>
      <c r="Z626">
        <v>0.16</v>
      </c>
      <c r="AA626">
        <v>0.3</v>
      </c>
      <c r="AB626">
        <v>0</v>
      </c>
      <c r="AC626">
        <v>0</v>
      </c>
      <c r="AD626">
        <v>0</v>
      </c>
      <c r="AE626">
        <v>100.55</v>
      </c>
      <c r="AG626" s="134">
        <v>307</v>
      </c>
      <c r="AH626">
        <v>52.44</v>
      </c>
      <c r="AI626">
        <v>0.22</v>
      </c>
      <c r="AJ626">
        <v>6.19</v>
      </c>
      <c r="AK626">
        <v>3.83</v>
      </c>
      <c r="AL626">
        <v>0.1</v>
      </c>
      <c r="AM626">
        <v>20.2</v>
      </c>
      <c r="AN626">
        <v>15.84</v>
      </c>
      <c r="AO626">
        <v>0.4</v>
      </c>
      <c r="AP626">
        <v>0</v>
      </c>
      <c r="AQ626">
        <v>1.33</v>
      </c>
    </row>
    <row r="627" spans="1:43" ht="15.6">
      <c r="A627" s="134">
        <v>308</v>
      </c>
      <c r="B627" t="s">
        <v>2074</v>
      </c>
      <c r="C627" t="s">
        <v>2063</v>
      </c>
      <c r="D627">
        <v>0</v>
      </c>
      <c r="E627">
        <f t="shared" si="36"/>
        <v>0.77000000000001023</v>
      </c>
      <c r="F627">
        <f t="shared" si="37"/>
        <v>0.76999999999999602</v>
      </c>
      <c r="G627">
        <f t="shared" si="38"/>
        <v>10</v>
      </c>
      <c r="H627" s="136">
        <f t="shared" si="39"/>
        <v>1543.15</v>
      </c>
      <c r="I627" t="s">
        <v>1602</v>
      </c>
      <c r="J627" t="s">
        <v>1490</v>
      </c>
      <c r="K627" t="s">
        <v>1566</v>
      </c>
      <c r="L627" t="s">
        <v>1486</v>
      </c>
      <c r="M627">
        <v>121</v>
      </c>
      <c r="N627">
        <v>1270</v>
      </c>
      <c r="O627">
        <v>5</v>
      </c>
      <c r="P627">
        <v>1</v>
      </c>
      <c r="Q627" s="134">
        <v>308</v>
      </c>
      <c r="R627">
        <v>50.88</v>
      </c>
      <c r="S627">
        <v>0.64</v>
      </c>
      <c r="T627">
        <v>19.09</v>
      </c>
      <c r="U627">
        <v>5.39</v>
      </c>
      <c r="V627">
        <v>0.11</v>
      </c>
      <c r="W627">
        <v>8.52</v>
      </c>
      <c r="X627">
        <v>9.8000000000000007</v>
      </c>
      <c r="Y627">
        <v>4.3899999999999997</v>
      </c>
      <c r="Z627">
        <v>0.41</v>
      </c>
      <c r="AA627">
        <v>0</v>
      </c>
      <c r="AB627">
        <v>0</v>
      </c>
      <c r="AC627">
        <v>0</v>
      </c>
      <c r="AD627">
        <v>0</v>
      </c>
      <c r="AE627">
        <v>99.23</v>
      </c>
      <c r="AG627" s="134">
        <v>308</v>
      </c>
      <c r="AH627">
        <v>52.14</v>
      </c>
      <c r="AI627">
        <v>0.32</v>
      </c>
      <c r="AJ627">
        <v>6.92</v>
      </c>
      <c r="AK627">
        <v>3.69</v>
      </c>
      <c r="AL627">
        <v>0.1</v>
      </c>
      <c r="AM627">
        <v>18.989999999999998</v>
      </c>
      <c r="AN627">
        <v>16.61</v>
      </c>
      <c r="AO627">
        <v>0.59</v>
      </c>
      <c r="AP627">
        <v>0</v>
      </c>
      <c r="AQ627">
        <v>1.1299999999999999</v>
      </c>
    </row>
    <row r="628" spans="1:43" ht="15.6">
      <c r="A628" s="134">
        <v>1387</v>
      </c>
      <c r="B628" t="s">
        <v>2075</v>
      </c>
      <c r="C628" t="s">
        <v>2076</v>
      </c>
      <c r="D628">
        <v>0</v>
      </c>
      <c r="E628">
        <f t="shared" si="36"/>
        <v>0.81999999999997897</v>
      </c>
      <c r="F628">
        <f t="shared" si="37"/>
        <v>0.81999999999999318</v>
      </c>
      <c r="G628">
        <f t="shared" si="38"/>
        <v>50</v>
      </c>
      <c r="H628" s="136">
        <f t="shared" si="39"/>
        <v>1963.15</v>
      </c>
      <c r="I628" t="s">
        <v>1483</v>
      </c>
      <c r="J628" t="s">
        <v>1512</v>
      </c>
      <c r="K628" t="s">
        <v>1566</v>
      </c>
      <c r="L628" t="s">
        <v>1486</v>
      </c>
      <c r="M628">
        <v>1</v>
      </c>
      <c r="N628">
        <v>1690</v>
      </c>
      <c r="O628">
        <v>0</v>
      </c>
      <c r="P628">
        <v>5</v>
      </c>
      <c r="Q628" s="134">
        <v>1387</v>
      </c>
      <c r="R628">
        <v>45</v>
      </c>
      <c r="S628">
        <v>0.28000000000000003</v>
      </c>
      <c r="T628">
        <v>8.6999999999999993</v>
      </c>
      <c r="U628">
        <v>8.1</v>
      </c>
      <c r="V628">
        <v>0.2</v>
      </c>
      <c r="W628">
        <v>17.100000000000001</v>
      </c>
      <c r="X628">
        <v>19.100000000000001</v>
      </c>
      <c r="Y628">
        <v>0.31</v>
      </c>
      <c r="Z628">
        <v>0.08</v>
      </c>
      <c r="AA628">
        <v>0.31</v>
      </c>
      <c r="AB628">
        <v>0</v>
      </c>
      <c r="AC628">
        <v>0</v>
      </c>
      <c r="AD628">
        <v>0</v>
      </c>
      <c r="AE628">
        <v>99.18</v>
      </c>
      <c r="AG628" s="134">
        <v>1387</v>
      </c>
      <c r="AH628">
        <v>45.7</v>
      </c>
      <c r="AI628">
        <v>0.26</v>
      </c>
      <c r="AJ628">
        <v>8.8000000000000007</v>
      </c>
      <c r="AK628">
        <v>6.4</v>
      </c>
      <c r="AL628">
        <v>0.15</v>
      </c>
      <c r="AM628">
        <v>16.100000000000001</v>
      </c>
      <c r="AN628">
        <v>20.9</v>
      </c>
      <c r="AO628">
        <v>0.21</v>
      </c>
      <c r="AP628">
        <v>0.06</v>
      </c>
      <c r="AQ628">
        <v>0.34</v>
      </c>
    </row>
    <row r="629" spans="1:43" ht="15.6">
      <c r="A629" s="134">
        <v>1398</v>
      </c>
      <c r="B629" t="s">
        <v>2077</v>
      </c>
      <c r="C629" t="s">
        <v>2076</v>
      </c>
      <c r="D629">
        <v>0</v>
      </c>
      <c r="E629">
        <f t="shared" si="36"/>
        <v>3.1100000000000136</v>
      </c>
      <c r="F629">
        <f t="shared" si="37"/>
        <v>3.1099999999999994</v>
      </c>
      <c r="G629">
        <f t="shared" si="38"/>
        <v>75</v>
      </c>
      <c r="H629" s="136">
        <f t="shared" si="39"/>
        <v>2453.15</v>
      </c>
      <c r="I629" t="s">
        <v>1483</v>
      </c>
      <c r="J629" t="s">
        <v>1512</v>
      </c>
      <c r="K629" t="s">
        <v>1566</v>
      </c>
      <c r="L629" t="s">
        <v>1486</v>
      </c>
      <c r="M629">
        <v>2</v>
      </c>
      <c r="N629">
        <v>2180</v>
      </c>
      <c r="O629">
        <v>0</v>
      </c>
      <c r="P629">
        <v>7.5</v>
      </c>
      <c r="Q629" s="134">
        <v>1398</v>
      </c>
      <c r="R629">
        <v>43.1</v>
      </c>
      <c r="S629">
        <v>0.32</v>
      </c>
      <c r="T629">
        <v>12.5</v>
      </c>
      <c r="U629">
        <v>12</v>
      </c>
      <c r="V629">
        <v>0.22</v>
      </c>
      <c r="W629">
        <v>18.399999999999999</v>
      </c>
      <c r="X629">
        <v>9.6</v>
      </c>
      <c r="Y629">
        <v>0.22</v>
      </c>
      <c r="Z629">
        <v>0.03</v>
      </c>
      <c r="AA629">
        <v>0.5</v>
      </c>
      <c r="AB629">
        <v>0</v>
      </c>
      <c r="AC629">
        <v>0</v>
      </c>
      <c r="AD629">
        <v>0</v>
      </c>
      <c r="AE629">
        <v>96.89</v>
      </c>
      <c r="AG629" s="134">
        <v>1398</v>
      </c>
      <c r="AH629">
        <v>50.5</v>
      </c>
      <c r="AI629">
        <v>0.08</v>
      </c>
      <c r="AJ629">
        <v>11</v>
      </c>
      <c r="AK629">
        <v>5.8</v>
      </c>
      <c r="AL629">
        <v>0.04</v>
      </c>
      <c r="AM629">
        <v>24.2</v>
      </c>
      <c r="AN629">
        <v>7.2</v>
      </c>
      <c r="AO629">
        <v>0.24</v>
      </c>
      <c r="AP629">
        <v>0</v>
      </c>
      <c r="AQ629">
        <v>1</v>
      </c>
    </row>
    <row r="630" spans="1:43" ht="15.6">
      <c r="A630" s="134">
        <v>1399</v>
      </c>
      <c r="B630" t="s">
        <v>2078</v>
      </c>
      <c r="C630" t="s">
        <v>2076</v>
      </c>
      <c r="D630">
        <v>0</v>
      </c>
      <c r="E630">
        <f t="shared" si="36"/>
        <v>4.1800000000000068</v>
      </c>
      <c r="F630">
        <f t="shared" si="37"/>
        <v>4.1800000000000068</v>
      </c>
      <c r="G630">
        <f t="shared" si="38"/>
        <v>75</v>
      </c>
      <c r="H630" s="136">
        <f t="shared" si="39"/>
        <v>2452.15</v>
      </c>
      <c r="I630" t="s">
        <v>1483</v>
      </c>
      <c r="J630" t="s">
        <v>1512</v>
      </c>
      <c r="K630" t="s">
        <v>1566</v>
      </c>
      <c r="L630" t="s">
        <v>1486</v>
      </c>
      <c r="M630">
        <v>1</v>
      </c>
      <c r="N630">
        <v>2179</v>
      </c>
      <c r="O630">
        <v>0</v>
      </c>
      <c r="P630">
        <v>7.5</v>
      </c>
      <c r="Q630" s="134">
        <v>1399</v>
      </c>
      <c r="R630">
        <v>37.4</v>
      </c>
      <c r="S630">
        <v>0.9</v>
      </c>
      <c r="T630">
        <v>11.4</v>
      </c>
      <c r="U630">
        <v>20.8</v>
      </c>
      <c r="V630">
        <v>0.36</v>
      </c>
      <c r="W630">
        <v>16.3</v>
      </c>
      <c r="X630">
        <v>8.3000000000000007</v>
      </c>
      <c r="Y630">
        <v>0.11</v>
      </c>
      <c r="Z630">
        <v>0.03</v>
      </c>
      <c r="AA630">
        <v>0.22</v>
      </c>
      <c r="AB630">
        <v>0</v>
      </c>
      <c r="AC630">
        <v>0</v>
      </c>
      <c r="AD630">
        <v>0</v>
      </c>
      <c r="AE630">
        <v>95.82</v>
      </c>
      <c r="AG630" s="134">
        <v>1399</v>
      </c>
      <c r="AH630">
        <v>46</v>
      </c>
      <c r="AI630">
        <v>0.17</v>
      </c>
      <c r="AJ630">
        <v>16.2</v>
      </c>
      <c r="AK630">
        <v>7.6</v>
      </c>
      <c r="AL630">
        <v>0.3</v>
      </c>
      <c r="AM630">
        <v>21</v>
      </c>
      <c r="AN630">
        <v>6.4</v>
      </c>
      <c r="AO630">
        <v>0.14000000000000001</v>
      </c>
      <c r="AP630">
        <v>0</v>
      </c>
      <c r="AQ630">
        <v>1.2</v>
      </c>
    </row>
    <row r="631" spans="1:43" ht="15.6">
      <c r="A631" s="134">
        <v>1410</v>
      </c>
      <c r="B631" t="s">
        <v>2079</v>
      </c>
      <c r="C631" t="s">
        <v>2076</v>
      </c>
      <c r="D631">
        <v>0</v>
      </c>
      <c r="E631">
        <f t="shared" si="36"/>
        <v>2.6300000000000239</v>
      </c>
      <c r="F631">
        <f t="shared" si="37"/>
        <v>2.6299999999999955</v>
      </c>
      <c r="G631">
        <f t="shared" si="38"/>
        <v>50</v>
      </c>
      <c r="H631" s="136">
        <f t="shared" si="39"/>
        <v>1933.15</v>
      </c>
      <c r="I631" t="s">
        <v>1483</v>
      </c>
      <c r="J631" t="s">
        <v>1512</v>
      </c>
      <c r="K631" t="s">
        <v>1566</v>
      </c>
      <c r="L631" t="s">
        <v>1486</v>
      </c>
      <c r="M631">
        <v>2.1</v>
      </c>
      <c r="N631">
        <v>1660</v>
      </c>
      <c r="O631">
        <v>0</v>
      </c>
      <c r="P631">
        <v>5</v>
      </c>
      <c r="Q631" s="134">
        <v>1410</v>
      </c>
      <c r="R631">
        <v>47.3</v>
      </c>
      <c r="S631">
        <v>4.0999999999999996</v>
      </c>
      <c r="T631">
        <v>8.1999999999999993</v>
      </c>
      <c r="U631">
        <v>13.8</v>
      </c>
      <c r="V631">
        <v>0.2</v>
      </c>
      <c r="W631">
        <v>10.5</v>
      </c>
      <c r="X631">
        <v>10.3</v>
      </c>
      <c r="Y631">
        <v>2.1</v>
      </c>
      <c r="Z631">
        <v>0.8</v>
      </c>
      <c r="AA631">
        <v>7.0000000000000007E-2</v>
      </c>
      <c r="AB631">
        <v>0</v>
      </c>
      <c r="AC631">
        <v>0</v>
      </c>
      <c r="AD631">
        <v>0</v>
      </c>
      <c r="AE631">
        <v>97.37</v>
      </c>
      <c r="AG631" s="134">
        <v>1410</v>
      </c>
      <c r="AH631">
        <v>52.8</v>
      </c>
      <c r="AI631">
        <v>0.8</v>
      </c>
      <c r="AJ631">
        <v>8.4</v>
      </c>
      <c r="AK631">
        <v>7.8</v>
      </c>
      <c r="AL631">
        <v>0.05</v>
      </c>
      <c r="AM631">
        <v>13.6</v>
      </c>
      <c r="AN631">
        <v>12.6</v>
      </c>
      <c r="AO631">
        <v>2.6</v>
      </c>
      <c r="AP631">
        <v>3.6999999999999998E-2</v>
      </c>
      <c r="AQ631">
        <v>0.1</v>
      </c>
    </row>
    <row r="632" spans="1:43" ht="15.6">
      <c r="A632" s="134">
        <v>1413</v>
      </c>
      <c r="B632" t="s">
        <v>2080</v>
      </c>
      <c r="C632" t="s">
        <v>2076</v>
      </c>
      <c r="D632">
        <v>0</v>
      </c>
      <c r="E632">
        <f t="shared" si="36"/>
        <v>3.2400000000000091</v>
      </c>
      <c r="F632">
        <f t="shared" si="37"/>
        <v>3.2399999999999949</v>
      </c>
      <c r="G632">
        <f t="shared" si="38"/>
        <v>75</v>
      </c>
      <c r="H632" s="136">
        <f t="shared" si="39"/>
        <v>2027.15</v>
      </c>
      <c r="I632" t="s">
        <v>1483</v>
      </c>
      <c r="J632" t="s">
        <v>1512</v>
      </c>
      <c r="K632" t="s">
        <v>1566</v>
      </c>
      <c r="L632" t="s">
        <v>1486</v>
      </c>
      <c r="M632">
        <v>1</v>
      </c>
      <c r="N632">
        <v>1754</v>
      </c>
      <c r="O632">
        <v>0</v>
      </c>
      <c r="P632">
        <v>7.5</v>
      </c>
      <c r="Q632" s="134">
        <v>1413</v>
      </c>
      <c r="R632">
        <v>48</v>
      </c>
      <c r="S632">
        <v>3.2</v>
      </c>
      <c r="T632">
        <v>7.4</v>
      </c>
      <c r="U632">
        <v>13.5</v>
      </c>
      <c r="V632">
        <v>0.2</v>
      </c>
      <c r="W632">
        <v>10.7</v>
      </c>
      <c r="X632">
        <v>10.8</v>
      </c>
      <c r="Y632">
        <v>2.2999999999999998</v>
      </c>
      <c r="Z632">
        <v>0.6</v>
      </c>
      <c r="AA632">
        <v>0.06</v>
      </c>
      <c r="AB632">
        <v>0</v>
      </c>
      <c r="AC632">
        <v>0</v>
      </c>
      <c r="AD632">
        <v>0</v>
      </c>
      <c r="AE632">
        <v>96.76</v>
      </c>
      <c r="AG632" s="134">
        <v>1413</v>
      </c>
      <c r="AH632">
        <v>52.5</v>
      </c>
      <c r="AI632">
        <v>0.66</v>
      </c>
      <c r="AJ632">
        <v>7.7</v>
      </c>
      <c r="AK632">
        <v>7.1</v>
      </c>
      <c r="AL632">
        <v>0.11</v>
      </c>
      <c r="AM632">
        <v>13.9</v>
      </c>
      <c r="AN632">
        <v>13.05</v>
      </c>
      <c r="AO632">
        <v>3.16</v>
      </c>
      <c r="AP632">
        <v>0.12</v>
      </c>
      <c r="AQ632">
        <v>0.13</v>
      </c>
    </row>
    <row r="633" spans="1:43" ht="15.6">
      <c r="A633" s="134">
        <v>1416</v>
      </c>
      <c r="B633" t="s">
        <v>2081</v>
      </c>
      <c r="C633" t="s">
        <v>2076</v>
      </c>
      <c r="D633">
        <v>0</v>
      </c>
      <c r="E633">
        <f t="shared" si="36"/>
        <v>5.1000000000000227</v>
      </c>
      <c r="F633">
        <f t="shared" si="37"/>
        <v>5.0999999999999943</v>
      </c>
      <c r="G633">
        <f t="shared" si="38"/>
        <v>100</v>
      </c>
      <c r="H633" s="136">
        <f t="shared" si="39"/>
        <v>2259.15</v>
      </c>
      <c r="I633" t="s">
        <v>1483</v>
      </c>
      <c r="J633" t="s">
        <v>1512</v>
      </c>
      <c r="K633" t="s">
        <v>2082</v>
      </c>
      <c r="L633" t="s">
        <v>1486</v>
      </c>
      <c r="M633">
        <v>1</v>
      </c>
      <c r="N633">
        <v>1986</v>
      </c>
      <c r="O633">
        <v>0</v>
      </c>
      <c r="P633">
        <v>10</v>
      </c>
      <c r="Q633" s="134">
        <v>1416</v>
      </c>
      <c r="R633">
        <v>44.8</v>
      </c>
      <c r="S633">
        <v>5.5</v>
      </c>
      <c r="T633">
        <v>6.2</v>
      </c>
      <c r="U633">
        <v>16.600000000000001</v>
      </c>
      <c r="V633">
        <v>0.22</v>
      </c>
      <c r="W633">
        <v>9</v>
      </c>
      <c r="X633">
        <v>8.6</v>
      </c>
      <c r="Y633">
        <v>2.2999999999999998</v>
      </c>
      <c r="Z633">
        <v>1.6</v>
      </c>
      <c r="AA633">
        <v>0.08</v>
      </c>
      <c r="AB633">
        <v>0</v>
      </c>
      <c r="AC633">
        <v>0</v>
      </c>
      <c r="AD633">
        <v>0</v>
      </c>
      <c r="AE633">
        <v>94.9</v>
      </c>
      <c r="AG633" s="134">
        <v>1416</v>
      </c>
      <c r="AH633">
        <v>53.5</v>
      </c>
      <c r="AI633">
        <v>1.1000000000000001</v>
      </c>
      <c r="AJ633">
        <v>7.7</v>
      </c>
      <c r="AK633">
        <v>7.8</v>
      </c>
      <c r="AL633">
        <v>0.12</v>
      </c>
      <c r="AM633">
        <v>13.13</v>
      </c>
      <c r="AN633">
        <v>11.8</v>
      </c>
      <c r="AO633">
        <v>3.7</v>
      </c>
      <c r="AP633">
        <v>0.23</v>
      </c>
      <c r="AQ633">
        <v>0.1</v>
      </c>
    </row>
    <row r="634" spans="1:43" ht="15.6">
      <c r="A634" s="134">
        <v>5505</v>
      </c>
      <c r="B634" t="s">
        <v>1405</v>
      </c>
      <c r="C634" t="s">
        <v>1404</v>
      </c>
      <c r="D634">
        <v>0</v>
      </c>
      <c r="E634">
        <f t="shared" si="36"/>
        <v>-0.31000000000001648</v>
      </c>
      <c r="F634">
        <f t="shared" si="37"/>
        <v>-0.31000000000000227</v>
      </c>
      <c r="G634">
        <f t="shared" si="38"/>
        <v>8</v>
      </c>
      <c r="H634" s="136">
        <f t="shared" si="39"/>
        <v>1473.15</v>
      </c>
      <c r="I634" t="s">
        <v>1483</v>
      </c>
      <c r="J634" t="s">
        <v>1490</v>
      </c>
      <c r="K634" t="s">
        <v>1491</v>
      </c>
      <c r="L634" t="s">
        <v>1486</v>
      </c>
      <c r="M634">
        <v>67</v>
      </c>
      <c r="N634">
        <v>1200</v>
      </c>
      <c r="O634">
        <v>0</v>
      </c>
      <c r="P634">
        <v>0.8</v>
      </c>
      <c r="Q634" s="134">
        <v>5505</v>
      </c>
      <c r="R634">
        <v>46.67</v>
      </c>
      <c r="S634">
        <v>4.34</v>
      </c>
      <c r="T634">
        <v>16.079999999999998</v>
      </c>
      <c r="U634">
        <v>14.2</v>
      </c>
      <c r="V634">
        <v>0.17</v>
      </c>
      <c r="W634">
        <v>6.27</v>
      </c>
      <c r="X634">
        <v>8.08</v>
      </c>
      <c r="Y634">
        <v>3.29</v>
      </c>
      <c r="Z634">
        <v>1.2</v>
      </c>
      <c r="AA634">
        <v>0.01</v>
      </c>
      <c r="AB634">
        <v>0</v>
      </c>
      <c r="AC634">
        <v>0</v>
      </c>
      <c r="AD634">
        <v>0</v>
      </c>
      <c r="AE634">
        <v>100.31</v>
      </c>
      <c r="AG634" s="134">
        <v>5505</v>
      </c>
      <c r="AH634">
        <v>50.64</v>
      </c>
      <c r="AI634">
        <v>1.33</v>
      </c>
      <c r="AJ634">
        <v>5.86</v>
      </c>
      <c r="AK634">
        <v>10.77</v>
      </c>
      <c r="AL634">
        <v>0.19</v>
      </c>
      <c r="AM634">
        <v>17.63</v>
      </c>
      <c r="AN634">
        <v>13.52</v>
      </c>
      <c r="AO634">
        <v>0.54</v>
      </c>
      <c r="AP634">
        <v>0.02</v>
      </c>
      <c r="AQ634">
        <v>0.23</v>
      </c>
    </row>
    <row r="635" spans="1:43" ht="15.6">
      <c r="A635" s="134">
        <v>5510</v>
      </c>
      <c r="B635" t="s">
        <v>1406</v>
      </c>
      <c r="C635" t="s">
        <v>1404</v>
      </c>
      <c r="D635">
        <v>0</v>
      </c>
      <c r="E635">
        <f t="shared" si="36"/>
        <v>1.3699999999999903</v>
      </c>
      <c r="F635">
        <f t="shared" si="37"/>
        <v>1.3799999999999955</v>
      </c>
      <c r="G635">
        <f t="shared" si="38"/>
        <v>12</v>
      </c>
      <c r="H635" s="136">
        <f t="shared" si="39"/>
        <v>1593.15</v>
      </c>
      <c r="I635" t="s">
        <v>1483</v>
      </c>
      <c r="J635" t="s">
        <v>1490</v>
      </c>
      <c r="K635" t="s">
        <v>1491</v>
      </c>
      <c r="L635" t="s">
        <v>1486</v>
      </c>
      <c r="M635">
        <v>70</v>
      </c>
      <c r="N635">
        <v>1320</v>
      </c>
      <c r="O635">
        <v>0</v>
      </c>
      <c r="P635">
        <v>1.2</v>
      </c>
      <c r="Q635" s="134">
        <v>5510</v>
      </c>
      <c r="R635">
        <v>45.06</v>
      </c>
      <c r="S635">
        <v>3.82</v>
      </c>
      <c r="T635">
        <v>13.39</v>
      </c>
      <c r="U635">
        <v>14.36</v>
      </c>
      <c r="V635">
        <v>0.18</v>
      </c>
      <c r="W635">
        <v>8.98</v>
      </c>
      <c r="X635">
        <v>8.7200000000000006</v>
      </c>
      <c r="Y635">
        <v>3.16</v>
      </c>
      <c r="Z635">
        <v>0.92</v>
      </c>
      <c r="AA635">
        <v>0.04</v>
      </c>
      <c r="AB635">
        <v>0</v>
      </c>
      <c r="AC635">
        <v>0</v>
      </c>
      <c r="AD635">
        <v>0</v>
      </c>
      <c r="AE635">
        <v>98.62</v>
      </c>
      <c r="AG635" s="134">
        <v>5510</v>
      </c>
      <c r="AH635">
        <v>51.58</v>
      </c>
      <c r="AI635">
        <v>0.85</v>
      </c>
      <c r="AJ635">
        <v>5.17</v>
      </c>
      <c r="AK635">
        <v>9.1</v>
      </c>
      <c r="AL635">
        <v>0.17</v>
      </c>
      <c r="AM635">
        <v>19.2</v>
      </c>
      <c r="AN635">
        <v>12.8</v>
      </c>
      <c r="AO635">
        <v>0.71</v>
      </c>
      <c r="AP635">
        <v>0.01</v>
      </c>
      <c r="AQ635">
        <v>0.27</v>
      </c>
    </row>
    <row r="636" spans="1:43" ht="15.6">
      <c r="A636" s="134">
        <v>5511</v>
      </c>
      <c r="B636" t="s">
        <v>1408</v>
      </c>
      <c r="C636" t="s">
        <v>1404</v>
      </c>
      <c r="D636">
        <v>0</v>
      </c>
      <c r="E636">
        <f t="shared" si="36"/>
        <v>1.0999999999999943</v>
      </c>
      <c r="F636">
        <f t="shared" si="37"/>
        <v>1.0999999999999943</v>
      </c>
      <c r="G636">
        <f t="shared" si="38"/>
        <v>17</v>
      </c>
      <c r="H636" s="136">
        <f t="shared" si="39"/>
        <v>1643.15</v>
      </c>
      <c r="I636" t="s">
        <v>1483</v>
      </c>
      <c r="J636" t="s">
        <v>1490</v>
      </c>
      <c r="K636" t="s">
        <v>1491</v>
      </c>
      <c r="L636" t="s">
        <v>1486</v>
      </c>
      <c r="M636">
        <v>66</v>
      </c>
      <c r="N636">
        <v>1370</v>
      </c>
      <c r="O636">
        <v>0</v>
      </c>
      <c r="P636">
        <v>1.7</v>
      </c>
      <c r="Q636" s="134">
        <v>5511</v>
      </c>
      <c r="R636">
        <v>44.16</v>
      </c>
      <c r="S636">
        <v>4.1100000000000003</v>
      </c>
      <c r="T636">
        <v>12.83</v>
      </c>
      <c r="U636">
        <v>14.99</v>
      </c>
      <c r="V636">
        <v>0.18</v>
      </c>
      <c r="W636">
        <v>10.14</v>
      </c>
      <c r="X636">
        <v>8.6199999999999992</v>
      </c>
      <c r="Y636">
        <v>2.8</v>
      </c>
      <c r="Z636">
        <v>1.03</v>
      </c>
      <c r="AA636">
        <v>0.04</v>
      </c>
      <c r="AB636">
        <v>0</v>
      </c>
      <c r="AC636">
        <v>0</v>
      </c>
      <c r="AD636">
        <v>0</v>
      </c>
      <c r="AE636">
        <v>98.9</v>
      </c>
      <c r="AG636" s="134">
        <v>5511</v>
      </c>
      <c r="AH636">
        <v>50.82</v>
      </c>
      <c r="AI636">
        <v>0.77</v>
      </c>
      <c r="AJ636">
        <v>5.77</v>
      </c>
      <c r="AK636">
        <v>10.23</v>
      </c>
      <c r="AL636">
        <v>0.2</v>
      </c>
      <c r="AM636">
        <v>20.91</v>
      </c>
      <c r="AN636">
        <v>10.06</v>
      </c>
      <c r="AO636">
        <v>0.9</v>
      </c>
      <c r="AP636">
        <v>0.04</v>
      </c>
      <c r="AQ636">
        <v>0.23</v>
      </c>
    </row>
    <row r="637" spans="1:43" ht="15.6">
      <c r="A637" s="134">
        <v>5512</v>
      </c>
      <c r="B637" t="s">
        <v>1407</v>
      </c>
      <c r="C637" t="s">
        <v>1404</v>
      </c>
      <c r="D637">
        <v>0</v>
      </c>
      <c r="E637">
        <f t="shared" si="36"/>
        <v>-0.12999999999999545</v>
      </c>
      <c r="F637">
        <f t="shared" si="37"/>
        <v>-0.14000000000000057</v>
      </c>
      <c r="G637">
        <f t="shared" si="38"/>
        <v>20</v>
      </c>
      <c r="H637" s="136">
        <f t="shared" si="39"/>
        <v>1663.15</v>
      </c>
      <c r="I637" t="s">
        <v>1483</v>
      </c>
      <c r="J637" t="s">
        <v>1490</v>
      </c>
      <c r="K637" t="s">
        <v>1491</v>
      </c>
      <c r="L637" t="s">
        <v>1486</v>
      </c>
      <c r="M637">
        <v>24</v>
      </c>
      <c r="N637">
        <v>1390</v>
      </c>
      <c r="O637">
        <v>0</v>
      </c>
      <c r="P637">
        <v>2</v>
      </c>
      <c r="Q637" s="134">
        <v>5512</v>
      </c>
      <c r="R637">
        <v>45.86</v>
      </c>
      <c r="S637">
        <v>3.93</v>
      </c>
      <c r="T637">
        <v>13.25</v>
      </c>
      <c r="U637">
        <v>15</v>
      </c>
      <c r="V637">
        <v>0.18</v>
      </c>
      <c r="W637">
        <v>9.76</v>
      </c>
      <c r="X637">
        <v>8.7100000000000009</v>
      </c>
      <c r="Y637">
        <v>2.4500000000000002</v>
      </c>
      <c r="Z637">
        <v>0.94</v>
      </c>
      <c r="AA637">
        <v>0.05</v>
      </c>
      <c r="AB637">
        <v>0</v>
      </c>
      <c r="AC637">
        <v>0</v>
      </c>
      <c r="AD637">
        <v>0</v>
      </c>
      <c r="AE637">
        <v>100.14</v>
      </c>
      <c r="AG637" s="134">
        <v>5512</v>
      </c>
      <c r="AH637">
        <v>51.49</v>
      </c>
      <c r="AI637">
        <v>0.75</v>
      </c>
      <c r="AJ637">
        <v>7.16</v>
      </c>
      <c r="AK637">
        <v>9.5399999999999991</v>
      </c>
      <c r="AL637">
        <v>0.17</v>
      </c>
      <c r="AM637">
        <v>18.52</v>
      </c>
      <c r="AN637">
        <v>11.41</v>
      </c>
      <c r="AO637">
        <v>1.07</v>
      </c>
      <c r="AP637">
        <v>0.01</v>
      </c>
      <c r="AQ637">
        <v>0.27</v>
      </c>
    </row>
    <row r="638" spans="1:43" ht="15.6">
      <c r="A638" s="134">
        <v>5513</v>
      </c>
      <c r="B638" t="s">
        <v>2083</v>
      </c>
      <c r="C638" t="s">
        <v>1404</v>
      </c>
      <c r="D638">
        <v>0</v>
      </c>
      <c r="E638">
        <f t="shared" si="36"/>
        <v>2.0599999999999881</v>
      </c>
      <c r="F638">
        <f t="shared" si="37"/>
        <v>2.0600000000000023</v>
      </c>
      <c r="G638">
        <f t="shared" si="38"/>
        <v>30</v>
      </c>
      <c r="H638" s="136">
        <f t="shared" si="39"/>
        <v>1748.15</v>
      </c>
      <c r="I638" t="s">
        <v>1483</v>
      </c>
      <c r="J638" t="s">
        <v>1490</v>
      </c>
      <c r="K638" t="s">
        <v>1491</v>
      </c>
      <c r="L638" t="s">
        <v>1486</v>
      </c>
      <c r="M638">
        <v>48</v>
      </c>
      <c r="N638">
        <v>1475</v>
      </c>
      <c r="O638">
        <v>0</v>
      </c>
      <c r="P638">
        <v>3</v>
      </c>
      <c r="Q638" s="134">
        <v>5513</v>
      </c>
      <c r="R638">
        <v>45.38</v>
      </c>
      <c r="S638">
        <v>4.49</v>
      </c>
      <c r="T638">
        <v>11.6</v>
      </c>
      <c r="U638">
        <v>15.14</v>
      </c>
      <c r="V638">
        <v>0.18</v>
      </c>
      <c r="W638">
        <v>8.8800000000000008</v>
      </c>
      <c r="X638">
        <v>8.5299999999999994</v>
      </c>
      <c r="Y638">
        <v>2.57</v>
      </c>
      <c r="Z638">
        <v>1.1399999999999999</v>
      </c>
      <c r="AA638">
        <v>0.03</v>
      </c>
      <c r="AB638">
        <v>0</v>
      </c>
      <c r="AC638">
        <v>0</v>
      </c>
      <c r="AD638">
        <v>0</v>
      </c>
      <c r="AE638">
        <v>97.94</v>
      </c>
      <c r="AG638" s="134">
        <v>5513</v>
      </c>
      <c r="AH638">
        <v>52.5</v>
      </c>
      <c r="AI638">
        <v>0.77</v>
      </c>
      <c r="AJ638">
        <v>8.15</v>
      </c>
      <c r="AK638">
        <v>9.01</v>
      </c>
      <c r="AL638">
        <v>0.17</v>
      </c>
      <c r="AM638">
        <v>15.81</v>
      </c>
      <c r="AN638">
        <v>12.36</v>
      </c>
      <c r="AO638">
        <v>1.76</v>
      </c>
      <c r="AP638">
        <v>0.02</v>
      </c>
      <c r="AQ638">
        <v>0.19</v>
      </c>
    </row>
    <row r="639" spans="1:43" ht="15.6">
      <c r="A639" s="134">
        <v>5514</v>
      </c>
      <c r="B639" t="s">
        <v>1414</v>
      </c>
      <c r="C639" t="s">
        <v>1404</v>
      </c>
      <c r="D639">
        <v>0</v>
      </c>
      <c r="E639">
        <f t="shared" si="36"/>
        <v>5.9999999999988063E-2</v>
      </c>
      <c r="F639">
        <f t="shared" si="37"/>
        <v>6.0000000000002274E-2</v>
      </c>
      <c r="G639">
        <f t="shared" si="38"/>
        <v>8</v>
      </c>
      <c r="H639" s="136">
        <f t="shared" si="39"/>
        <v>1498.15</v>
      </c>
      <c r="I639" t="s">
        <v>1483</v>
      </c>
      <c r="J639" t="s">
        <v>1490</v>
      </c>
      <c r="K639" t="s">
        <v>1491</v>
      </c>
      <c r="L639" t="s">
        <v>1486</v>
      </c>
      <c r="M639">
        <v>94</v>
      </c>
      <c r="N639">
        <v>1225</v>
      </c>
      <c r="O639">
        <v>0</v>
      </c>
      <c r="P639">
        <v>0.8</v>
      </c>
      <c r="Q639" s="134">
        <v>5514</v>
      </c>
      <c r="R639">
        <v>49.95</v>
      </c>
      <c r="S639">
        <v>1.48</v>
      </c>
      <c r="T639">
        <v>17.78</v>
      </c>
      <c r="U639">
        <v>10.33</v>
      </c>
      <c r="V639">
        <v>0.18</v>
      </c>
      <c r="W639">
        <v>7.11</v>
      </c>
      <c r="X639">
        <v>9.89</v>
      </c>
      <c r="Y639">
        <v>3.06</v>
      </c>
      <c r="Z639">
        <v>0.14000000000000001</v>
      </c>
      <c r="AA639">
        <v>0.02</v>
      </c>
      <c r="AB639">
        <v>0</v>
      </c>
      <c r="AC639">
        <v>0</v>
      </c>
      <c r="AD639">
        <v>0</v>
      </c>
      <c r="AE639">
        <v>99.94</v>
      </c>
      <c r="AG639" s="134">
        <v>5514</v>
      </c>
      <c r="AH639">
        <v>49.94</v>
      </c>
      <c r="AI639">
        <v>0.91</v>
      </c>
      <c r="AJ639">
        <v>7.96</v>
      </c>
      <c r="AK639">
        <v>6.9</v>
      </c>
      <c r="AL639">
        <v>0.17</v>
      </c>
      <c r="AM639">
        <v>16.8</v>
      </c>
      <c r="AN639">
        <v>16.93</v>
      </c>
      <c r="AO639">
        <v>0.51</v>
      </c>
      <c r="AP639">
        <v>0.02</v>
      </c>
      <c r="AQ639">
        <v>0.16</v>
      </c>
    </row>
    <row r="640" spans="1:43" ht="15.6">
      <c r="A640" s="134">
        <v>5516</v>
      </c>
      <c r="B640" t="s">
        <v>1413</v>
      </c>
      <c r="C640" t="s">
        <v>1404</v>
      </c>
      <c r="D640">
        <v>0</v>
      </c>
      <c r="E640">
        <f t="shared" si="36"/>
        <v>0.5</v>
      </c>
      <c r="F640">
        <f t="shared" si="37"/>
        <v>0.5</v>
      </c>
      <c r="G640">
        <f t="shared" si="38"/>
        <v>10</v>
      </c>
      <c r="H640" s="136">
        <f t="shared" si="39"/>
        <v>1523.15</v>
      </c>
      <c r="I640" t="s">
        <v>1483</v>
      </c>
      <c r="J640" t="s">
        <v>1490</v>
      </c>
      <c r="K640" t="s">
        <v>1491</v>
      </c>
      <c r="L640" t="s">
        <v>1486</v>
      </c>
      <c r="M640">
        <v>73</v>
      </c>
      <c r="N640">
        <v>1250</v>
      </c>
      <c r="O640">
        <v>0</v>
      </c>
      <c r="P640">
        <v>1</v>
      </c>
      <c r="Q640" s="134">
        <v>5516</v>
      </c>
      <c r="R640">
        <v>49.76</v>
      </c>
      <c r="S640">
        <v>1.5</v>
      </c>
      <c r="T640">
        <v>17.27</v>
      </c>
      <c r="U640">
        <v>10.26</v>
      </c>
      <c r="V640">
        <v>0.17</v>
      </c>
      <c r="W640">
        <v>7.36</v>
      </c>
      <c r="X640">
        <v>10</v>
      </c>
      <c r="Y640">
        <v>3.08</v>
      </c>
      <c r="Z640">
        <v>0.1</v>
      </c>
      <c r="AA640">
        <v>0</v>
      </c>
      <c r="AB640">
        <v>0</v>
      </c>
      <c r="AC640">
        <v>0</v>
      </c>
      <c r="AD640">
        <v>0</v>
      </c>
      <c r="AE640">
        <v>99.5</v>
      </c>
      <c r="AG640" s="134">
        <v>5516</v>
      </c>
      <c r="AH640">
        <v>49.85</v>
      </c>
      <c r="AI640">
        <v>0.69</v>
      </c>
      <c r="AJ640">
        <v>8.4</v>
      </c>
      <c r="AK640">
        <v>6.37</v>
      </c>
      <c r="AL640">
        <v>0.15</v>
      </c>
      <c r="AM640">
        <v>16.09</v>
      </c>
      <c r="AN640">
        <v>17.39</v>
      </c>
      <c r="AO640">
        <v>0.66</v>
      </c>
      <c r="AP640">
        <v>0</v>
      </c>
      <c r="AQ640">
        <v>0.24</v>
      </c>
    </row>
    <row r="641" spans="1:43" ht="15.6">
      <c r="A641" s="134">
        <v>5517</v>
      </c>
      <c r="B641" t="s">
        <v>1412</v>
      </c>
      <c r="C641" t="s">
        <v>1404</v>
      </c>
      <c r="D641">
        <v>0</v>
      </c>
      <c r="E641">
        <f t="shared" si="36"/>
        <v>0.63999999999998636</v>
      </c>
      <c r="F641">
        <f t="shared" si="37"/>
        <v>0.62999999999999545</v>
      </c>
      <c r="G641">
        <f t="shared" si="38"/>
        <v>10</v>
      </c>
      <c r="H641" s="136">
        <f t="shared" si="39"/>
        <v>1543.15</v>
      </c>
      <c r="I641" t="s">
        <v>1483</v>
      </c>
      <c r="J641" t="s">
        <v>1490</v>
      </c>
      <c r="K641" t="s">
        <v>1491</v>
      </c>
      <c r="L641" t="s">
        <v>1486</v>
      </c>
      <c r="M641">
        <v>72</v>
      </c>
      <c r="N641">
        <v>1270</v>
      </c>
      <c r="O641">
        <v>0</v>
      </c>
      <c r="P641">
        <v>1</v>
      </c>
      <c r="Q641" s="134">
        <v>5517</v>
      </c>
      <c r="R641">
        <v>49.9</v>
      </c>
      <c r="S641">
        <v>1.59</v>
      </c>
      <c r="T641">
        <v>17.16</v>
      </c>
      <c r="U641">
        <v>10.31</v>
      </c>
      <c r="V641">
        <v>0.16</v>
      </c>
      <c r="W641">
        <v>7.21</v>
      </c>
      <c r="X641">
        <v>9.9499999999999993</v>
      </c>
      <c r="Y641">
        <v>2.95</v>
      </c>
      <c r="Z641">
        <v>0.12</v>
      </c>
      <c r="AA641">
        <v>0.01</v>
      </c>
      <c r="AB641">
        <v>0</v>
      </c>
      <c r="AC641">
        <v>0</v>
      </c>
      <c r="AD641">
        <v>0</v>
      </c>
      <c r="AE641">
        <v>99.37</v>
      </c>
      <c r="AG641" s="134">
        <v>5517</v>
      </c>
      <c r="AH641">
        <v>50.17</v>
      </c>
      <c r="AI641">
        <v>0.88</v>
      </c>
      <c r="AJ641">
        <v>9.08</v>
      </c>
      <c r="AK641">
        <v>7.78</v>
      </c>
      <c r="AL641">
        <v>0.14000000000000001</v>
      </c>
      <c r="AM641">
        <v>15.44</v>
      </c>
      <c r="AN641">
        <v>15.86</v>
      </c>
      <c r="AO641">
        <v>0.63</v>
      </c>
      <c r="AP641">
        <v>0</v>
      </c>
      <c r="AQ641">
        <v>0.08</v>
      </c>
    </row>
    <row r="642" spans="1:43" ht="15.6">
      <c r="A642" s="134">
        <v>5518</v>
      </c>
      <c r="B642" t="s">
        <v>1410</v>
      </c>
      <c r="C642" t="s">
        <v>1404</v>
      </c>
      <c r="D642">
        <v>0</v>
      </c>
      <c r="E642">
        <f t="shared" si="36"/>
        <v>7.9999999999998295E-2</v>
      </c>
      <c r="F642">
        <f t="shared" si="37"/>
        <v>9.0000000000003411E-2</v>
      </c>
      <c r="G642">
        <f t="shared" si="38"/>
        <v>12</v>
      </c>
      <c r="H642" s="136">
        <f t="shared" si="39"/>
        <v>1548.15</v>
      </c>
      <c r="I642" t="s">
        <v>1483</v>
      </c>
      <c r="J642" t="s">
        <v>1490</v>
      </c>
      <c r="K642" t="s">
        <v>1491</v>
      </c>
      <c r="L642" t="s">
        <v>1486</v>
      </c>
      <c r="M642">
        <v>63</v>
      </c>
      <c r="N642">
        <v>1275</v>
      </c>
      <c r="O642">
        <v>0</v>
      </c>
      <c r="P642">
        <v>1.2</v>
      </c>
      <c r="Q642" s="134">
        <v>5518</v>
      </c>
      <c r="R642">
        <v>49.84</v>
      </c>
      <c r="S642">
        <v>1.58</v>
      </c>
      <c r="T642">
        <v>18.059999999999999</v>
      </c>
      <c r="U642">
        <v>10.7</v>
      </c>
      <c r="V642">
        <v>0.19</v>
      </c>
      <c r="W642">
        <v>6.76</v>
      </c>
      <c r="X642">
        <v>9.41</v>
      </c>
      <c r="Y642">
        <v>3.19</v>
      </c>
      <c r="Z642">
        <v>0.16</v>
      </c>
      <c r="AA642">
        <v>0.03</v>
      </c>
      <c r="AB642">
        <v>0</v>
      </c>
      <c r="AC642">
        <v>0</v>
      </c>
      <c r="AD642">
        <v>0</v>
      </c>
      <c r="AE642">
        <v>99.91</v>
      </c>
      <c r="AG642" s="134">
        <v>5518</v>
      </c>
      <c r="AH642">
        <v>48.66</v>
      </c>
      <c r="AI642">
        <v>1.19</v>
      </c>
      <c r="AJ642">
        <v>10.45</v>
      </c>
      <c r="AK642">
        <v>9.2899999999999991</v>
      </c>
      <c r="AL642">
        <v>0.22</v>
      </c>
      <c r="AM642">
        <v>14.57</v>
      </c>
      <c r="AN642">
        <v>15.26</v>
      </c>
      <c r="AO642">
        <v>0.87</v>
      </c>
      <c r="AP642">
        <v>0.02</v>
      </c>
      <c r="AQ642">
        <v>0.06</v>
      </c>
    </row>
    <row r="643" spans="1:43" ht="15.6">
      <c r="A643" s="134">
        <v>5519</v>
      </c>
      <c r="B643" t="s">
        <v>1409</v>
      </c>
      <c r="C643" t="s">
        <v>1404</v>
      </c>
      <c r="D643">
        <v>0</v>
      </c>
      <c r="E643">
        <f t="shared" ref="E643:E706" si="40">100-SUM(R643:AB643)</f>
        <v>1.2599999999999909</v>
      </c>
      <c r="F643">
        <f t="shared" ref="F643:F706" si="41">100-AE643</f>
        <v>1.2600000000000051</v>
      </c>
      <c r="G643">
        <f t="shared" ref="G643:G706" si="42">10*P643</f>
        <v>15</v>
      </c>
      <c r="H643" s="136">
        <f t="shared" ref="H643:H706" si="43">N643+273.15</f>
        <v>1573.15</v>
      </c>
      <c r="I643" t="s">
        <v>1483</v>
      </c>
      <c r="J643" t="s">
        <v>1490</v>
      </c>
      <c r="K643" t="s">
        <v>1491</v>
      </c>
      <c r="L643" t="s">
        <v>1486</v>
      </c>
      <c r="M643">
        <v>93</v>
      </c>
      <c r="N643">
        <v>1300</v>
      </c>
      <c r="O643">
        <v>0</v>
      </c>
      <c r="P643">
        <v>1.5</v>
      </c>
      <c r="Q643" s="134">
        <v>5519</v>
      </c>
      <c r="R643">
        <v>49.11</v>
      </c>
      <c r="S643">
        <v>1.63</v>
      </c>
      <c r="T643">
        <v>17.690000000000001</v>
      </c>
      <c r="U643">
        <v>10.77</v>
      </c>
      <c r="V643">
        <v>0.18</v>
      </c>
      <c r="W643">
        <v>6.51</v>
      </c>
      <c r="X643">
        <v>9.08</v>
      </c>
      <c r="Y643">
        <v>3.6</v>
      </c>
      <c r="Z643">
        <v>0.16</v>
      </c>
      <c r="AA643">
        <v>0.01</v>
      </c>
      <c r="AB643">
        <v>0</v>
      </c>
      <c r="AC643">
        <v>0</v>
      </c>
      <c r="AD643">
        <v>0</v>
      </c>
      <c r="AE643">
        <v>98.74</v>
      </c>
      <c r="AG643" s="134">
        <v>5519</v>
      </c>
      <c r="AH643">
        <v>49.16</v>
      </c>
      <c r="AI643">
        <v>0.71</v>
      </c>
      <c r="AJ643">
        <v>10.35</v>
      </c>
      <c r="AK643">
        <v>6.59</v>
      </c>
      <c r="AL643">
        <v>0.14000000000000001</v>
      </c>
      <c r="AM643">
        <v>14.36</v>
      </c>
      <c r="AN643">
        <v>16.989999999999998</v>
      </c>
      <c r="AO643">
        <v>1</v>
      </c>
      <c r="AP643">
        <v>0.01</v>
      </c>
      <c r="AQ643">
        <v>0.14000000000000001</v>
      </c>
    </row>
    <row r="644" spans="1:43" ht="15.6">
      <c r="A644" s="134">
        <v>5520</v>
      </c>
      <c r="B644" t="s">
        <v>1411</v>
      </c>
      <c r="C644" t="s">
        <v>1404</v>
      </c>
      <c r="D644">
        <v>0</v>
      </c>
      <c r="E644">
        <f t="shared" si="40"/>
        <v>1.3000000000000256</v>
      </c>
      <c r="F644">
        <f t="shared" si="41"/>
        <v>1.3100000000000023</v>
      </c>
      <c r="G644">
        <f t="shared" si="42"/>
        <v>20</v>
      </c>
      <c r="H644" s="136">
        <f t="shared" si="43"/>
        <v>1613.15</v>
      </c>
      <c r="I644" t="s">
        <v>1483</v>
      </c>
      <c r="J644" t="s">
        <v>1490</v>
      </c>
      <c r="K644" t="s">
        <v>1491</v>
      </c>
      <c r="L644" t="s">
        <v>1486</v>
      </c>
      <c r="M644">
        <v>96</v>
      </c>
      <c r="N644">
        <v>1340</v>
      </c>
      <c r="O644">
        <v>0</v>
      </c>
      <c r="P644">
        <v>2</v>
      </c>
      <c r="Q644" s="134">
        <v>5520</v>
      </c>
      <c r="R644">
        <v>49.55</v>
      </c>
      <c r="S644">
        <v>1.66</v>
      </c>
      <c r="T644">
        <v>17.46</v>
      </c>
      <c r="U644">
        <v>10.44</v>
      </c>
      <c r="V644">
        <v>0.17</v>
      </c>
      <c r="W644">
        <v>6.48</v>
      </c>
      <c r="X644">
        <v>9.2899999999999991</v>
      </c>
      <c r="Y644">
        <v>3.46</v>
      </c>
      <c r="Z644">
        <v>0.17</v>
      </c>
      <c r="AA644">
        <v>0.02</v>
      </c>
      <c r="AB644">
        <v>0</v>
      </c>
      <c r="AC644">
        <v>0</v>
      </c>
      <c r="AD644">
        <v>0</v>
      </c>
      <c r="AE644">
        <v>98.69</v>
      </c>
      <c r="AG644" s="134">
        <v>5520</v>
      </c>
      <c r="AH644">
        <v>50.12</v>
      </c>
      <c r="AI644">
        <v>0.61</v>
      </c>
      <c r="AJ644">
        <v>11.17</v>
      </c>
      <c r="AK644">
        <v>6.19</v>
      </c>
      <c r="AL644">
        <v>0.13</v>
      </c>
      <c r="AM644">
        <v>13.06</v>
      </c>
      <c r="AN644">
        <v>17.13</v>
      </c>
      <c r="AO644">
        <v>1.57</v>
      </c>
      <c r="AP644">
        <v>0.01</v>
      </c>
      <c r="AQ644">
        <v>0.17</v>
      </c>
    </row>
    <row r="645" spans="1:43" ht="15.6">
      <c r="A645" s="134">
        <v>5521</v>
      </c>
      <c r="B645" t="s">
        <v>1421</v>
      </c>
      <c r="C645" t="s">
        <v>1404</v>
      </c>
      <c r="D645">
        <v>0</v>
      </c>
      <c r="E645">
        <f t="shared" si="40"/>
        <v>2.9399999999999977</v>
      </c>
      <c r="F645">
        <f t="shared" si="41"/>
        <v>2.9300000000000068</v>
      </c>
      <c r="G645">
        <f t="shared" si="42"/>
        <v>8</v>
      </c>
      <c r="H645" s="136">
        <f t="shared" si="43"/>
        <v>1473.15</v>
      </c>
      <c r="I645" t="s">
        <v>1483</v>
      </c>
      <c r="J645" t="s">
        <v>1490</v>
      </c>
      <c r="K645" t="s">
        <v>1491</v>
      </c>
      <c r="L645" t="s">
        <v>1486</v>
      </c>
      <c r="M645">
        <v>72</v>
      </c>
      <c r="N645">
        <v>1200</v>
      </c>
      <c r="O645">
        <v>0</v>
      </c>
      <c r="P645">
        <v>0.8</v>
      </c>
      <c r="Q645" s="134">
        <v>5521</v>
      </c>
      <c r="R645">
        <v>46.89</v>
      </c>
      <c r="S645">
        <v>2.37</v>
      </c>
      <c r="T645">
        <v>17.260000000000002</v>
      </c>
      <c r="U645">
        <v>10.32</v>
      </c>
      <c r="V645">
        <v>0.18</v>
      </c>
      <c r="W645">
        <v>6.88</v>
      </c>
      <c r="X645">
        <v>8.76</v>
      </c>
      <c r="Y645">
        <v>4.3</v>
      </c>
      <c r="Z645">
        <v>0.08</v>
      </c>
      <c r="AA645">
        <v>0.02</v>
      </c>
      <c r="AB645">
        <v>0</v>
      </c>
      <c r="AC645">
        <v>0</v>
      </c>
      <c r="AD645">
        <v>0</v>
      </c>
      <c r="AE645">
        <v>97.07</v>
      </c>
      <c r="AG645" s="134">
        <v>5521</v>
      </c>
      <c r="AH645">
        <v>51.01</v>
      </c>
      <c r="AI645">
        <v>0.95</v>
      </c>
      <c r="AJ645">
        <v>5.43</v>
      </c>
      <c r="AK645">
        <v>6.59</v>
      </c>
      <c r="AL645">
        <v>0.21</v>
      </c>
      <c r="AM645">
        <v>17.68</v>
      </c>
      <c r="AN645">
        <v>17.78</v>
      </c>
      <c r="AO645">
        <v>0.72</v>
      </c>
      <c r="AP645">
        <v>0</v>
      </c>
      <c r="AQ645">
        <v>0.21</v>
      </c>
    </row>
    <row r="646" spans="1:43" ht="15.6">
      <c r="A646" s="134">
        <v>5522</v>
      </c>
      <c r="B646" t="s">
        <v>1423</v>
      </c>
      <c r="C646" t="s">
        <v>1404</v>
      </c>
      <c r="D646">
        <v>0</v>
      </c>
      <c r="E646">
        <f t="shared" si="40"/>
        <v>0.40999999999999659</v>
      </c>
      <c r="F646">
        <f t="shared" si="41"/>
        <v>0.40000000000000568</v>
      </c>
      <c r="G646">
        <f t="shared" si="42"/>
        <v>10</v>
      </c>
      <c r="H646" s="136">
        <f t="shared" si="43"/>
        <v>1373.15</v>
      </c>
      <c r="I646" t="s">
        <v>1483</v>
      </c>
      <c r="J646" t="s">
        <v>1490</v>
      </c>
      <c r="K646" t="s">
        <v>1491</v>
      </c>
      <c r="L646" t="s">
        <v>1486</v>
      </c>
      <c r="M646">
        <v>166</v>
      </c>
      <c r="N646">
        <v>1100</v>
      </c>
      <c r="O646">
        <v>0</v>
      </c>
      <c r="P646">
        <v>1</v>
      </c>
      <c r="Q646" s="134">
        <v>5522</v>
      </c>
      <c r="R646">
        <v>50.82</v>
      </c>
      <c r="S646">
        <v>2.2400000000000002</v>
      </c>
      <c r="T646">
        <v>19.34</v>
      </c>
      <c r="U646">
        <v>11.09</v>
      </c>
      <c r="V646">
        <v>0.19</v>
      </c>
      <c r="W646">
        <v>3.78</v>
      </c>
      <c r="X646">
        <v>6.41</v>
      </c>
      <c r="Y646">
        <v>5.6</v>
      </c>
      <c r="Z646">
        <v>0.12</v>
      </c>
      <c r="AA646">
        <v>0</v>
      </c>
      <c r="AB646">
        <v>0</v>
      </c>
      <c r="AC646">
        <v>0</v>
      </c>
      <c r="AD646">
        <v>0</v>
      </c>
      <c r="AE646">
        <v>99.6</v>
      </c>
      <c r="AG646" s="134">
        <v>5522</v>
      </c>
      <c r="AH646">
        <v>48.99</v>
      </c>
      <c r="AI646">
        <v>1.63</v>
      </c>
      <c r="AJ646">
        <v>8.6300000000000008</v>
      </c>
      <c r="AK646">
        <v>10.58</v>
      </c>
      <c r="AL646">
        <v>0.24</v>
      </c>
      <c r="AM646">
        <v>13.16</v>
      </c>
      <c r="AN646">
        <v>16.059999999999999</v>
      </c>
      <c r="AO646">
        <v>0.87</v>
      </c>
      <c r="AP646">
        <v>0</v>
      </c>
      <c r="AQ646">
        <v>0</v>
      </c>
    </row>
    <row r="647" spans="1:43" ht="15.6">
      <c r="A647" s="134">
        <v>5524</v>
      </c>
      <c r="B647" t="s">
        <v>1426</v>
      </c>
      <c r="C647" t="s">
        <v>1404</v>
      </c>
      <c r="D647">
        <v>0</v>
      </c>
      <c r="E647">
        <f t="shared" si="40"/>
        <v>-4.9999999999982947E-2</v>
      </c>
      <c r="F647">
        <f t="shared" si="41"/>
        <v>-4.0000000000006253E-2</v>
      </c>
      <c r="G647">
        <f t="shared" si="42"/>
        <v>12</v>
      </c>
      <c r="H647" s="136">
        <f t="shared" si="43"/>
        <v>1498.15</v>
      </c>
      <c r="I647" t="s">
        <v>1483</v>
      </c>
      <c r="J647" t="s">
        <v>1490</v>
      </c>
      <c r="K647" t="s">
        <v>1491</v>
      </c>
      <c r="L647" t="s">
        <v>1486</v>
      </c>
      <c r="M647">
        <v>72</v>
      </c>
      <c r="N647">
        <v>1225</v>
      </c>
      <c r="O647">
        <v>0</v>
      </c>
      <c r="P647">
        <v>1.2</v>
      </c>
      <c r="Q647" s="134">
        <v>5524</v>
      </c>
      <c r="R647">
        <v>47.94</v>
      </c>
      <c r="S647">
        <v>2.5499999999999998</v>
      </c>
      <c r="T647">
        <v>19.23</v>
      </c>
      <c r="U647">
        <v>11.08</v>
      </c>
      <c r="V647">
        <v>0.16</v>
      </c>
      <c r="W647">
        <v>6.52</v>
      </c>
      <c r="X647">
        <v>7.96</v>
      </c>
      <c r="Y647">
        <v>4.51</v>
      </c>
      <c r="Z647">
        <v>0.08</v>
      </c>
      <c r="AA647">
        <v>0.02</v>
      </c>
      <c r="AB647">
        <v>0</v>
      </c>
      <c r="AC647">
        <v>0</v>
      </c>
      <c r="AD647">
        <v>0</v>
      </c>
      <c r="AE647">
        <v>100.04</v>
      </c>
      <c r="AG647" s="134">
        <v>5524</v>
      </c>
      <c r="AH647">
        <v>48.09</v>
      </c>
      <c r="AI647">
        <v>1.44</v>
      </c>
      <c r="AJ647">
        <v>9.1</v>
      </c>
      <c r="AK647">
        <v>7.16</v>
      </c>
      <c r="AL647">
        <v>0.2</v>
      </c>
      <c r="AM647">
        <v>15.5</v>
      </c>
      <c r="AN647">
        <v>17.100000000000001</v>
      </c>
      <c r="AO647">
        <v>0.86</v>
      </c>
      <c r="AP647">
        <v>0.03</v>
      </c>
      <c r="AQ647">
        <v>0.11</v>
      </c>
    </row>
    <row r="648" spans="1:43" ht="15.6">
      <c r="A648" s="134">
        <v>5525</v>
      </c>
      <c r="B648" t="s">
        <v>1427</v>
      </c>
      <c r="C648" t="s">
        <v>1404</v>
      </c>
      <c r="D648">
        <v>0</v>
      </c>
      <c r="E648">
        <f t="shared" si="40"/>
        <v>2.9499999999999886</v>
      </c>
      <c r="F648">
        <f t="shared" si="41"/>
        <v>2.9699999999999989</v>
      </c>
      <c r="G648">
        <f t="shared" si="42"/>
        <v>12</v>
      </c>
      <c r="H648" s="136">
        <f t="shared" si="43"/>
        <v>1498.15</v>
      </c>
      <c r="I648" t="s">
        <v>1483</v>
      </c>
      <c r="J648" t="s">
        <v>1490</v>
      </c>
      <c r="K648" t="s">
        <v>1491</v>
      </c>
      <c r="L648" t="s">
        <v>1486</v>
      </c>
      <c r="M648">
        <v>67</v>
      </c>
      <c r="N648">
        <v>1225</v>
      </c>
      <c r="O648">
        <v>0</v>
      </c>
      <c r="P648">
        <v>1.2</v>
      </c>
      <c r="Q648" s="134">
        <v>5525</v>
      </c>
      <c r="R648">
        <v>47.17</v>
      </c>
      <c r="S648">
        <v>2.5299999999999998</v>
      </c>
      <c r="T648">
        <v>18.02</v>
      </c>
      <c r="U648">
        <v>10.47</v>
      </c>
      <c r="V648">
        <v>0.18</v>
      </c>
      <c r="W648">
        <v>6.37</v>
      </c>
      <c r="X648">
        <v>8.43</v>
      </c>
      <c r="Y648">
        <v>3.77</v>
      </c>
      <c r="Z648">
        <v>0.11</v>
      </c>
      <c r="AA648">
        <v>0</v>
      </c>
      <c r="AB648">
        <v>0</v>
      </c>
      <c r="AC648">
        <v>0</v>
      </c>
      <c r="AD648">
        <v>0</v>
      </c>
      <c r="AE648">
        <v>97.03</v>
      </c>
      <c r="AG648" s="134">
        <v>5525</v>
      </c>
      <c r="AH648">
        <v>49.7</v>
      </c>
      <c r="AI648">
        <v>1.1200000000000001</v>
      </c>
      <c r="AJ648">
        <v>8.3800000000000008</v>
      </c>
      <c r="AK648">
        <v>6.52</v>
      </c>
      <c r="AL648">
        <v>0.16</v>
      </c>
      <c r="AM648">
        <v>14.66</v>
      </c>
      <c r="AN648">
        <v>17.850000000000001</v>
      </c>
      <c r="AO648">
        <v>0.98</v>
      </c>
      <c r="AP648">
        <v>0.01</v>
      </c>
      <c r="AQ648">
        <v>0</v>
      </c>
    </row>
    <row r="649" spans="1:43" ht="15.6">
      <c r="A649" s="134">
        <v>5526</v>
      </c>
      <c r="B649" t="s">
        <v>1424</v>
      </c>
      <c r="C649" t="s">
        <v>1404</v>
      </c>
      <c r="D649">
        <v>0</v>
      </c>
      <c r="E649">
        <f t="shared" si="40"/>
        <v>2.6399999999999864</v>
      </c>
      <c r="F649">
        <f t="shared" si="41"/>
        <v>2.6500000000000057</v>
      </c>
      <c r="G649">
        <f t="shared" si="42"/>
        <v>15</v>
      </c>
      <c r="H649" s="136">
        <f t="shared" si="43"/>
        <v>1423.15</v>
      </c>
      <c r="I649" t="s">
        <v>1483</v>
      </c>
      <c r="J649" t="s">
        <v>1490</v>
      </c>
      <c r="K649" t="s">
        <v>1491</v>
      </c>
      <c r="L649" t="s">
        <v>1486</v>
      </c>
      <c r="M649">
        <v>95</v>
      </c>
      <c r="N649">
        <v>1150</v>
      </c>
      <c r="O649">
        <v>0</v>
      </c>
      <c r="P649">
        <v>1.5</v>
      </c>
      <c r="Q649" s="134">
        <v>5526</v>
      </c>
      <c r="R649">
        <v>49.7</v>
      </c>
      <c r="S649">
        <v>2.79</v>
      </c>
      <c r="T649">
        <v>18.72</v>
      </c>
      <c r="U649">
        <v>10.199999999999999</v>
      </c>
      <c r="V649">
        <v>0.16</v>
      </c>
      <c r="W649">
        <v>5.07</v>
      </c>
      <c r="X649">
        <v>7</v>
      </c>
      <c r="Y649">
        <v>3.58</v>
      </c>
      <c r="Z649">
        <v>0.11</v>
      </c>
      <c r="AA649">
        <v>0.03</v>
      </c>
      <c r="AB649">
        <v>0</v>
      </c>
      <c r="AC649">
        <v>0</v>
      </c>
      <c r="AD649">
        <v>0</v>
      </c>
      <c r="AE649">
        <v>97.35</v>
      </c>
      <c r="AG649" s="134">
        <v>5526</v>
      </c>
      <c r="AH649">
        <v>48.81</v>
      </c>
      <c r="AI649">
        <v>1.66</v>
      </c>
      <c r="AJ649">
        <v>10.5</v>
      </c>
      <c r="AK649">
        <v>7.2</v>
      </c>
      <c r="AL649">
        <v>0.18</v>
      </c>
      <c r="AM649">
        <v>12.41</v>
      </c>
      <c r="AN649">
        <v>18.22</v>
      </c>
      <c r="AO649">
        <v>1.72</v>
      </c>
      <c r="AP649">
        <v>0.02</v>
      </c>
      <c r="AQ649">
        <v>0.12</v>
      </c>
    </row>
    <row r="650" spans="1:43" ht="15.6">
      <c r="A650" s="134">
        <v>5527</v>
      </c>
      <c r="B650" t="s">
        <v>1422</v>
      </c>
      <c r="C650" t="s">
        <v>1404</v>
      </c>
      <c r="D650">
        <v>0</v>
      </c>
      <c r="E650">
        <f t="shared" si="40"/>
        <v>2.4899999999999949</v>
      </c>
      <c r="F650">
        <f t="shared" si="41"/>
        <v>2.5</v>
      </c>
      <c r="G650">
        <f t="shared" si="42"/>
        <v>15</v>
      </c>
      <c r="H650" s="136">
        <f t="shared" si="43"/>
        <v>1473.15</v>
      </c>
      <c r="I650" t="s">
        <v>1483</v>
      </c>
      <c r="J650" t="s">
        <v>1490</v>
      </c>
      <c r="K650" t="s">
        <v>1491</v>
      </c>
      <c r="L650" t="s">
        <v>1486</v>
      </c>
      <c r="M650">
        <v>73</v>
      </c>
      <c r="N650">
        <v>1200</v>
      </c>
      <c r="O650">
        <v>0</v>
      </c>
      <c r="P650">
        <v>1.5</v>
      </c>
      <c r="Q650" s="134">
        <v>5527</v>
      </c>
      <c r="R650">
        <v>49.22</v>
      </c>
      <c r="S650">
        <v>2.78</v>
      </c>
      <c r="T650">
        <v>18.149999999999999</v>
      </c>
      <c r="U650">
        <v>9.98</v>
      </c>
      <c r="V650">
        <v>0.14000000000000001</v>
      </c>
      <c r="W650">
        <v>5.21</v>
      </c>
      <c r="X650">
        <v>7.78</v>
      </c>
      <c r="Y650">
        <v>4.17</v>
      </c>
      <c r="Z650">
        <v>0.08</v>
      </c>
      <c r="AA650">
        <v>0</v>
      </c>
      <c r="AB650">
        <v>0</v>
      </c>
      <c r="AC650">
        <v>0</v>
      </c>
      <c r="AD650">
        <v>0</v>
      </c>
      <c r="AE650">
        <v>97.5</v>
      </c>
      <c r="AG650" s="134">
        <v>5527</v>
      </c>
      <c r="AH650">
        <v>49.25</v>
      </c>
      <c r="AI650">
        <v>1.37</v>
      </c>
      <c r="AJ650">
        <v>10.78</v>
      </c>
      <c r="AK650">
        <v>6.95</v>
      </c>
      <c r="AL650">
        <v>7.0000000000000007E-2</v>
      </c>
      <c r="AM650">
        <v>12.89</v>
      </c>
      <c r="AN650">
        <v>17.12</v>
      </c>
      <c r="AO650">
        <v>1.5</v>
      </c>
      <c r="AP650">
        <v>0.01</v>
      </c>
      <c r="AQ650">
        <v>7.0000000000000007E-2</v>
      </c>
    </row>
    <row r="651" spans="1:43" ht="15.6">
      <c r="A651" s="134">
        <v>5528</v>
      </c>
      <c r="B651" t="s">
        <v>1420</v>
      </c>
      <c r="C651" t="s">
        <v>1404</v>
      </c>
      <c r="D651">
        <v>0</v>
      </c>
      <c r="E651">
        <f t="shared" si="40"/>
        <v>2.1799999999999926</v>
      </c>
      <c r="F651">
        <f t="shared" si="41"/>
        <v>2.1899999999999977</v>
      </c>
      <c r="G651">
        <f t="shared" si="42"/>
        <v>15</v>
      </c>
      <c r="H651" s="136">
        <f t="shared" si="43"/>
        <v>1513.15</v>
      </c>
      <c r="I651" t="s">
        <v>1483</v>
      </c>
      <c r="J651" t="s">
        <v>1490</v>
      </c>
      <c r="K651" t="s">
        <v>1491</v>
      </c>
      <c r="L651" t="s">
        <v>1486</v>
      </c>
      <c r="M651">
        <v>46</v>
      </c>
      <c r="N651">
        <v>1240</v>
      </c>
      <c r="O651">
        <v>0</v>
      </c>
      <c r="P651">
        <v>1.5</v>
      </c>
      <c r="Q651" s="134">
        <v>5528</v>
      </c>
      <c r="R651">
        <v>47.15</v>
      </c>
      <c r="S651">
        <v>2.64</v>
      </c>
      <c r="T651">
        <v>18.239999999999998</v>
      </c>
      <c r="U651">
        <v>10.84</v>
      </c>
      <c r="V651">
        <v>0.15</v>
      </c>
      <c r="W651">
        <v>6.43</v>
      </c>
      <c r="X651">
        <v>8.08</v>
      </c>
      <c r="Y651">
        <v>4.1900000000000004</v>
      </c>
      <c r="Z651">
        <v>0.1</v>
      </c>
      <c r="AA651">
        <v>0</v>
      </c>
      <c r="AB651">
        <v>0</v>
      </c>
      <c r="AC651">
        <v>0</v>
      </c>
      <c r="AD651">
        <v>0</v>
      </c>
      <c r="AE651">
        <v>97.81</v>
      </c>
      <c r="AG651" s="134">
        <v>5528</v>
      </c>
      <c r="AH651">
        <v>48.11</v>
      </c>
      <c r="AI651">
        <v>1.39</v>
      </c>
      <c r="AJ651">
        <v>10.3</v>
      </c>
      <c r="AK651">
        <v>7.23</v>
      </c>
      <c r="AL651">
        <v>0.19</v>
      </c>
      <c r="AM651">
        <v>13.66</v>
      </c>
      <c r="AN651">
        <v>17.149999999999999</v>
      </c>
      <c r="AO651">
        <v>1.34</v>
      </c>
      <c r="AP651">
        <v>0</v>
      </c>
      <c r="AQ651">
        <v>0.14000000000000001</v>
      </c>
    </row>
    <row r="652" spans="1:43" ht="15.6">
      <c r="A652" s="134">
        <v>5529</v>
      </c>
      <c r="B652" t="s">
        <v>1425</v>
      </c>
      <c r="C652" t="s">
        <v>1404</v>
      </c>
      <c r="D652">
        <v>0</v>
      </c>
      <c r="E652">
        <f t="shared" si="40"/>
        <v>1.8999999999999915</v>
      </c>
      <c r="F652">
        <f t="shared" si="41"/>
        <v>1.9000000000000057</v>
      </c>
      <c r="G652">
        <f t="shared" si="42"/>
        <v>20</v>
      </c>
      <c r="H652" s="136">
        <f t="shared" si="43"/>
        <v>1573.15</v>
      </c>
      <c r="I652" t="s">
        <v>1483</v>
      </c>
      <c r="J652" t="s">
        <v>1490</v>
      </c>
      <c r="K652" t="s">
        <v>1491</v>
      </c>
      <c r="L652" t="s">
        <v>1486</v>
      </c>
      <c r="M652">
        <v>70</v>
      </c>
      <c r="N652">
        <v>1300</v>
      </c>
      <c r="O652">
        <v>0</v>
      </c>
      <c r="P652">
        <v>2</v>
      </c>
      <c r="Q652" s="134">
        <v>5529</v>
      </c>
      <c r="R652">
        <v>48.34</v>
      </c>
      <c r="S652">
        <v>2.4300000000000002</v>
      </c>
      <c r="T652">
        <v>16.7</v>
      </c>
      <c r="U652">
        <v>10.36</v>
      </c>
      <c r="V652">
        <v>0.18</v>
      </c>
      <c r="W652">
        <v>7.23</v>
      </c>
      <c r="X652">
        <v>8.9</v>
      </c>
      <c r="Y652">
        <v>3.86</v>
      </c>
      <c r="Z652">
        <v>7.0000000000000007E-2</v>
      </c>
      <c r="AA652">
        <v>0.03</v>
      </c>
      <c r="AB652">
        <v>0</v>
      </c>
      <c r="AC652">
        <v>0</v>
      </c>
      <c r="AD652">
        <v>0</v>
      </c>
      <c r="AE652">
        <v>98.1</v>
      </c>
      <c r="AG652" s="134">
        <v>5529</v>
      </c>
      <c r="AH652">
        <v>50.98</v>
      </c>
      <c r="AI652">
        <v>0.96</v>
      </c>
      <c r="AJ652">
        <v>10.5</v>
      </c>
      <c r="AK652">
        <v>5.9</v>
      </c>
      <c r="AL652">
        <v>0.11</v>
      </c>
      <c r="AM652">
        <v>12.23</v>
      </c>
      <c r="AN652">
        <v>17.8</v>
      </c>
      <c r="AO652">
        <v>1.82</v>
      </c>
      <c r="AP652">
        <v>0.03</v>
      </c>
      <c r="AQ652">
        <v>0.1</v>
      </c>
    </row>
    <row r="653" spans="1:43" ht="15.6">
      <c r="A653" s="134">
        <v>5531</v>
      </c>
      <c r="B653" t="s">
        <v>1415</v>
      </c>
      <c r="C653" t="s">
        <v>1404</v>
      </c>
      <c r="D653">
        <v>0</v>
      </c>
      <c r="E653">
        <f t="shared" si="40"/>
        <v>5.2200000000000131</v>
      </c>
      <c r="F653">
        <f t="shared" si="41"/>
        <v>5.2099999999999937</v>
      </c>
      <c r="G653">
        <f t="shared" si="42"/>
        <v>8</v>
      </c>
      <c r="H653" s="136">
        <f t="shared" si="43"/>
        <v>1423.15</v>
      </c>
      <c r="I653" t="s">
        <v>1483</v>
      </c>
      <c r="J653" t="s">
        <v>1490</v>
      </c>
      <c r="K653" t="s">
        <v>1491</v>
      </c>
      <c r="L653" t="s">
        <v>1486</v>
      </c>
      <c r="M653">
        <v>46</v>
      </c>
      <c r="N653">
        <v>1150</v>
      </c>
      <c r="O653">
        <v>0</v>
      </c>
      <c r="P653">
        <v>0.8</v>
      </c>
      <c r="Q653" s="134">
        <v>5531</v>
      </c>
      <c r="R653">
        <v>36.909999999999997</v>
      </c>
      <c r="S653">
        <v>6.13</v>
      </c>
      <c r="T653">
        <v>10.07</v>
      </c>
      <c r="U653">
        <v>13.83</v>
      </c>
      <c r="V653">
        <v>0.25</v>
      </c>
      <c r="W653">
        <v>5.41</v>
      </c>
      <c r="X653">
        <v>13.35</v>
      </c>
      <c r="Y653">
        <v>2.5299999999999998</v>
      </c>
      <c r="Z653">
        <v>6.3</v>
      </c>
      <c r="AA653">
        <v>0</v>
      </c>
      <c r="AB653">
        <v>0</v>
      </c>
      <c r="AC653">
        <v>0</v>
      </c>
      <c r="AD653">
        <v>0</v>
      </c>
      <c r="AE653">
        <v>94.79</v>
      </c>
      <c r="AG653" s="134">
        <v>5531</v>
      </c>
      <c r="AH653">
        <v>49.66</v>
      </c>
      <c r="AI653">
        <v>2.66</v>
      </c>
      <c r="AJ653">
        <v>4.42</v>
      </c>
      <c r="AK653">
        <v>5.58</v>
      </c>
      <c r="AL653">
        <v>0.1</v>
      </c>
      <c r="AM653">
        <v>13.53</v>
      </c>
      <c r="AN653">
        <v>23.59</v>
      </c>
      <c r="AO653">
        <v>0.36</v>
      </c>
      <c r="AP653">
        <v>0.05</v>
      </c>
      <c r="AQ653">
        <v>0.03</v>
      </c>
    </row>
    <row r="654" spans="1:43" ht="15.6">
      <c r="A654" s="134">
        <v>5532</v>
      </c>
      <c r="B654" t="s">
        <v>1416</v>
      </c>
      <c r="C654" t="s">
        <v>1404</v>
      </c>
      <c r="D654">
        <v>0</v>
      </c>
      <c r="E654">
        <f t="shared" si="40"/>
        <v>5.960000000000008</v>
      </c>
      <c r="F654">
        <f t="shared" si="41"/>
        <v>5.9699999999999989</v>
      </c>
      <c r="G654">
        <f t="shared" si="42"/>
        <v>10</v>
      </c>
      <c r="H654" s="136">
        <f t="shared" si="43"/>
        <v>1443.15</v>
      </c>
      <c r="I654" t="s">
        <v>1483</v>
      </c>
      <c r="J654" t="s">
        <v>1490</v>
      </c>
      <c r="K654" t="s">
        <v>1491</v>
      </c>
      <c r="L654" t="s">
        <v>1486</v>
      </c>
      <c r="M654">
        <v>48</v>
      </c>
      <c r="N654">
        <v>1170</v>
      </c>
      <c r="O654">
        <v>0</v>
      </c>
      <c r="P654">
        <v>1</v>
      </c>
      <c r="Q654" s="134">
        <v>5532</v>
      </c>
      <c r="R654">
        <v>36.81</v>
      </c>
      <c r="S654">
        <v>6.18</v>
      </c>
      <c r="T654">
        <v>9.98</v>
      </c>
      <c r="U654">
        <v>13.38</v>
      </c>
      <c r="V654">
        <v>0.27</v>
      </c>
      <c r="W654">
        <v>5.45</v>
      </c>
      <c r="X654">
        <v>13.42</v>
      </c>
      <c r="Y654">
        <v>2.4900000000000002</v>
      </c>
      <c r="Z654">
        <v>6.05</v>
      </c>
      <c r="AA654">
        <v>0.01</v>
      </c>
      <c r="AB654">
        <v>0</v>
      </c>
      <c r="AC654">
        <v>0</v>
      </c>
      <c r="AD654">
        <v>0</v>
      </c>
      <c r="AE654">
        <v>94.03</v>
      </c>
      <c r="AG654" s="134">
        <v>5532</v>
      </c>
      <c r="AH654">
        <v>49.46</v>
      </c>
      <c r="AI654">
        <v>2.2999999999999998</v>
      </c>
      <c r="AJ654">
        <v>4.29</v>
      </c>
      <c r="AK654">
        <v>5.57</v>
      </c>
      <c r="AL654">
        <v>0.16</v>
      </c>
      <c r="AM654">
        <v>13.9</v>
      </c>
      <c r="AN654">
        <v>23.56</v>
      </c>
      <c r="AO654">
        <v>0.39</v>
      </c>
      <c r="AP654">
        <v>0.01</v>
      </c>
      <c r="AQ654">
        <v>0</v>
      </c>
    </row>
    <row r="655" spans="1:43" ht="15.6">
      <c r="A655" s="134">
        <v>5533</v>
      </c>
      <c r="B655" t="s">
        <v>1417</v>
      </c>
      <c r="C655" t="s">
        <v>1404</v>
      </c>
      <c r="D655">
        <v>0</v>
      </c>
      <c r="E655">
        <f t="shared" si="40"/>
        <v>6.4699999999999989</v>
      </c>
      <c r="F655">
        <f t="shared" si="41"/>
        <v>6.4599999999999937</v>
      </c>
      <c r="G655">
        <f t="shared" si="42"/>
        <v>12</v>
      </c>
      <c r="H655" s="136">
        <f t="shared" si="43"/>
        <v>1473.15</v>
      </c>
      <c r="I655" t="s">
        <v>1483</v>
      </c>
      <c r="J655" t="s">
        <v>1490</v>
      </c>
      <c r="K655" t="s">
        <v>1491</v>
      </c>
      <c r="L655" t="s">
        <v>1486</v>
      </c>
      <c r="M655">
        <v>49</v>
      </c>
      <c r="N655">
        <v>1200</v>
      </c>
      <c r="O655">
        <v>0</v>
      </c>
      <c r="P655">
        <v>1.2</v>
      </c>
      <c r="Q655" s="134">
        <v>5533</v>
      </c>
      <c r="R655">
        <v>36.799999999999997</v>
      </c>
      <c r="S655">
        <v>5.94</v>
      </c>
      <c r="T655">
        <v>9.68</v>
      </c>
      <c r="U655">
        <v>13.24</v>
      </c>
      <c r="V655">
        <v>0.26</v>
      </c>
      <c r="W655">
        <v>5.51</v>
      </c>
      <c r="X655">
        <v>13.6</v>
      </c>
      <c r="Y655">
        <v>2.5499999999999998</v>
      </c>
      <c r="Z655">
        <v>5.94</v>
      </c>
      <c r="AA655">
        <v>0.01</v>
      </c>
      <c r="AB655">
        <v>0</v>
      </c>
      <c r="AC655">
        <v>0</v>
      </c>
      <c r="AD655">
        <v>0</v>
      </c>
      <c r="AE655">
        <v>93.54</v>
      </c>
      <c r="AG655" s="134">
        <v>5533</v>
      </c>
      <c r="AH655">
        <v>51.33</v>
      </c>
      <c r="AI655">
        <v>2.16</v>
      </c>
      <c r="AJ655">
        <v>4.6900000000000004</v>
      </c>
      <c r="AK655">
        <v>5.56</v>
      </c>
      <c r="AL655">
        <v>0.12</v>
      </c>
      <c r="AM655">
        <v>13.22</v>
      </c>
      <c r="AN655">
        <v>23.41</v>
      </c>
      <c r="AO655">
        <v>0.49</v>
      </c>
      <c r="AP655">
        <v>0.03</v>
      </c>
      <c r="AQ655">
        <v>0.05</v>
      </c>
    </row>
    <row r="656" spans="1:43" ht="15.6">
      <c r="A656" s="134">
        <v>5534</v>
      </c>
      <c r="B656" t="s">
        <v>1418</v>
      </c>
      <c r="C656" t="s">
        <v>1404</v>
      </c>
      <c r="D656">
        <v>0</v>
      </c>
      <c r="E656">
        <f t="shared" si="40"/>
        <v>4.1400000000000148</v>
      </c>
      <c r="F656">
        <f t="shared" si="41"/>
        <v>4.1299999999999955</v>
      </c>
      <c r="G656">
        <f t="shared" si="42"/>
        <v>15</v>
      </c>
      <c r="H656" s="136">
        <f t="shared" si="43"/>
        <v>1498.15</v>
      </c>
      <c r="I656" t="s">
        <v>1483</v>
      </c>
      <c r="J656" t="s">
        <v>1490</v>
      </c>
      <c r="K656" t="s">
        <v>1491</v>
      </c>
      <c r="L656" t="s">
        <v>1486</v>
      </c>
      <c r="M656">
        <v>70</v>
      </c>
      <c r="N656">
        <v>1225</v>
      </c>
      <c r="O656">
        <v>0</v>
      </c>
      <c r="P656">
        <v>1.5</v>
      </c>
      <c r="Q656" s="134">
        <v>5534</v>
      </c>
      <c r="R656">
        <v>36.94</v>
      </c>
      <c r="S656">
        <v>6.15</v>
      </c>
      <c r="T656">
        <v>9.84</v>
      </c>
      <c r="U656">
        <v>14.6</v>
      </c>
      <c r="V656">
        <v>0.24</v>
      </c>
      <c r="W656">
        <v>5.64</v>
      </c>
      <c r="X656">
        <v>13.54</v>
      </c>
      <c r="Y656">
        <v>2.48</v>
      </c>
      <c r="Z656">
        <v>6.41</v>
      </c>
      <c r="AA656">
        <v>0.02</v>
      </c>
      <c r="AB656">
        <v>0</v>
      </c>
      <c r="AC656">
        <v>0</v>
      </c>
      <c r="AD656">
        <v>0</v>
      </c>
      <c r="AE656">
        <v>95.87</v>
      </c>
      <c r="AG656" s="134">
        <v>5534</v>
      </c>
      <c r="AH656">
        <v>48.91</v>
      </c>
      <c r="AI656">
        <v>2.2400000000000002</v>
      </c>
      <c r="AJ656">
        <v>6.13</v>
      </c>
      <c r="AK656">
        <v>6.24</v>
      </c>
      <c r="AL656">
        <v>0.11</v>
      </c>
      <c r="AM656">
        <v>12.51</v>
      </c>
      <c r="AN656">
        <v>22.93</v>
      </c>
      <c r="AO656">
        <v>0.55000000000000004</v>
      </c>
      <c r="AP656">
        <v>0.04</v>
      </c>
      <c r="AQ656">
        <v>0.01</v>
      </c>
    </row>
    <row r="657" spans="1:43" ht="15.6">
      <c r="A657" s="134">
        <v>5535</v>
      </c>
      <c r="B657" t="s">
        <v>1419</v>
      </c>
      <c r="C657" t="s">
        <v>1404</v>
      </c>
      <c r="D657">
        <v>0</v>
      </c>
      <c r="E657">
        <f t="shared" si="40"/>
        <v>4.9500000000000028</v>
      </c>
      <c r="F657">
        <f t="shared" si="41"/>
        <v>4.9399999999999977</v>
      </c>
      <c r="G657">
        <f t="shared" si="42"/>
        <v>20</v>
      </c>
      <c r="H657" s="136">
        <f t="shared" si="43"/>
        <v>1543.15</v>
      </c>
      <c r="I657" t="s">
        <v>1483</v>
      </c>
      <c r="J657" t="s">
        <v>1490</v>
      </c>
      <c r="K657" t="s">
        <v>1491</v>
      </c>
      <c r="L657" t="s">
        <v>1486</v>
      </c>
      <c r="M657">
        <v>70</v>
      </c>
      <c r="N657">
        <v>1270</v>
      </c>
      <c r="O657">
        <v>0</v>
      </c>
      <c r="P657">
        <v>2</v>
      </c>
      <c r="Q657" s="134">
        <v>5535</v>
      </c>
      <c r="R657">
        <v>37.21</v>
      </c>
      <c r="S657">
        <v>5.79</v>
      </c>
      <c r="T657">
        <v>9.59</v>
      </c>
      <c r="U657">
        <v>13.89</v>
      </c>
      <c r="V657">
        <v>0.26</v>
      </c>
      <c r="W657">
        <v>5.49</v>
      </c>
      <c r="X657">
        <v>13.52</v>
      </c>
      <c r="Y657">
        <v>2.65</v>
      </c>
      <c r="Z657">
        <v>6.63</v>
      </c>
      <c r="AA657">
        <v>0.02</v>
      </c>
      <c r="AB657">
        <v>0</v>
      </c>
      <c r="AC657">
        <v>0</v>
      </c>
      <c r="AD657">
        <v>0</v>
      </c>
      <c r="AE657">
        <v>95.06</v>
      </c>
      <c r="AG657" s="134">
        <v>5535</v>
      </c>
      <c r="AH657">
        <v>47.02</v>
      </c>
      <c r="AI657">
        <v>2.9</v>
      </c>
      <c r="AJ657">
        <v>8.65</v>
      </c>
      <c r="AK657">
        <v>6.85</v>
      </c>
      <c r="AL657">
        <v>0.11</v>
      </c>
      <c r="AM657">
        <v>11.62</v>
      </c>
      <c r="AN657">
        <v>22.07</v>
      </c>
      <c r="AO657">
        <v>0.86</v>
      </c>
      <c r="AP657">
        <v>0.64</v>
      </c>
      <c r="AQ657">
        <v>0</v>
      </c>
    </row>
    <row r="658" spans="1:43" ht="15.6">
      <c r="A658" s="134">
        <v>1361</v>
      </c>
      <c r="B658" t="s">
        <v>2084</v>
      </c>
      <c r="C658" t="s">
        <v>2085</v>
      </c>
      <c r="D658">
        <v>0</v>
      </c>
      <c r="E658">
        <f t="shared" si="40"/>
        <v>5.9299999999999926</v>
      </c>
      <c r="F658">
        <f t="shared" si="41"/>
        <v>5.9000000000000057</v>
      </c>
      <c r="G658">
        <f t="shared" si="42"/>
        <v>15</v>
      </c>
      <c r="H658" s="136">
        <f t="shared" si="43"/>
        <v>1373.15</v>
      </c>
      <c r="I658" t="s">
        <v>2086</v>
      </c>
      <c r="J658" t="s">
        <v>1490</v>
      </c>
      <c r="K658" t="s">
        <v>1566</v>
      </c>
      <c r="L658" t="s">
        <v>1486</v>
      </c>
      <c r="M658">
        <v>91.2</v>
      </c>
      <c r="N658">
        <v>1100</v>
      </c>
      <c r="O658">
        <v>0</v>
      </c>
      <c r="P658">
        <v>1.5</v>
      </c>
      <c r="Q658" s="134">
        <v>1361</v>
      </c>
      <c r="R658">
        <v>55.9</v>
      </c>
      <c r="S658">
        <v>1.29</v>
      </c>
      <c r="T658">
        <v>17.89</v>
      </c>
      <c r="U658">
        <v>6.8</v>
      </c>
      <c r="V658">
        <v>0.12</v>
      </c>
      <c r="W658">
        <v>3.11</v>
      </c>
      <c r="X658">
        <v>4.16</v>
      </c>
      <c r="Y658">
        <v>1.4</v>
      </c>
      <c r="Z658">
        <v>3.4</v>
      </c>
      <c r="AA658">
        <v>0</v>
      </c>
      <c r="AB658">
        <v>0</v>
      </c>
      <c r="AC658">
        <v>0</v>
      </c>
      <c r="AD658">
        <v>0</v>
      </c>
      <c r="AE658">
        <v>94.1</v>
      </c>
      <c r="AG658" s="134">
        <v>1361</v>
      </c>
      <c r="AH658">
        <v>50.3</v>
      </c>
      <c r="AI658">
        <v>0.8</v>
      </c>
      <c r="AJ658">
        <v>6.3</v>
      </c>
      <c r="AK658">
        <v>9.8000000000000007</v>
      </c>
      <c r="AL658">
        <v>0.28000000000000003</v>
      </c>
      <c r="AM658">
        <v>14.6</v>
      </c>
      <c r="AN658">
        <v>15.7</v>
      </c>
      <c r="AO658">
        <v>1.1000000000000001</v>
      </c>
      <c r="AP658">
        <v>0</v>
      </c>
      <c r="AQ658">
        <v>0.33</v>
      </c>
    </row>
    <row r="659" spans="1:43" ht="15.6">
      <c r="A659" s="134">
        <v>1362</v>
      </c>
      <c r="B659" t="s">
        <v>2087</v>
      </c>
      <c r="C659" t="s">
        <v>2085</v>
      </c>
      <c r="D659">
        <v>0</v>
      </c>
      <c r="E659">
        <f t="shared" si="40"/>
        <v>9.1400000000000148</v>
      </c>
      <c r="F659">
        <f t="shared" si="41"/>
        <v>9.0999999999999943</v>
      </c>
      <c r="G659">
        <f t="shared" si="42"/>
        <v>20</v>
      </c>
      <c r="H659" s="136">
        <f t="shared" si="43"/>
        <v>1473.15</v>
      </c>
      <c r="I659" t="s">
        <v>2086</v>
      </c>
      <c r="J659" t="s">
        <v>1490</v>
      </c>
      <c r="K659" t="s">
        <v>1566</v>
      </c>
      <c r="L659" t="s">
        <v>1486</v>
      </c>
      <c r="M659">
        <v>72</v>
      </c>
      <c r="N659">
        <v>1200</v>
      </c>
      <c r="O659">
        <v>0</v>
      </c>
      <c r="P659">
        <v>2</v>
      </c>
      <c r="Q659" s="134">
        <v>1362</v>
      </c>
      <c r="R659">
        <v>52.6</v>
      </c>
      <c r="S659">
        <v>2.15</v>
      </c>
      <c r="T659">
        <v>15.7</v>
      </c>
      <c r="U659">
        <v>7.6</v>
      </c>
      <c r="V659">
        <v>0.11</v>
      </c>
      <c r="W659">
        <v>2.6</v>
      </c>
      <c r="X659">
        <v>5.0999999999999996</v>
      </c>
      <c r="Y659">
        <v>1.4</v>
      </c>
      <c r="Z659">
        <v>3.6</v>
      </c>
      <c r="AA659">
        <v>0</v>
      </c>
      <c r="AB659">
        <v>0</v>
      </c>
      <c r="AC659">
        <v>0</v>
      </c>
      <c r="AD659">
        <v>0</v>
      </c>
      <c r="AE659">
        <v>90.9</v>
      </c>
      <c r="AG659" s="134">
        <v>1362</v>
      </c>
      <c r="AH659">
        <v>50.2</v>
      </c>
      <c r="AI659">
        <v>1.1000000000000001</v>
      </c>
      <c r="AJ659">
        <v>9.1999999999999993</v>
      </c>
      <c r="AK659">
        <v>8.8000000000000007</v>
      </c>
      <c r="AL659">
        <v>0.19</v>
      </c>
      <c r="AM659">
        <v>10.9</v>
      </c>
      <c r="AN659">
        <v>16.8</v>
      </c>
      <c r="AO659">
        <v>2</v>
      </c>
      <c r="AP659">
        <v>0</v>
      </c>
      <c r="AQ659">
        <v>0</v>
      </c>
    </row>
    <row r="660" spans="1:43" ht="15.6">
      <c r="A660" s="134">
        <v>1363</v>
      </c>
      <c r="B660" t="s">
        <v>2088</v>
      </c>
      <c r="C660" t="s">
        <v>2085</v>
      </c>
      <c r="D660">
        <v>0</v>
      </c>
      <c r="E660">
        <f t="shared" si="40"/>
        <v>9.4700000000000131</v>
      </c>
      <c r="F660">
        <f t="shared" si="41"/>
        <v>9.5</v>
      </c>
      <c r="G660">
        <f t="shared" si="42"/>
        <v>30</v>
      </c>
      <c r="H660" s="136">
        <f t="shared" si="43"/>
        <v>1573.15</v>
      </c>
      <c r="I660" t="s">
        <v>2086</v>
      </c>
      <c r="J660" t="s">
        <v>1490</v>
      </c>
      <c r="K660" t="s">
        <v>1566</v>
      </c>
      <c r="L660" t="s">
        <v>1486</v>
      </c>
      <c r="M660">
        <v>72</v>
      </c>
      <c r="N660">
        <v>1300</v>
      </c>
      <c r="O660">
        <v>0</v>
      </c>
      <c r="P660">
        <v>3</v>
      </c>
      <c r="Q660" s="134">
        <v>1363</v>
      </c>
      <c r="R660">
        <v>51.3</v>
      </c>
      <c r="S660">
        <v>2.2000000000000002</v>
      </c>
      <c r="T660">
        <v>15.2</v>
      </c>
      <c r="U660">
        <v>7.1</v>
      </c>
      <c r="V660">
        <v>0.13</v>
      </c>
      <c r="W660">
        <v>3.8</v>
      </c>
      <c r="X660">
        <v>5.0999999999999996</v>
      </c>
      <c r="Y660">
        <v>1.7</v>
      </c>
      <c r="Z660">
        <v>4</v>
      </c>
      <c r="AA660">
        <v>0</v>
      </c>
      <c r="AB660">
        <v>0</v>
      </c>
      <c r="AC660">
        <v>0</v>
      </c>
      <c r="AD660">
        <v>0</v>
      </c>
      <c r="AE660">
        <v>90.5</v>
      </c>
      <c r="AG660" s="134">
        <v>1363</v>
      </c>
      <c r="AH660">
        <v>50.6</v>
      </c>
      <c r="AI660">
        <v>0.8</v>
      </c>
      <c r="AJ660">
        <v>9.5</v>
      </c>
      <c r="AK660">
        <v>8.08</v>
      </c>
      <c r="AL660">
        <v>0.19</v>
      </c>
      <c r="AM660">
        <v>11</v>
      </c>
      <c r="AN660">
        <v>17.100000000000001</v>
      </c>
      <c r="AO660">
        <v>2.1</v>
      </c>
      <c r="AP660">
        <v>0</v>
      </c>
      <c r="AQ660">
        <v>0.01</v>
      </c>
    </row>
    <row r="661" spans="1:43" ht="15.6">
      <c r="A661" s="134">
        <v>1364</v>
      </c>
      <c r="B661" t="s">
        <v>2089</v>
      </c>
      <c r="C661" t="s">
        <v>2085</v>
      </c>
      <c r="D661">
        <v>0</v>
      </c>
      <c r="E661">
        <f t="shared" si="40"/>
        <v>4.5100000000000051</v>
      </c>
      <c r="F661">
        <f t="shared" si="41"/>
        <v>4.5</v>
      </c>
      <c r="G661">
        <f t="shared" si="42"/>
        <v>10</v>
      </c>
      <c r="H661" s="136">
        <f t="shared" si="43"/>
        <v>1373.15</v>
      </c>
      <c r="I661" t="s">
        <v>2086</v>
      </c>
      <c r="J661" t="s">
        <v>1490</v>
      </c>
      <c r="K661" t="s">
        <v>1566</v>
      </c>
      <c r="L661" t="s">
        <v>1486</v>
      </c>
      <c r="M661">
        <v>88.8</v>
      </c>
      <c r="N661">
        <v>1100</v>
      </c>
      <c r="O661">
        <v>0</v>
      </c>
      <c r="P661">
        <v>1</v>
      </c>
      <c r="Q661" s="134">
        <v>1364</v>
      </c>
      <c r="R661">
        <v>60.1</v>
      </c>
      <c r="S661">
        <v>1</v>
      </c>
      <c r="T661">
        <v>18.399999999999999</v>
      </c>
      <c r="U661">
        <v>4.0999999999999996</v>
      </c>
      <c r="V661">
        <v>0.08</v>
      </c>
      <c r="W661">
        <v>0.61</v>
      </c>
      <c r="X661">
        <v>1.7</v>
      </c>
      <c r="Y661">
        <v>4.5999999999999996</v>
      </c>
      <c r="Z661">
        <v>4.9000000000000004</v>
      </c>
      <c r="AA661">
        <v>0</v>
      </c>
      <c r="AB661">
        <v>0</v>
      </c>
      <c r="AC661">
        <v>0</v>
      </c>
      <c r="AD661">
        <v>0</v>
      </c>
      <c r="AE661">
        <v>95.5</v>
      </c>
      <c r="AG661" s="134">
        <v>1364</v>
      </c>
      <c r="AH661">
        <v>53.2</v>
      </c>
      <c r="AI661">
        <v>0.59</v>
      </c>
      <c r="AJ661">
        <v>1.8</v>
      </c>
      <c r="AK661">
        <v>6.7</v>
      </c>
      <c r="AL661">
        <v>0.22</v>
      </c>
      <c r="AM661">
        <v>16.5</v>
      </c>
      <c r="AN661">
        <v>19.899999999999999</v>
      </c>
      <c r="AO661">
        <v>0.6</v>
      </c>
      <c r="AP661">
        <v>0.01</v>
      </c>
      <c r="AQ661">
        <v>0</v>
      </c>
    </row>
    <row r="662" spans="1:43" ht="15.6">
      <c r="A662" s="134">
        <v>1365</v>
      </c>
      <c r="B662" t="s">
        <v>2090</v>
      </c>
      <c r="C662" t="s">
        <v>2085</v>
      </c>
      <c r="D662">
        <v>0</v>
      </c>
      <c r="E662">
        <f t="shared" si="40"/>
        <v>3.25</v>
      </c>
      <c r="F662">
        <f t="shared" si="41"/>
        <v>3.2000000000000028</v>
      </c>
      <c r="G662">
        <f t="shared" si="42"/>
        <v>10</v>
      </c>
      <c r="H662" s="136">
        <f t="shared" si="43"/>
        <v>1398.15</v>
      </c>
      <c r="I662" t="s">
        <v>2086</v>
      </c>
      <c r="J662" t="s">
        <v>1490</v>
      </c>
      <c r="K662" t="s">
        <v>1566</v>
      </c>
      <c r="L662" t="s">
        <v>1486</v>
      </c>
      <c r="M662">
        <v>62.4</v>
      </c>
      <c r="N662">
        <v>1125</v>
      </c>
      <c r="O662">
        <v>0</v>
      </c>
      <c r="P662">
        <v>1</v>
      </c>
      <c r="Q662" s="134">
        <v>1365</v>
      </c>
      <c r="R662">
        <v>64.2</v>
      </c>
      <c r="S662">
        <v>1.5</v>
      </c>
      <c r="T662">
        <v>18.8</v>
      </c>
      <c r="U662">
        <v>3</v>
      </c>
      <c r="V662">
        <v>0.05</v>
      </c>
      <c r="W662">
        <v>0.8</v>
      </c>
      <c r="X662">
        <v>1.7</v>
      </c>
      <c r="Y662">
        <v>2.4</v>
      </c>
      <c r="Z662">
        <v>4.3</v>
      </c>
      <c r="AA662">
        <v>0</v>
      </c>
      <c r="AB662">
        <v>0</v>
      </c>
      <c r="AC662">
        <v>0</v>
      </c>
      <c r="AD662">
        <v>0</v>
      </c>
      <c r="AE662">
        <v>96.8</v>
      </c>
      <c r="AG662" s="134">
        <v>1365</v>
      </c>
      <c r="AH662">
        <v>52.7</v>
      </c>
      <c r="AI662">
        <v>0.6</v>
      </c>
      <c r="AJ662">
        <v>1.5</v>
      </c>
      <c r="AK662">
        <v>7.4</v>
      </c>
      <c r="AL662">
        <v>0.34</v>
      </c>
      <c r="AM662">
        <v>16.600000000000001</v>
      </c>
      <c r="AN662">
        <v>20</v>
      </c>
      <c r="AO662">
        <v>0.54</v>
      </c>
      <c r="AP662">
        <v>0</v>
      </c>
      <c r="AQ662">
        <v>0</v>
      </c>
    </row>
    <row r="663" spans="1:43" ht="15.6">
      <c r="A663" s="134">
        <v>1366</v>
      </c>
      <c r="B663" t="s">
        <v>2091</v>
      </c>
      <c r="C663" t="s">
        <v>2085</v>
      </c>
      <c r="D663">
        <v>0</v>
      </c>
      <c r="E663">
        <f t="shared" si="40"/>
        <v>6.8799999999999955</v>
      </c>
      <c r="F663">
        <f t="shared" si="41"/>
        <v>6.9000000000000057</v>
      </c>
      <c r="G663">
        <f t="shared" si="42"/>
        <v>20</v>
      </c>
      <c r="H663" s="136">
        <f t="shared" si="43"/>
        <v>1473.15</v>
      </c>
      <c r="I663" t="s">
        <v>2086</v>
      </c>
      <c r="J663" t="s">
        <v>1490</v>
      </c>
      <c r="K663" t="s">
        <v>1566</v>
      </c>
      <c r="L663" t="s">
        <v>1486</v>
      </c>
      <c r="M663">
        <v>88.8</v>
      </c>
      <c r="N663">
        <v>1200</v>
      </c>
      <c r="O663">
        <v>0</v>
      </c>
      <c r="P663">
        <v>2</v>
      </c>
      <c r="Q663" s="134">
        <v>1366</v>
      </c>
      <c r="R663">
        <v>61</v>
      </c>
      <c r="S663">
        <v>1.48</v>
      </c>
      <c r="T663">
        <v>16.3</v>
      </c>
      <c r="U663">
        <v>4.8</v>
      </c>
      <c r="V663">
        <v>0.09</v>
      </c>
      <c r="W663">
        <v>2</v>
      </c>
      <c r="X663">
        <v>2.96</v>
      </c>
      <c r="Y663">
        <v>1.0900000000000001</v>
      </c>
      <c r="Z663">
        <v>3.4</v>
      </c>
      <c r="AA663">
        <v>0</v>
      </c>
      <c r="AB663">
        <v>0</v>
      </c>
      <c r="AC663">
        <v>0</v>
      </c>
      <c r="AD663">
        <v>0</v>
      </c>
      <c r="AE663">
        <v>93.1</v>
      </c>
      <c r="AG663" s="134">
        <v>1366</v>
      </c>
      <c r="AH663">
        <v>52.2</v>
      </c>
      <c r="AI663">
        <v>0.7</v>
      </c>
      <c r="AJ663">
        <v>7.2</v>
      </c>
      <c r="AK663">
        <v>8.3000000000000007</v>
      </c>
      <c r="AL663">
        <v>0.22</v>
      </c>
      <c r="AM663">
        <v>12.1</v>
      </c>
      <c r="AN663">
        <v>16.2</v>
      </c>
      <c r="AO663">
        <v>2.2999999999999998</v>
      </c>
      <c r="AP663">
        <v>0</v>
      </c>
      <c r="AQ663">
        <v>0.28999999999999998</v>
      </c>
    </row>
    <row r="664" spans="1:43" ht="15.6">
      <c r="A664" s="134">
        <v>1367</v>
      </c>
      <c r="B664" t="s">
        <v>2092</v>
      </c>
      <c r="C664" t="s">
        <v>2085</v>
      </c>
      <c r="D664">
        <v>0</v>
      </c>
      <c r="E664">
        <f t="shared" si="40"/>
        <v>7.5799999999999983</v>
      </c>
      <c r="F664">
        <f t="shared" si="41"/>
        <v>7.5999999999999943</v>
      </c>
      <c r="G664">
        <f t="shared" si="42"/>
        <v>35</v>
      </c>
      <c r="H664" s="136">
        <f t="shared" si="43"/>
        <v>1573.15</v>
      </c>
      <c r="I664" t="s">
        <v>2086</v>
      </c>
      <c r="J664" t="s">
        <v>1490</v>
      </c>
      <c r="K664" t="s">
        <v>1566</v>
      </c>
      <c r="L664" t="s">
        <v>1486</v>
      </c>
      <c r="M664">
        <v>72</v>
      </c>
      <c r="N664">
        <v>1300</v>
      </c>
      <c r="O664">
        <v>0</v>
      </c>
      <c r="P664">
        <v>3.5</v>
      </c>
      <c r="Q664" s="134">
        <v>1367</v>
      </c>
      <c r="R664">
        <v>58.5</v>
      </c>
      <c r="S664">
        <v>1.2</v>
      </c>
      <c r="T664">
        <v>15.5</v>
      </c>
      <c r="U664">
        <v>5</v>
      </c>
      <c r="V664">
        <v>0.02</v>
      </c>
      <c r="W664">
        <v>2.8</v>
      </c>
      <c r="X664">
        <v>4</v>
      </c>
      <c r="Y664">
        <v>1.5</v>
      </c>
      <c r="Z664">
        <v>3.9</v>
      </c>
      <c r="AA664">
        <v>0</v>
      </c>
      <c r="AB664">
        <v>0</v>
      </c>
      <c r="AC664">
        <v>0</v>
      </c>
      <c r="AD664">
        <v>0</v>
      </c>
      <c r="AE664">
        <v>92.4</v>
      </c>
      <c r="AG664" s="134">
        <v>1367</v>
      </c>
      <c r="AH664">
        <v>53.5</v>
      </c>
      <c r="AI664">
        <v>0.21</v>
      </c>
      <c r="AJ664">
        <v>5.2</v>
      </c>
      <c r="AK664">
        <v>4.9000000000000004</v>
      </c>
      <c r="AL664">
        <v>0.06</v>
      </c>
      <c r="AM664">
        <v>15.2</v>
      </c>
      <c r="AN664">
        <v>18.3</v>
      </c>
      <c r="AO664">
        <v>1.69</v>
      </c>
      <c r="AP664">
        <v>0</v>
      </c>
      <c r="AQ664">
        <v>0</v>
      </c>
    </row>
    <row r="665" spans="1:43" ht="15.6">
      <c r="A665" s="134">
        <v>1368</v>
      </c>
      <c r="B665" t="s">
        <v>2093</v>
      </c>
      <c r="C665" t="s">
        <v>2085</v>
      </c>
      <c r="D665">
        <v>0</v>
      </c>
      <c r="E665">
        <f t="shared" si="40"/>
        <v>2.1299999999999955</v>
      </c>
      <c r="F665">
        <f t="shared" si="41"/>
        <v>2.0999999999999943</v>
      </c>
      <c r="G665">
        <f t="shared" si="42"/>
        <v>10</v>
      </c>
      <c r="H665" s="136">
        <f t="shared" si="43"/>
        <v>1123.1500000000001</v>
      </c>
      <c r="I665" t="s">
        <v>2086</v>
      </c>
      <c r="J665" t="s">
        <v>1490</v>
      </c>
      <c r="K665" t="s">
        <v>1566</v>
      </c>
      <c r="L665" t="s">
        <v>1486</v>
      </c>
      <c r="M665">
        <v>28.8</v>
      </c>
      <c r="N665">
        <v>850</v>
      </c>
      <c r="O665">
        <v>0</v>
      </c>
      <c r="P665">
        <v>1</v>
      </c>
      <c r="Q665" s="134">
        <v>1368</v>
      </c>
      <c r="R665">
        <v>71.3</v>
      </c>
      <c r="S665">
        <v>0.05</v>
      </c>
      <c r="T665">
        <v>15.1</v>
      </c>
      <c r="U665">
        <v>2.59</v>
      </c>
      <c r="V665">
        <v>0.13</v>
      </c>
      <c r="W665">
        <v>0.93</v>
      </c>
      <c r="X665">
        <v>2.1800000000000002</v>
      </c>
      <c r="Y665">
        <v>2.64</v>
      </c>
      <c r="Z665">
        <v>2.95</v>
      </c>
      <c r="AA665">
        <v>0</v>
      </c>
      <c r="AB665">
        <v>0</v>
      </c>
      <c r="AC665">
        <v>0</v>
      </c>
      <c r="AD665">
        <v>0</v>
      </c>
      <c r="AE665">
        <v>97.9</v>
      </c>
      <c r="AG665" s="134">
        <v>1368</v>
      </c>
      <c r="AH665">
        <v>50.8</v>
      </c>
      <c r="AI665">
        <v>0.7</v>
      </c>
      <c r="AJ665">
        <v>4.2</v>
      </c>
      <c r="AK665">
        <v>8.5</v>
      </c>
      <c r="AL665">
        <v>0.23</v>
      </c>
      <c r="AM665">
        <v>15</v>
      </c>
      <c r="AN665">
        <v>19</v>
      </c>
      <c r="AO665">
        <v>0.46</v>
      </c>
      <c r="AP665">
        <v>0</v>
      </c>
      <c r="AQ665">
        <v>0.3</v>
      </c>
    </row>
    <row r="666" spans="1:43" ht="15.6">
      <c r="A666" s="134">
        <v>1369</v>
      </c>
      <c r="B666" t="s">
        <v>2094</v>
      </c>
      <c r="C666" t="s">
        <v>2085</v>
      </c>
      <c r="D666">
        <v>0</v>
      </c>
      <c r="E666">
        <f t="shared" si="40"/>
        <v>10.480000000000004</v>
      </c>
      <c r="F666">
        <f t="shared" si="41"/>
        <v>10.5</v>
      </c>
      <c r="G666">
        <f t="shared" si="42"/>
        <v>10</v>
      </c>
      <c r="H666" s="136">
        <f t="shared" si="43"/>
        <v>1123.1500000000001</v>
      </c>
      <c r="I666" t="s">
        <v>2086</v>
      </c>
      <c r="J666" t="s">
        <v>1490</v>
      </c>
      <c r="K666" t="s">
        <v>1566</v>
      </c>
      <c r="L666" t="s">
        <v>1486</v>
      </c>
      <c r="M666">
        <v>45.6</v>
      </c>
      <c r="N666">
        <v>850</v>
      </c>
      <c r="O666">
        <v>0</v>
      </c>
      <c r="P666">
        <v>1</v>
      </c>
      <c r="Q666" s="134">
        <v>1369</v>
      </c>
      <c r="R666">
        <v>68.900000000000006</v>
      </c>
      <c r="S666">
        <v>0</v>
      </c>
      <c r="T666">
        <v>16.100000000000001</v>
      </c>
      <c r="U666">
        <v>1.46</v>
      </c>
      <c r="V666">
        <v>0.03</v>
      </c>
      <c r="W666">
        <v>0.4</v>
      </c>
      <c r="X666">
        <v>1.72</v>
      </c>
      <c r="Y666">
        <v>0.21</v>
      </c>
      <c r="Z666">
        <v>0.7</v>
      </c>
      <c r="AA666">
        <v>0</v>
      </c>
      <c r="AB666">
        <v>0</v>
      </c>
      <c r="AC666">
        <v>0</v>
      </c>
      <c r="AD666">
        <v>0</v>
      </c>
      <c r="AE666">
        <v>89.5</v>
      </c>
      <c r="AG666" s="134">
        <v>1369</v>
      </c>
      <c r="AH666">
        <v>51.2</v>
      </c>
      <c r="AI666">
        <v>0.5</v>
      </c>
      <c r="AJ666">
        <v>3.4</v>
      </c>
      <c r="AK666">
        <v>8.1999999999999993</v>
      </c>
      <c r="AL666">
        <v>0.24</v>
      </c>
      <c r="AM666">
        <v>15.1</v>
      </c>
      <c r="AN666">
        <v>19.5</v>
      </c>
      <c r="AO666">
        <v>0.45</v>
      </c>
      <c r="AP666">
        <v>0</v>
      </c>
      <c r="AQ666">
        <v>0.02</v>
      </c>
    </row>
    <row r="667" spans="1:43" ht="15.6">
      <c r="A667" s="134">
        <v>1370</v>
      </c>
      <c r="B667" t="s">
        <v>2095</v>
      </c>
      <c r="C667" t="s">
        <v>2085</v>
      </c>
      <c r="D667">
        <v>0</v>
      </c>
      <c r="E667">
        <f t="shared" si="40"/>
        <v>2.3900000000000006</v>
      </c>
      <c r="F667">
        <f t="shared" si="41"/>
        <v>2.4000000000000057</v>
      </c>
      <c r="G667">
        <f t="shared" si="42"/>
        <v>10</v>
      </c>
      <c r="H667" s="136">
        <f t="shared" si="43"/>
        <v>1373.15</v>
      </c>
      <c r="I667" t="s">
        <v>2086</v>
      </c>
      <c r="J667" t="s">
        <v>1490</v>
      </c>
      <c r="K667" t="s">
        <v>1566</v>
      </c>
      <c r="L667" t="s">
        <v>1486</v>
      </c>
      <c r="M667">
        <v>42</v>
      </c>
      <c r="N667">
        <v>1100</v>
      </c>
      <c r="O667">
        <v>0</v>
      </c>
      <c r="P667">
        <v>1</v>
      </c>
      <c r="Q667" s="134">
        <v>1370</v>
      </c>
      <c r="R667">
        <v>69.400000000000006</v>
      </c>
      <c r="S667">
        <v>0.66</v>
      </c>
      <c r="T667">
        <v>15.7</v>
      </c>
      <c r="U667">
        <v>4.0999999999999996</v>
      </c>
      <c r="V667">
        <v>0.08</v>
      </c>
      <c r="W667">
        <v>1.26</v>
      </c>
      <c r="X667">
        <v>3.11</v>
      </c>
      <c r="Y667">
        <v>0.6</v>
      </c>
      <c r="Z667">
        <v>2.7</v>
      </c>
      <c r="AA667">
        <v>0</v>
      </c>
      <c r="AB667">
        <v>0</v>
      </c>
      <c r="AC667">
        <v>0</v>
      </c>
      <c r="AD667">
        <v>0</v>
      </c>
      <c r="AE667">
        <v>97.6</v>
      </c>
      <c r="AG667" s="134">
        <v>1370</v>
      </c>
      <c r="AH667">
        <v>50.45</v>
      </c>
      <c r="AI667">
        <v>0.57999999999999996</v>
      </c>
      <c r="AJ667">
        <v>3.5</v>
      </c>
      <c r="AK667">
        <v>10.7</v>
      </c>
      <c r="AL667">
        <v>0.33</v>
      </c>
      <c r="AM667">
        <v>13.8</v>
      </c>
      <c r="AN667">
        <v>19.2</v>
      </c>
      <c r="AO667">
        <v>0.4</v>
      </c>
      <c r="AP667">
        <v>0</v>
      </c>
      <c r="AQ667">
        <v>0.03</v>
      </c>
    </row>
    <row r="668" spans="1:43" ht="15.6">
      <c r="A668" s="134">
        <v>1371</v>
      </c>
      <c r="B668" t="s">
        <v>2096</v>
      </c>
      <c r="C668" t="s">
        <v>2085</v>
      </c>
      <c r="D668">
        <v>0</v>
      </c>
      <c r="E668">
        <f t="shared" si="40"/>
        <v>16.159999999999997</v>
      </c>
      <c r="F668">
        <f t="shared" si="41"/>
        <v>16.200000000000003</v>
      </c>
      <c r="G668">
        <f t="shared" si="42"/>
        <v>15</v>
      </c>
      <c r="H668" s="136">
        <f t="shared" si="43"/>
        <v>1173.1500000000001</v>
      </c>
      <c r="I668" t="s">
        <v>2086</v>
      </c>
      <c r="J668" t="s">
        <v>1490</v>
      </c>
      <c r="K668" t="s">
        <v>1566</v>
      </c>
      <c r="L668" t="s">
        <v>1486</v>
      </c>
      <c r="M668">
        <v>24</v>
      </c>
      <c r="N668">
        <v>900</v>
      </c>
      <c r="O668">
        <v>0</v>
      </c>
      <c r="P668">
        <v>1.5</v>
      </c>
      <c r="Q668" s="134">
        <v>1371</v>
      </c>
      <c r="R668">
        <v>60.5</v>
      </c>
      <c r="S668">
        <v>0.31</v>
      </c>
      <c r="T668">
        <v>15.6</v>
      </c>
      <c r="U668">
        <v>1.7</v>
      </c>
      <c r="V668">
        <v>0.15</v>
      </c>
      <c r="W668">
        <v>0.8</v>
      </c>
      <c r="X668">
        <v>1.78</v>
      </c>
      <c r="Y668">
        <v>1.9</v>
      </c>
      <c r="Z668">
        <v>1.1000000000000001</v>
      </c>
      <c r="AA668">
        <v>0</v>
      </c>
      <c r="AB668">
        <v>0</v>
      </c>
      <c r="AC668">
        <v>0</v>
      </c>
      <c r="AD668">
        <v>0</v>
      </c>
      <c r="AE668">
        <v>83.8</v>
      </c>
      <c r="AG668" s="134">
        <v>1371</v>
      </c>
      <c r="AH668">
        <v>50.9</v>
      </c>
      <c r="AI668">
        <v>0.43</v>
      </c>
      <c r="AJ668">
        <v>3.5</v>
      </c>
      <c r="AK668">
        <v>9</v>
      </c>
      <c r="AL668">
        <v>0.38</v>
      </c>
      <c r="AM668">
        <v>14.2</v>
      </c>
      <c r="AN668">
        <v>19.2</v>
      </c>
      <c r="AO668">
        <v>1.3</v>
      </c>
      <c r="AP668">
        <v>0</v>
      </c>
      <c r="AQ668">
        <v>0.03</v>
      </c>
    </row>
    <row r="669" spans="1:43" ht="15.6">
      <c r="A669" s="134">
        <v>1372</v>
      </c>
      <c r="B669" t="s">
        <v>2097</v>
      </c>
      <c r="C669" t="s">
        <v>2085</v>
      </c>
      <c r="D669">
        <v>0</v>
      </c>
      <c r="E669">
        <f t="shared" si="40"/>
        <v>8.2700000000000102</v>
      </c>
      <c r="F669">
        <f t="shared" si="41"/>
        <v>8.2999999999999972</v>
      </c>
      <c r="G669">
        <f t="shared" si="42"/>
        <v>15</v>
      </c>
      <c r="H669" s="136">
        <f t="shared" si="43"/>
        <v>1273.1500000000001</v>
      </c>
      <c r="I669" t="s">
        <v>2086</v>
      </c>
      <c r="J669" t="s">
        <v>1490</v>
      </c>
      <c r="K669" t="s">
        <v>1566</v>
      </c>
      <c r="L669" t="s">
        <v>1486</v>
      </c>
      <c r="M669">
        <v>64.8</v>
      </c>
      <c r="N669">
        <v>1000</v>
      </c>
      <c r="O669">
        <v>0</v>
      </c>
      <c r="P669">
        <v>1.5</v>
      </c>
      <c r="Q669" s="134">
        <v>1372</v>
      </c>
      <c r="R669">
        <v>66.099999999999994</v>
      </c>
      <c r="S669">
        <v>0.47</v>
      </c>
      <c r="T669">
        <v>16.3</v>
      </c>
      <c r="U669">
        <v>2.91</v>
      </c>
      <c r="V669">
        <v>0.14000000000000001</v>
      </c>
      <c r="W669">
        <v>0.94</v>
      </c>
      <c r="X669">
        <v>2.37</v>
      </c>
      <c r="Y669">
        <v>0.4</v>
      </c>
      <c r="Z669">
        <v>2.1</v>
      </c>
      <c r="AA669">
        <v>0</v>
      </c>
      <c r="AB669">
        <v>0</v>
      </c>
      <c r="AC669">
        <v>0</v>
      </c>
      <c r="AD669">
        <v>0</v>
      </c>
      <c r="AE669">
        <v>91.7</v>
      </c>
      <c r="AG669" s="134">
        <v>1372</v>
      </c>
      <c r="AH669">
        <v>50.2</v>
      </c>
      <c r="AI669">
        <v>0.7</v>
      </c>
      <c r="AJ669">
        <v>4.5999999999999996</v>
      </c>
      <c r="AK669">
        <v>9.9</v>
      </c>
      <c r="AL669">
        <v>0.35</v>
      </c>
      <c r="AM669">
        <v>14.7</v>
      </c>
      <c r="AN669">
        <v>18.8</v>
      </c>
      <c r="AO669">
        <v>0.31</v>
      </c>
      <c r="AP669">
        <v>0</v>
      </c>
      <c r="AQ669">
        <v>0</v>
      </c>
    </row>
    <row r="670" spans="1:43" ht="15.6">
      <c r="A670" s="134">
        <v>1373</v>
      </c>
      <c r="B670" t="s">
        <v>2098</v>
      </c>
      <c r="C670" t="s">
        <v>2085</v>
      </c>
      <c r="D670">
        <v>0</v>
      </c>
      <c r="E670">
        <f t="shared" si="40"/>
        <v>3.4299999999999926</v>
      </c>
      <c r="F670">
        <f t="shared" si="41"/>
        <v>3.4000000000000057</v>
      </c>
      <c r="G670">
        <f t="shared" si="42"/>
        <v>20</v>
      </c>
      <c r="H670" s="136">
        <f t="shared" si="43"/>
        <v>1473.15</v>
      </c>
      <c r="I670" t="s">
        <v>2086</v>
      </c>
      <c r="J670" t="s">
        <v>1490</v>
      </c>
      <c r="K670" t="s">
        <v>1566</v>
      </c>
      <c r="L670" t="s">
        <v>1486</v>
      </c>
      <c r="M670">
        <v>64.8</v>
      </c>
      <c r="N670">
        <v>1200</v>
      </c>
      <c r="O670">
        <v>0</v>
      </c>
      <c r="P670">
        <v>2</v>
      </c>
      <c r="Q670" s="134">
        <v>1373</v>
      </c>
      <c r="R670">
        <v>70.900000000000006</v>
      </c>
      <c r="S670">
        <v>0.61</v>
      </c>
      <c r="T670">
        <v>15.5</v>
      </c>
      <c r="U670">
        <v>2.9</v>
      </c>
      <c r="V670">
        <v>0.06</v>
      </c>
      <c r="W670">
        <v>1</v>
      </c>
      <c r="X670">
        <v>2.8</v>
      </c>
      <c r="Y670">
        <v>0.6</v>
      </c>
      <c r="Z670">
        <v>2.2000000000000002</v>
      </c>
      <c r="AA670">
        <v>0</v>
      </c>
      <c r="AB670">
        <v>0</v>
      </c>
      <c r="AC670">
        <v>0</v>
      </c>
      <c r="AD670">
        <v>0</v>
      </c>
      <c r="AE670">
        <v>96.6</v>
      </c>
      <c r="AG670" s="134">
        <v>1373</v>
      </c>
      <c r="AH670">
        <v>49.9</v>
      </c>
      <c r="AI670">
        <v>0.74</v>
      </c>
      <c r="AJ670">
        <v>10</v>
      </c>
      <c r="AK670">
        <v>9.6</v>
      </c>
      <c r="AL670">
        <v>0.22</v>
      </c>
      <c r="AM670">
        <v>10.5</v>
      </c>
      <c r="AN670">
        <v>16.3</v>
      </c>
      <c r="AO670">
        <v>2</v>
      </c>
      <c r="AP670">
        <v>0</v>
      </c>
      <c r="AQ670">
        <v>0</v>
      </c>
    </row>
    <row r="671" spans="1:43" ht="15.6">
      <c r="A671" s="134">
        <v>1374</v>
      </c>
      <c r="B671" t="s">
        <v>2099</v>
      </c>
      <c r="C671" t="s">
        <v>2085</v>
      </c>
      <c r="D671">
        <v>0</v>
      </c>
      <c r="E671">
        <f t="shared" si="40"/>
        <v>3.23599999999999</v>
      </c>
      <c r="F671">
        <f t="shared" si="41"/>
        <v>3.2000000000000028</v>
      </c>
      <c r="G671">
        <f t="shared" si="42"/>
        <v>20</v>
      </c>
      <c r="H671" s="136">
        <f t="shared" si="43"/>
        <v>1523.15</v>
      </c>
      <c r="I671" t="s">
        <v>2086</v>
      </c>
      <c r="J671" t="s">
        <v>1490</v>
      </c>
      <c r="K671" t="s">
        <v>1566</v>
      </c>
      <c r="L671" t="s">
        <v>1486</v>
      </c>
      <c r="M671">
        <v>55.2</v>
      </c>
      <c r="N671">
        <v>1250</v>
      </c>
      <c r="O671">
        <v>0</v>
      </c>
      <c r="P671">
        <v>2</v>
      </c>
      <c r="Q671" s="134">
        <v>1374</v>
      </c>
      <c r="R671">
        <v>65.400000000000006</v>
      </c>
      <c r="S671">
        <v>0.6</v>
      </c>
      <c r="T671">
        <v>15.9</v>
      </c>
      <c r="U671">
        <v>4.5</v>
      </c>
      <c r="V671">
        <v>0.184</v>
      </c>
      <c r="W671">
        <v>2.41</v>
      </c>
      <c r="X671">
        <v>4.17</v>
      </c>
      <c r="Y671">
        <v>1.2</v>
      </c>
      <c r="Z671">
        <v>2.4</v>
      </c>
      <c r="AA671">
        <v>0</v>
      </c>
      <c r="AB671">
        <v>0</v>
      </c>
      <c r="AC671">
        <v>0</v>
      </c>
      <c r="AD671">
        <v>0</v>
      </c>
      <c r="AE671">
        <v>96.8</v>
      </c>
      <c r="AG671" s="134">
        <v>1374</v>
      </c>
      <c r="AH671">
        <v>53.2</v>
      </c>
      <c r="AI671">
        <v>0.11</v>
      </c>
      <c r="AJ671">
        <v>6.43</v>
      </c>
      <c r="AK671">
        <v>7.6</v>
      </c>
      <c r="AL671">
        <v>0.31</v>
      </c>
      <c r="AM671">
        <v>14.5</v>
      </c>
      <c r="AN671">
        <v>15.8</v>
      </c>
      <c r="AO671">
        <v>0.99399999999999999</v>
      </c>
      <c r="AP671">
        <v>0</v>
      </c>
      <c r="AQ671">
        <v>0.34</v>
      </c>
    </row>
    <row r="672" spans="1:43" ht="15.6">
      <c r="A672" s="134">
        <v>1375</v>
      </c>
      <c r="B672" t="s">
        <v>2100</v>
      </c>
      <c r="C672" t="s">
        <v>2085</v>
      </c>
      <c r="D672">
        <v>0</v>
      </c>
      <c r="E672">
        <f t="shared" si="40"/>
        <v>7.8299999999999983</v>
      </c>
      <c r="F672">
        <f t="shared" si="41"/>
        <v>7.7999999999999972</v>
      </c>
      <c r="G672">
        <f t="shared" si="42"/>
        <v>10</v>
      </c>
      <c r="H672" s="136">
        <f t="shared" si="43"/>
        <v>1323.15</v>
      </c>
      <c r="I672" t="s">
        <v>2086</v>
      </c>
      <c r="J672" t="s">
        <v>1490</v>
      </c>
      <c r="K672" t="s">
        <v>1566</v>
      </c>
      <c r="L672" t="s">
        <v>1486</v>
      </c>
      <c r="M672">
        <v>240</v>
      </c>
      <c r="N672">
        <v>1050</v>
      </c>
      <c r="O672">
        <v>0</v>
      </c>
      <c r="P672">
        <v>1</v>
      </c>
      <c r="Q672" s="134">
        <v>1375</v>
      </c>
      <c r="R672">
        <v>55.2</v>
      </c>
      <c r="S672">
        <v>1.68</v>
      </c>
      <c r="T672">
        <v>16.7</v>
      </c>
      <c r="U672">
        <v>5.98</v>
      </c>
      <c r="V672">
        <v>0.08</v>
      </c>
      <c r="W672">
        <v>1.47</v>
      </c>
      <c r="X672">
        <v>4.33</v>
      </c>
      <c r="Y672">
        <v>4.45</v>
      </c>
      <c r="Z672">
        <v>2.2599999999999998</v>
      </c>
      <c r="AA672">
        <v>0.02</v>
      </c>
      <c r="AB672">
        <v>0</v>
      </c>
      <c r="AC672">
        <v>0</v>
      </c>
      <c r="AD672">
        <v>0</v>
      </c>
      <c r="AE672">
        <v>92.2</v>
      </c>
      <c r="AG672" s="134">
        <v>1375</v>
      </c>
      <c r="AH672">
        <v>49.9</v>
      </c>
      <c r="AI672">
        <v>0.28999999999999998</v>
      </c>
      <c r="AJ672">
        <v>6.52</v>
      </c>
      <c r="AK672">
        <v>11.76</v>
      </c>
      <c r="AL672">
        <v>0.04</v>
      </c>
      <c r="AM672">
        <v>14</v>
      </c>
      <c r="AN672">
        <v>15.78</v>
      </c>
      <c r="AO672">
        <v>0.97</v>
      </c>
      <c r="AP672">
        <v>0</v>
      </c>
      <c r="AQ672">
        <v>0</v>
      </c>
    </row>
    <row r="673" spans="1:43" ht="15.6">
      <c r="A673" s="134">
        <v>1376</v>
      </c>
      <c r="B673" t="s">
        <v>2101</v>
      </c>
      <c r="C673" t="s">
        <v>2085</v>
      </c>
      <c r="D673">
        <v>0</v>
      </c>
      <c r="E673">
        <f t="shared" si="40"/>
        <v>6.3499999999999943</v>
      </c>
      <c r="F673">
        <f t="shared" si="41"/>
        <v>6.2999999999999972</v>
      </c>
      <c r="G673">
        <f t="shared" si="42"/>
        <v>20</v>
      </c>
      <c r="H673" s="136">
        <f t="shared" si="43"/>
        <v>1373.15</v>
      </c>
      <c r="I673" t="s">
        <v>2086</v>
      </c>
      <c r="J673" t="s">
        <v>1490</v>
      </c>
      <c r="K673" t="s">
        <v>1566</v>
      </c>
      <c r="L673" t="s">
        <v>1486</v>
      </c>
      <c r="M673">
        <v>240</v>
      </c>
      <c r="N673">
        <v>1100</v>
      </c>
      <c r="O673">
        <v>0</v>
      </c>
      <c r="P673">
        <v>2</v>
      </c>
      <c r="Q673" s="134">
        <v>1376</v>
      </c>
      <c r="R673">
        <v>70.2</v>
      </c>
      <c r="S673">
        <v>0.84</v>
      </c>
      <c r="T673">
        <v>15.8</v>
      </c>
      <c r="U673">
        <v>2.17</v>
      </c>
      <c r="V673">
        <v>0.12</v>
      </c>
      <c r="W673">
        <v>0.72</v>
      </c>
      <c r="X673">
        <v>2.1</v>
      </c>
      <c r="Y673">
        <v>0.45</v>
      </c>
      <c r="Z673">
        <v>1.25</v>
      </c>
      <c r="AA673">
        <v>0</v>
      </c>
      <c r="AB673">
        <v>0</v>
      </c>
      <c r="AC673">
        <v>0</v>
      </c>
      <c r="AD673">
        <v>0</v>
      </c>
      <c r="AE673">
        <v>93.7</v>
      </c>
      <c r="AG673" s="134">
        <v>1376</v>
      </c>
      <c r="AH673">
        <v>51</v>
      </c>
      <c r="AI673">
        <v>1.05</v>
      </c>
      <c r="AJ673">
        <v>4.05</v>
      </c>
      <c r="AK673">
        <v>8.6300000000000008</v>
      </c>
      <c r="AL673">
        <v>0.34</v>
      </c>
      <c r="AM673">
        <v>13.78</v>
      </c>
      <c r="AN673">
        <v>19.100000000000001</v>
      </c>
      <c r="AO673">
        <v>0.59</v>
      </c>
      <c r="AP673">
        <v>0</v>
      </c>
      <c r="AQ673">
        <v>0.56000000000000005</v>
      </c>
    </row>
    <row r="674" spans="1:43" ht="15.6">
      <c r="A674" s="134">
        <v>1377</v>
      </c>
      <c r="B674" t="s">
        <v>2102</v>
      </c>
      <c r="C674" t="s">
        <v>2085</v>
      </c>
      <c r="D674">
        <v>0</v>
      </c>
      <c r="E674">
        <f t="shared" si="40"/>
        <v>5.7100000000000222</v>
      </c>
      <c r="F674">
        <f t="shared" si="41"/>
        <v>5.7000000000000028</v>
      </c>
      <c r="G674">
        <f t="shared" si="42"/>
        <v>20</v>
      </c>
      <c r="H674" s="136">
        <f t="shared" si="43"/>
        <v>1523.15</v>
      </c>
      <c r="I674" t="s">
        <v>2086</v>
      </c>
      <c r="J674" t="s">
        <v>1490</v>
      </c>
      <c r="K674" t="s">
        <v>1566</v>
      </c>
      <c r="L674" t="s">
        <v>1486</v>
      </c>
      <c r="M674">
        <v>40.799999999999997</v>
      </c>
      <c r="N674">
        <v>1250</v>
      </c>
      <c r="O674">
        <v>0</v>
      </c>
      <c r="P674">
        <v>2</v>
      </c>
      <c r="Q674" s="134">
        <v>1377</v>
      </c>
      <c r="R674">
        <v>57.4</v>
      </c>
      <c r="S674">
        <v>1.66</v>
      </c>
      <c r="T674">
        <v>16.2</v>
      </c>
      <c r="U674">
        <v>7.8</v>
      </c>
      <c r="V674">
        <v>0.14000000000000001</v>
      </c>
      <c r="W674">
        <v>4.3899999999999997</v>
      </c>
      <c r="X674">
        <v>5.6</v>
      </c>
      <c r="Y674">
        <v>0.3</v>
      </c>
      <c r="Z674">
        <v>0.8</v>
      </c>
      <c r="AA674">
        <v>0</v>
      </c>
      <c r="AB674">
        <v>0</v>
      </c>
      <c r="AC674">
        <v>0</v>
      </c>
      <c r="AD674">
        <v>0</v>
      </c>
      <c r="AE674">
        <v>94.3</v>
      </c>
      <c r="AG674" s="134">
        <v>1377</v>
      </c>
      <c r="AH674">
        <v>52.3</v>
      </c>
      <c r="AI674">
        <v>0.33400000000000002</v>
      </c>
      <c r="AJ674">
        <v>7.4</v>
      </c>
      <c r="AK674">
        <v>8.6999999999999993</v>
      </c>
      <c r="AL674">
        <v>0.23</v>
      </c>
      <c r="AM674">
        <v>14.9</v>
      </c>
      <c r="AN674">
        <v>13.6</v>
      </c>
      <c r="AO674">
        <v>1.7</v>
      </c>
      <c r="AP674">
        <v>0</v>
      </c>
      <c r="AQ674">
        <v>0.02</v>
      </c>
    </row>
    <row r="675" spans="1:43" ht="15.6">
      <c r="A675" s="134">
        <v>1378</v>
      </c>
      <c r="B675" t="s">
        <v>2103</v>
      </c>
      <c r="C675" t="s">
        <v>2085</v>
      </c>
      <c r="D675">
        <v>0</v>
      </c>
      <c r="E675">
        <f t="shared" si="40"/>
        <v>4.7099999999999937</v>
      </c>
      <c r="F675">
        <f t="shared" si="41"/>
        <v>4.7000000000000028</v>
      </c>
      <c r="G675">
        <f t="shared" si="42"/>
        <v>10</v>
      </c>
      <c r="H675" s="136">
        <f t="shared" si="43"/>
        <v>1373.15</v>
      </c>
      <c r="I675" t="s">
        <v>2086</v>
      </c>
      <c r="J675" t="s">
        <v>1490</v>
      </c>
      <c r="K675" t="s">
        <v>1566</v>
      </c>
      <c r="L675" t="s">
        <v>1486</v>
      </c>
      <c r="M675">
        <v>48</v>
      </c>
      <c r="N675">
        <v>1100</v>
      </c>
      <c r="O675">
        <v>0</v>
      </c>
      <c r="P675">
        <v>1</v>
      </c>
      <c r="Q675" s="134">
        <v>1378</v>
      </c>
      <c r="R675">
        <v>53.9</v>
      </c>
      <c r="S675">
        <v>1.72</v>
      </c>
      <c r="T675">
        <v>17.399999999999999</v>
      </c>
      <c r="U675">
        <v>9.4</v>
      </c>
      <c r="V675">
        <v>0.17</v>
      </c>
      <c r="W675">
        <v>4.2</v>
      </c>
      <c r="X675">
        <v>6.5</v>
      </c>
      <c r="Y675">
        <v>0.9</v>
      </c>
      <c r="Z675">
        <v>1.1000000000000001</v>
      </c>
      <c r="AA675">
        <v>0</v>
      </c>
      <c r="AB675">
        <v>0</v>
      </c>
      <c r="AC675">
        <v>0</v>
      </c>
      <c r="AD675">
        <v>0</v>
      </c>
      <c r="AE675">
        <v>95.3</v>
      </c>
      <c r="AG675" s="134">
        <v>1378</v>
      </c>
      <c r="AH675">
        <v>50.3</v>
      </c>
      <c r="AI675">
        <v>0.79</v>
      </c>
      <c r="AJ675">
        <v>6.8</v>
      </c>
      <c r="AK675">
        <v>9.8800000000000008</v>
      </c>
      <c r="AL675">
        <v>0.25</v>
      </c>
      <c r="AM675">
        <v>14.4</v>
      </c>
      <c r="AN675">
        <v>16.3</v>
      </c>
      <c r="AO675">
        <v>0.7</v>
      </c>
      <c r="AP675">
        <v>0</v>
      </c>
      <c r="AQ675">
        <v>0</v>
      </c>
    </row>
    <row r="676" spans="1:43" ht="15.6">
      <c r="A676" s="134">
        <v>1379</v>
      </c>
      <c r="B676" t="s">
        <v>2104</v>
      </c>
      <c r="C676" t="s">
        <v>2085</v>
      </c>
      <c r="D676">
        <v>0</v>
      </c>
      <c r="E676">
        <f t="shared" si="40"/>
        <v>5.5700000000000074</v>
      </c>
      <c r="F676">
        <f t="shared" si="41"/>
        <v>5.5999999999999943</v>
      </c>
      <c r="G676">
        <f t="shared" si="42"/>
        <v>15</v>
      </c>
      <c r="H676" s="136">
        <f t="shared" si="43"/>
        <v>1373.15</v>
      </c>
      <c r="I676" t="s">
        <v>2086</v>
      </c>
      <c r="J676" t="s">
        <v>1490</v>
      </c>
      <c r="K676" t="s">
        <v>1566</v>
      </c>
      <c r="L676" t="s">
        <v>1486</v>
      </c>
      <c r="M676">
        <v>40.799999999999997</v>
      </c>
      <c r="N676">
        <v>1100</v>
      </c>
      <c r="O676">
        <v>0</v>
      </c>
      <c r="P676">
        <v>1.5</v>
      </c>
      <c r="Q676" s="134">
        <v>1379</v>
      </c>
      <c r="R676">
        <v>60.4</v>
      </c>
      <c r="S676">
        <v>1.68</v>
      </c>
      <c r="T676">
        <v>18.5</v>
      </c>
      <c r="U676">
        <v>6.7</v>
      </c>
      <c r="V676">
        <v>0.18</v>
      </c>
      <c r="W676">
        <v>2.0699999999999998</v>
      </c>
      <c r="X676">
        <v>4.0999999999999996</v>
      </c>
      <c r="Y676">
        <v>0.2</v>
      </c>
      <c r="Z676">
        <v>0.6</v>
      </c>
      <c r="AA676">
        <v>0</v>
      </c>
      <c r="AB676">
        <v>0</v>
      </c>
      <c r="AC676">
        <v>0</v>
      </c>
      <c r="AD676">
        <v>0</v>
      </c>
      <c r="AE676">
        <v>94.4</v>
      </c>
      <c r="AG676" s="134">
        <v>1379</v>
      </c>
      <c r="AH676">
        <v>50.2</v>
      </c>
      <c r="AI676">
        <v>0.89</v>
      </c>
      <c r="AJ676">
        <v>6.7</v>
      </c>
      <c r="AK676">
        <v>13.2</v>
      </c>
      <c r="AL676">
        <v>0.39</v>
      </c>
      <c r="AM676">
        <v>13.3</v>
      </c>
      <c r="AN676">
        <v>14.2</v>
      </c>
      <c r="AO676">
        <v>0.69</v>
      </c>
      <c r="AP676">
        <v>0</v>
      </c>
      <c r="AQ676">
        <v>0</v>
      </c>
    </row>
    <row r="677" spans="1:43" ht="15.6">
      <c r="A677" s="134">
        <v>1380</v>
      </c>
      <c r="B677" t="s">
        <v>2105</v>
      </c>
      <c r="C677" t="s">
        <v>2085</v>
      </c>
      <c r="D677">
        <v>0</v>
      </c>
      <c r="E677">
        <f t="shared" si="40"/>
        <v>4.7900000000000063</v>
      </c>
      <c r="F677">
        <f t="shared" si="41"/>
        <v>4.7999999999999972</v>
      </c>
      <c r="G677">
        <f t="shared" si="42"/>
        <v>20</v>
      </c>
      <c r="H677" s="136">
        <f t="shared" si="43"/>
        <v>1473.15</v>
      </c>
      <c r="I677" t="s">
        <v>2086</v>
      </c>
      <c r="J677" t="s">
        <v>1490</v>
      </c>
      <c r="K677" t="s">
        <v>1566</v>
      </c>
      <c r="L677" t="s">
        <v>1486</v>
      </c>
      <c r="M677">
        <v>64.8</v>
      </c>
      <c r="N677">
        <v>1200</v>
      </c>
      <c r="O677">
        <v>0</v>
      </c>
      <c r="P677">
        <v>2</v>
      </c>
      <c r="Q677" s="134">
        <v>1380</v>
      </c>
      <c r="R677">
        <v>62.8</v>
      </c>
      <c r="S677">
        <v>1.8</v>
      </c>
      <c r="T677">
        <v>17.100000000000001</v>
      </c>
      <c r="U677">
        <v>5.4</v>
      </c>
      <c r="V677">
        <v>0.18</v>
      </c>
      <c r="W677">
        <v>1.74</v>
      </c>
      <c r="X677">
        <v>4.1900000000000004</v>
      </c>
      <c r="Y677">
        <v>0.5</v>
      </c>
      <c r="Z677">
        <v>1.5</v>
      </c>
      <c r="AA677">
        <v>0</v>
      </c>
      <c r="AB677">
        <v>0</v>
      </c>
      <c r="AC677">
        <v>0</v>
      </c>
      <c r="AD677">
        <v>0</v>
      </c>
      <c r="AE677">
        <v>95.2</v>
      </c>
      <c r="AG677" s="134">
        <v>1380</v>
      </c>
      <c r="AH677">
        <v>50.2</v>
      </c>
      <c r="AI677">
        <v>1.18</v>
      </c>
      <c r="AJ677">
        <v>9.1999999999999993</v>
      </c>
      <c r="AK677">
        <v>10.7</v>
      </c>
      <c r="AL677">
        <v>0.34</v>
      </c>
      <c r="AM677">
        <v>11.4</v>
      </c>
      <c r="AN677">
        <v>15.3</v>
      </c>
      <c r="AO677">
        <v>1.37</v>
      </c>
      <c r="AP677">
        <v>0</v>
      </c>
      <c r="AQ677">
        <v>0</v>
      </c>
    </row>
    <row r="678" spans="1:43" ht="15.6">
      <c r="A678" s="134">
        <v>1381</v>
      </c>
      <c r="B678" t="s">
        <v>2106</v>
      </c>
      <c r="C678" t="s">
        <v>2085</v>
      </c>
      <c r="D678">
        <v>0</v>
      </c>
      <c r="E678">
        <f t="shared" si="40"/>
        <v>6.4900000000000091</v>
      </c>
      <c r="F678">
        <f t="shared" si="41"/>
        <v>5.7000000000000028</v>
      </c>
      <c r="G678">
        <f t="shared" si="42"/>
        <v>20</v>
      </c>
      <c r="H678" s="136">
        <f t="shared" si="43"/>
        <v>1523.15</v>
      </c>
      <c r="I678" t="s">
        <v>2086</v>
      </c>
      <c r="J678" t="s">
        <v>1490</v>
      </c>
      <c r="K678" t="s">
        <v>1566</v>
      </c>
      <c r="L678" t="s">
        <v>1486</v>
      </c>
      <c r="M678">
        <v>16.8</v>
      </c>
      <c r="N678">
        <v>1250</v>
      </c>
      <c r="O678">
        <v>0</v>
      </c>
      <c r="P678">
        <v>2</v>
      </c>
      <c r="Q678" s="134">
        <v>1381</v>
      </c>
      <c r="R678">
        <v>59.2</v>
      </c>
      <c r="S678">
        <v>2.23</v>
      </c>
      <c r="T678">
        <v>17.600000000000001</v>
      </c>
      <c r="U678">
        <v>8.1</v>
      </c>
      <c r="V678">
        <v>0.1</v>
      </c>
      <c r="W678">
        <v>2.1</v>
      </c>
      <c r="X678">
        <v>4</v>
      </c>
      <c r="Y678">
        <v>0.09</v>
      </c>
      <c r="Z678">
        <v>0.09</v>
      </c>
      <c r="AA678">
        <v>0</v>
      </c>
      <c r="AB678">
        <v>0</v>
      </c>
      <c r="AC678">
        <v>0</v>
      </c>
      <c r="AD678">
        <v>0</v>
      </c>
      <c r="AE678">
        <v>94.3</v>
      </c>
      <c r="AG678" s="134">
        <v>1381</v>
      </c>
      <c r="AH678">
        <v>51</v>
      </c>
      <c r="AI678">
        <v>0.68</v>
      </c>
      <c r="AJ678">
        <v>10.8</v>
      </c>
      <c r="AK678">
        <v>8.1</v>
      </c>
      <c r="AL678">
        <v>0.16</v>
      </c>
      <c r="AM678">
        <v>10.8</v>
      </c>
      <c r="AN678">
        <v>15.1</v>
      </c>
      <c r="AO678">
        <v>2.6</v>
      </c>
      <c r="AP678">
        <v>0</v>
      </c>
      <c r="AQ678">
        <v>0</v>
      </c>
    </row>
    <row r="679" spans="1:43" ht="15.6">
      <c r="A679" s="134">
        <v>1382</v>
      </c>
      <c r="B679" t="s">
        <v>2107</v>
      </c>
      <c r="C679" t="s">
        <v>2085</v>
      </c>
      <c r="D679">
        <v>0</v>
      </c>
      <c r="E679">
        <f t="shared" si="40"/>
        <v>5.3299999999999983</v>
      </c>
      <c r="F679">
        <f t="shared" si="41"/>
        <v>5.2999999999999972</v>
      </c>
      <c r="G679">
        <f t="shared" si="42"/>
        <v>10</v>
      </c>
      <c r="H679" s="136">
        <f t="shared" si="43"/>
        <v>1273.1500000000001</v>
      </c>
      <c r="I679" t="s">
        <v>2086</v>
      </c>
      <c r="J679" t="s">
        <v>1490</v>
      </c>
      <c r="K679" t="s">
        <v>1566</v>
      </c>
      <c r="L679" t="s">
        <v>1486</v>
      </c>
      <c r="M679">
        <v>50.4</v>
      </c>
      <c r="N679">
        <v>1000</v>
      </c>
      <c r="O679">
        <v>0</v>
      </c>
      <c r="P679">
        <v>1</v>
      </c>
      <c r="Q679" s="134">
        <v>1382</v>
      </c>
      <c r="R679">
        <v>51.2</v>
      </c>
      <c r="S679">
        <v>0.74</v>
      </c>
      <c r="T679">
        <v>20.3</v>
      </c>
      <c r="U679">
        <v>9</v>
      </c>
      <c r="V679">
        <v>0.25</v>
      </c>
      <c r="W679">
        <v>0.57999999999999996</v>
      </c>
      <c r="X679">
        <v>4.3</v>
      </c>
      <c r="Y679">
        <v>2.1</v>
      </c>
      <c r="Z679">
        <v>6.2</v>
      </c>
      <c r="AA679">
        <v>0</v>
      </c>
      <c r="AB679">
        <v>0</v>
      </c>
      <c r="AC679">
        <v>0</v>
      </c>
      <c r="AD679">
        <v>0</v>
      </c>
      <c r="AE679">
        <v>94.7</v>
      </c>
      <c r="AG679" s="134">
        <v>1382</v>
      </c>
      <c r="AH679">
        <v>47.5</v>
      </c>
      <c r="AI679">
        <v>1.8</v>
      </c>
      <c r="AJ679">
        <v>5.7</v>
      </c>
      <c r="AK679">
        <v>13.3</v>
      </c>
      <c r="AL679">
        <v>0.34</v>
      </c>
      <c r="AM679">
        <v>8.1</v>
      </c>
      <c r="AN679">
        <v>22</v>
      </c>
      <c r="AO679">
        <v>0.9</v>
      </c>
      <c r="AP679">
        <v>0</v>
      </c>
      <c r="AQ679">
        <v>0</v>
      </c>
    </row>
    <row r="680" spans="1:43" ht="15.6">
      <c r="A680" s="134">
        <v>1383</v>
      </c>
      <c r="B680" t="s">
        <v>2108</v>
      </c>
      <c r="C680" t="s">
        <v>2085</v>
      </c>
      <c r="D680">
        <v>0</v>
      </c>
      <c r="E680">
        <f t="shared" si="40"/>
        <v>6.5300000000000011</v>
      </c>
      <c r="F680">
        <f t="shared" si="41"/>
        <v>6.5</v>
      </c>
      <c r="G680">
        <f t="shared" si="42"/>
        <v>20</v>
      </c>
      <c r="H680" s="136">
        <f t="shared" si="43"/>
        <v>1373.15</v>
      </c>
      <c r="I680" t="s">
        <v>2086</v>
      </c>
      <c r="J680" t="s">
        <v>1490</v>
      </c>
      <c r="K680" t="s">
        <v>1566</v>
      </c>
      <c r="L680" t="s">
        <v>1486</v>
      </c>
      <c r="M680">
        <v>48</v>
      </c>
      <c r="N680">
        <v>1100</v>
      </c>
      <c r="O680">
        <v>0</v>
      </c>
      <c r="P680">
        <v>2</v>
      </c>
      <c r="Q680" s="134">
        <v>1383</v>
      </c>
      <c r="R680">
        <v>47.5</v>
      </c>
      <c r="S680">
        <v>1.52</v>
      </c>
      <c r="T680">
        <v>20.399999999999999</v>
      </c>
      <c r="U680">
        <v>10.199999999999999</v>
      </c>
      <c r="V680">
        <v>0.25</v>
      </c>
      <c r="W680">
        <v>1.3</v>
      </c>
      <c r="X680">
        <v>3.8</v>
      </c>
      <c r="Y680">
        <v>2.2999999999999998</v>
      </c>
      <c r="Z680">
        <v>6.2</v>
      </c>
      <c r="AA680">
        <v>0</v>
      </c>
      <c r="AB680">
        <v>0</v>
      </c>
      <c r="AC680">
        <v>0</v>
      </c>
      <c r="AD680">
        <v>0</v>
      </c>
      <c r="AE680">
        <v>93.5</v>
      </c>
      <c r="AG680" s="134">
        <v>1383</v>
      </c>
      <c r="AH680">
        <v>45.1</v>
      </c>
      <c r="AI680">
        <v>2.2999999999999998</v>
      </c>
      <c r="AJ680">
        <v>13.8</v>
      </c>
      <c r="AK680">
        <v>10.1</v>
      </c>
      <c r="AL680">
        <v>0.22</v>
      </c>
      <c r="AM680">
        <v>6.3</v>
      </c>
      <c r="AN680">
        <v>18.2</v>
      </c>
      <c r="AO680">
        <v>3.1</v>
      </c>
      <c r="AP680">
        <v>0</v>
      </c>
      <c r="AQ680">
        <v>0.31</v>
      </c>
    </row>
    <row r="681" spans="1:43" ht="15.6">
      <c r="A681" s="134">
        <v>1384</v>
      </c>
      <c r="B681" t="s">
        <v>2109</v>
      </c>
      <c r="C681" t="s">
        <v>2085</v>
      </c>
      <c r="D681">
        <v>0</v>
      </c>
      <c r="E681">
        <f t="shared" si="40"/>
        <v>5.7179999999999893</v>
      </c>
      <c r="F681">
        <f t="shared" si="41"/>
        <v>5.7000000000000028</v>
      </c>
      <c r="G681">
        <f t="shared" si="42"/>
        <v>10</v>
      </c>
      <c r="H681" s="136">
        <f t="shared" si="43"/>
        <v>1423.15</v>
      </c>
      <c r="I681" t="s">
        <v>2086</v>
      </c>
      <c r="J681" t="s">
        <v>1490</v>
      </c>
      <c r="K681" t="s">
        <v>1566</v>
      </c>
      <c r="L681" t="s">
        <v>1486</v>
      </c>
      <c r="M681">
        <v>12</v>
      </c>
      <c r="N681">
        <v>1150</v>
      </c>
      <c r="O681">
        <v>0</v>
      </c>
      <c r="P681">
        <v>1</v>
      </c>
      <c r="Q681" s="134">
        <v>1384</v>
      </c>
      <c r="R681">
        <v>48</v>
      </c>
      <c r="S681">
        <v>1.32</v>
      </c>
      <c r="T681">
        <v>17.600000000000001</v>
      </c>
      <c r="U681">
        <v>7.5</v>
      </c>
      <c r="V681">
        <v>8.2000000000000003E-2</v>
      </c>
      <c r="W681">
        <v>6.4</v>
      </c>
      <c r="X681">
        <v>10</v>
      </c>
      <c r="Y681">
        <v>1.9</v>
      </c>
      <c r="Z681">
        <v>1.48</v>
      </c>
      <c r="AA681">
        <v>0</v>
      </c>
      <c r="AB681">
        <v>0</v>
      </c>
      <c r="AC681">
        <v>0</v>
      </c>
      <c r="AD681">
        <v>0</v>
      </c>
      <c r="AE681">
        <v>94.3</v>
      </c>
      <c r="AG681" s="134">
        <v>1384</v>
      </c>
      <c r="AH681">
        <v>50.7</v>
      </c>
      <c r="AI681">
        <v>0.7</v>
      </c>
      <c r="AJ681">
        <v>6.7</v>
      </c>
      <c r="AK681">
        <v>6.1</v>
      </c>
      <c r="AL681">
        <v>0.12</v>
      </c>
      <c r="AM681">
        <v>17.3</v>
      </c>
      <c r="AN681">
        <v>17.100000000000001</v>
      </c>
      <c r="AO681">
        <v>0.49</v>
      </c>
      <c r="AP681">
        <v>0</v>
      </c>
      <c r="AQ681">
        <v>0</v>
      </c>
    </row>
    <row r="682" spans="1:43" ht="15.6">
      <c r="A682" s="134">
        <v>1385</v>
      </c>
      <c r="B682" t="s">
        <v>2110</v>
      </c>
      <c r="C682" t="s">
        <v>2085</v>
      </c>
      <c r="D682">
        <v>0</v>
      </c>
      <c r="E682">
        <f t="shared" si="40"/>
        <v>12.660000000000011</v>
      </c>
      <c r="F682">
        <f t="shared" si="41"/>
        <v>12.700000000000003</v>
      </c>
      <c r="G682">
        <f t="shared" si="42"/>
        <v>15</v>
      </c>
      <c r="H682" s="136">
        <f t="shared" si="43"/>
        <v>1473.15</v>
      </c>
      <c r="I682" t="s">
        <v>2086</v>
      </c>
      <c r="J682" t="s">
        <v>1490</v>
      </c>
      <c r="K682" t="s">
        <v>1566</v>
      </c>
      <c r="L682" t="s">
        <v>1486</v>
      </c>
      <c r="M682">
        <v>18</v>
      </c>
      <c r="N682">
        <v>1200</v>
      </c>
      <c r="O682">
        <v>0</v>
      </c>
      <c r="P682">
        <v>1.5</v>
      </c>
      <c r="Q682" s="134">
        <v>1385</v>
      </c>
      <c r="R682">
        <v>44.3</v>
      </c>
      <c r="S682">
        <v>1.99</v>
      </c>
      <c r="T682">
        <v>17</v>
      </c>
      <c r="U682">
        <v>9.4</v>
      </c>
      <c r="V682">
        <v>0.21</v>
      </c>
      <c r="W682">
        <v>6.8</v>
      </c>
      <c r="X682">
        <v>7</v>
      </c>
      <c r="Y682">
        <v>0.6</v>
      </c>
      <c r="Z682">
        <v>0.04</v>
      </c>
      <c r="AA682">
        <v>0</v>
      </c>
      <c r="AB682">
        <v>0</v>
      </c>
      <c r="AC682">
        <v>0</v>
      </c>
      <c r="AD682">
        <v>0</v>
      </c>
      <c r="AE682">
        <v>87.3</v>
      </c>
      <c r="AG682" s="134">
        <v>1385</v>
      </c>
      <c r="AH682">
        <v>50.6</v>
      </c>
      <c r="AI682">
        <v>0.44</v>
      </c>
      <c r="AJ682">
        <v>7.3</v>
      </c>
      <c r="AK682">
        <v>5.3</v>
      </c>
      <c r="AL682">
        <v>0.16</v>
      </c>
      <c r="AM682">
        <v>15.4</v>
      </c>
      <c r="AN682">
        <v>19.100000000000001</v>
      </c>
      <c r="AO682">
        <v>0.89</v>
      </c>
      <c r="AP682">
        <v>0</v>
      </c>
      <c r="AQ682">
        <v>0</v>
      </c>
    </row>
    <row r="683" spans="1:43" ht="15.6">
      <c r="A683" s="134">
        <v>6240</v>
      </c>
      <c r="B683" t="s">
        <v>2111</v>
      </c>
      <c r="C683" t="s">
        <v>2112</v>
      </c>
      <c r="D683">
        <v>0</v>
      </c>
      <c r="E683">
        <f t="shared" si="40"/>
        <v>0.28999999999999204</v>
      </c>
      <c r="F683">
        <f t="shared" si="41"/>
        <v>0.29000000000000625</v>
      </c>
      <c r="G683">
        <f t="shared" si="42"/>
        <v>1E-3</v>
      </c>
      <c r="H683" s="136">
        <f t="shared" si="43"/>
        <v>1398.15</v>
      </c>
      <c r="I683" t="s">
        <v>2113</v>
      </c>
      <c r="J683" t="s">
        <v>1484</v>
      </c>
      <c r="K683" t="s">
        <v>1485</v>
      </c>
      <c r="L683" t="s">
        <v>1486</v>
      </c>
      <c r="M683">
        <v>48.5</v>
      </c>
      <c r="N683">
        <v>1125</v>
      </c>
      <c r="O683">
        <v>2</v>
      </c>
      <c r="P683">
        <v>1E-4</v>
      </c>
      <c r="Q683" s="134">
        <v>6240</v>
      </c>
      <c r="R683">
        <v>45.57</v>
      </c>
      <c r="S683">
        <v>7.51</v>
      </c>
      <c r="T683">
        <v>9.81</v>
      </c>
      <c r="U683">
        <v>22.03</v>
      </c>
      <c r="V683">
        <v>0.28000000000000003</v>
      </c>
      <c r="W683">
        <v>3.5</v>
      </c>
      <c r="X683">
        <v>10.5</v>
      </c>
      <c r="Y683">
        <v>0.39</v>
      </c>
      <c r="Z683">
        <v>0</v>
      </c>
      <c r="AA683">
        <v>0.12</v>
      </c>
      <c r="AB683">
        <v>0</v>
      </c>
      <c r="AC683">
        <v>0</v>
      </c>
      <c r="AD683">
        <v>0</v>
      </c>
      <c r="AE683">
        <v>99.71</v>
      </c>
      <c r="AG683" s="134">
        <v>6240</v>
      </c>
      <c r="AH683">
        <v>49.94</v>
      </c>
      <c r="AI683">
        <v>1.45</v>
      </c>
      <c r="AJ683">
        <v>6.63</v>
      </c>
      <c r="AK683">
        <v>13.41</v>
      </c>
      <c r="AL683">
        <v>0.27</v>
      </c>
      <c r="AM683">
        <v>13.13</v>
      </c>
      <c r="AN683">
        <v>15.69</v>
      </c>
      <c r="AO683">
        <v>0.17</v>
      </c>
      <c r="AP683">
        <v>0</v>
      </c>
      <c r="AQ683">
        <v>0.46</v>
      </c>
    </row>
    <row r="684" spans="1:43" ht="15.6">
      <c r="A684" s="134">
        <v>10120</v>
      </c>
      <c r="B684" t="s">
        <v>2114</v>
      </c>
      <c r="C684" t="s">
        <v>2115</v>
      </c>
      <c r="D684">
        <v>0</v>
      </c>
      <c r="E684">
        <f t="shared" si="40"/>
        <v>-9.9999999999909051E-3</v>
      </c>
      <c r="F684">
        <f t="shared" si="41"/>
        <v>1.4000000000000057</v>
      </c>
      <c r="G684">
        <f t="shared" si="42"/>
        <v>15</v>
      </c>
      <c r="H684" s="136">
        <f t="shared" si="43"/>
        <v>1540.15</v>
      </c>
      <c r="I684" t="s">
        <v>1948</v>
      </c>
      <c r="J684" t="s">
        <v>1490</v>
      </c>
      <c r="K684" t="s">
        <v>1566</v>
      </c>
      <c r="L684" t="s">
        <v>1486</v>
      </c>
      <c r="M684">
        <v>49</v>
      </c>
      <c r="N684">
        <v>1267</v>
      </c>
      <c r="O684">
        <v>1</v>
      </c>
      <c r="P684">
        <v>1.5</v>
      </c>
      <c r="Q684" s="134">
        <v>10120</v>
      </c>
      <c r="R684">
        <v>52.9</v>
      </c>
      <c r="S684">
        <v>1.07</v>
      </c>
      <c r="T684">
        <v>21</v>
      </c>
      <c r="U684">
        <v>4.74</v>
      </c>
      <c r="V684">
        <v>0</v>
      </c>
      <c r="W684">
        <v>6.32</v>
      </c>
      <c r="X684">
        <v>6.46</v>
      </c>
      <c r="Y684">
        <v>7.49</v>
      </c>
      <c r="Z684">
        <v>0</v>
      </c>
      <c r="AA684">
        <v>0.03</v>
      </c>
      <c r="AB684">
        <v>0</v>
      </c>
      <c r="AC684">
        <v>0</v>
      </c>
      <c r="AD684">
        <v>0</v>
      </c>
      <c r="AE684">
        <v>98.6</v>
      </c>
      <c r="AG684" s="134">
        <v>10120</v>
      </c>
      <c r="AH684">
        <v>49.4</v>
      </c>
      <c r="AI684">
        <v>1.02</v>
      </c>
      <c r="AJ684">
        <v>12.5</v>
      </c>
      <c r="AK684">
        <v>3.89</v>
      </c>
      <c r="AL684">
        <v>0</v>
      </c>
      <c r="AM684">
        <v>16.2</v>
      </c>
      <c r="AN684">
        <v>15.4</v>
      </c>
      <c r="AO684">
        <v>1.42</v>
      </c>
      <c r="AP684">
        <v>0</v>
      </c>
      <c r="AQ684">
        <v>0.2</v>
      </c>
    </row>
    <row r="685" spans="1:43" ht="15.6">
      <c r="A685" s="134">
        <v>10121</v>
      </c>
      <c r="B685" t="s">
        <v>2116</v>
      </c>
      <c r="C685" t="s">
        <v>2115</v>
      </c>
      <c r="D685">
        <v>0</v>
      </c>
      <c r="E685">
        <f t="shared" si="40"/>
        <v>1.0000000000005116E-2</v>
      </c>
      <c r="F685">
        <f t="shared" si="41"/>
        <v>0.59999999999999432</v>
      </c>
      <c r="G685">
        <f t="shared" si="42"/>
        <v>15</v>
      </c>
      <c r="H685" s="136">
        <f t="shared" si="43"/>
        <v>1542.15</v>
      </c>
      <c r="I685" t="s">
        <v>1948</v>
      </c>
      <c r="J685" t="s">
        <v>1490</v>
      </c>
      <c r="K685" t="s">
        <v>1566</v>
      </c>
      <c r="L685" t="s">
        <v>1486</v>
      </c>
      <c r="M685">
        <v>24</v>
      </c>
      <c r="N685">
        <v>1269</v>
      </c>
      <c r="O685">
        <v>1</v>
      </c>
      <c r="P685">
        <v>1.5</v>
      </c>
      <c r="Q685" s="134">
        <v>10121</v>
      </c>
      <c r="R685">
        <v>52.7</v>
      </c>
      <c r="S685">
        <v>1.1200000000000001</v>
      </c>
      <c r="T685">
        <v>20.6</v>
      </c>
      <c r="U685">
        <v>4.55</v>
      </c>
      <c r="V685">
        <v>0</v>
      </c>
      <c r="W685">
        <v>7.03</v>
      </c>
      <c r="X685">
        <v>6.7</v>
      </c>
      <c r="Y685">
        <v>7.27</v>
      </c>
      <c r="Z685">
        <v>0</v>
      </c>
      <c r="AA685">
        <v>0.02</v>
      </c>
      <c r="AB685">
        <v>0</v>
      </c>
      <c r="AC685">
        <v>0</v>
      </c>
      <c r="AD685">
        <v>0</v>
      </c>
      <c r="AE685">
        <v>99.4</v>
      </c>
      <c r="AG685" s="134">
        <v>10121</v>
      </c>
      <c r="AH685">
        <v>50.2</v>
      </c>
      <c r="AI685">
        <v>0.86</v>
      </c>
      <c r="AJ685">
        <v>10.5</v>
      </c>
      <c r="AK685">
        <v>4.3600000000000003</v>
      </c>
      <c r="AL685">
        <v>0</v>
      </c>
      <c r="AM685">
        <v>18.899999999999999</v>
      </c>
      <c r="AN685">
        <v>13.6</v>
      </c>
      <c r="AO685">
        <v>1.32</v>
      </c>
      <c r="AP685">
        <v>0</v>
      </c>
      <c r="AQ685">
        <v>0.2</v>
      </c>
    </row>
    <row r="686" spans="1:43" ht="15.6">
      <c r="A686" s="134">
        <v>10122</v>
      </c>
      <c r="B686" t="s">
        <v>2117</v>
      </c>
      <c r="C686" t="s">
        <v>2115</v>
      </c>
      <c r="D686">
        <v>0</v>
      </c>
      <c r="E686">
        <f t="shared" si="40"/>
        <v>0</v>
      </c>
      <c r="F686">
        <f t="shared" si="41"/>
        <v>2.2000000000000028</v>
      </c>
      <c r="G686">
        <f t="shared" si="42"/>
        <v>15</v>
      </c>
      <c r="H686" s="136">
        <f t="shared" si="43"/>
        <v>1553.15</v>
      </c>
      <c r="I686" t="s">
        <v>1948</v>
      </c>
      <c r="J686" t="s">
        <v>1490</v>
      </c>
      <c r="K686" t="s">
        <v>1566</v>
      </c>
      <c r="L686" t="s">
        <v>1486</v>
      </c>
      <c r="M686">
        <v>50</v>
      </c>
      <c r="N686">
        <v>1280</v>
      </c>
      <c r="O686">
        <v>1</v>
      </c>
      <c r="P686">
        <v>1.5</v>
      </c>
      <c r="Q686" s="134">
        <v>10122</v>
      </c>
      <c r="R686">
        <v>51.3</v>
      </c>
      <c r="S686">
        <v>0.98</v>
      </c>
      <c r="T686">
        <v>19.3</v>
      </c>
      <c r="U686">
        <v>5.9</v>
      </c>
      <c r="V686">
        <v>0</v>
      </c>
      <c r="W686">
        <v>8.1300000000000008</v>
      </c>
      <c r="X686">
        <v>7.85</v>
      </c>
      <c r="Y686">
        <v>6.45</v>
      </c>
      <c r="Z686">
        <v>0</v>
      </c>
      <c r="AA686">
        <v>0.09</v>
      </c>
      <c r="AB686">
        <v>0</v>
      </c>
      <c r="AC686">
        <v>0</v>
      </c>
      <c r="AD686">
        <v>0</v>
      </c>
      <c r="AE686">
        <v>97.8</v>
      </c>
      <c r="AG686" s="134">
        <v>10122</v>
      </c>
      <c r="AH686">
        <v>51.2</v>
      </c>
      <c r="AI686">
        <v>0.7</v>
      </c>
      <c r="AJ686">
        <v>8.2200000000000006</v>
      </c>
      <c r="AK686">
        <v>4.34</v>
      </c>
      <c r="AL686">
        <v>0</v>
      </c>
      <c r="AM686">
        <v>18.7</v>
      </c>
      <c r="AN686">
        <v>14.9</v>
      </c>
      <c r="AO686">
        <v>1.1499999999999999</v>
      </c>
      <c r="AP686">
        <v>0</v>
      </c>
      <c r="AQ686">
        <v>0.78</v>
      </c>
    </row>
    <row r="687" spans="1:43" ht="15.6">
      <c r="A687" s="134">
        <v>10123</v>
      </c>
      <c r="B687" t="s">
        <v>2118</v>
      </c>
      <c r="C687" t="s">
        <v>2115</v>
      </c>
      <c r="D687">
        <v>0</v>
      </c>
      <c r="E687">
        <f t="shared" si="40"/>
        <v>-9.0000000000003411E-2</v>
      </c>
      <c r="F687">
        <f t="shared" si="41"/>
        <v>1.7000000000000028</v>
      </c>
      <c r="G687">
        <f t="shared" si="42"/>
        <v>15</v>
      </c>
      <c r="H687" s="136">
        <f t="shared" si="43"/>
        <v>1564.15</v>
      </c>
      <c r="I687" t="s">
        <v>1948</v>
      </c>
      <c r="J687" t="s">
        <v>1490</v>
      </c>
      <c r="K687" t="s">
        <v>1566</v>
      </c>
      <c r="L687" t="s">
        <v>1486</v>
      </c>
      <c r="M687">
        <v>50</v>
      </c>
      <c r="N687">
        <v>1291</v>
      </c>
      <c r="O687">
        <v>1</v>
      </c>
      <c r="P687">
        <v>1.5</v>
      </c>
      <c r="Q687" s="134">
        <v>10123</v>
      </c>
      <c r="R687">
        <v>49.6</v>
      </c>
      <c r="S687">
        <v>1.17</v>
      </c>
      <c r="T687">
        <v>17.899999999999999</v>
      </c>
      <c r="U687">
        <v>5.47</v>
      </c>
      <c r="V687">
        <v>0</v>
      </c>
      <c r="W687">
        <v>11.4</v>
      </c>
      <c r="X687">
        <v>10.8</v>
      </c>
      <c r="Y687">
        <v>3.44</v>
      </c>
      <c r="Z687">
        <v>0</v>
      </c>
      <c r="AA687">
        <v>0.31</v>
      </c>
      <c r="AB687">
        <v>0</v>
      </c>
      <c r="AC687">
        <v>0</v>
      </c>
      <c r="AD687">
        <v>0</v>
      </c>
      <c r="AE687">
        <v>98.3</v>
      </c>
      <c r="AG687" s="134">
        <v>10123</v>
      </c>
      <c r="AH687">
        <v>50.6</v>
      </c>
      <c r="AI687">
        <v>0.71</v>
      </c>
      <c r="AJ687">
        <v>9.5500000000000007</v>
      </c>
      <c r="AK687">
        <v>3.69</v>
      </c>
      <c r="AL687">
        <v>0</v>
      </c>
      <c r="AM687">
        <v>18.600000000000001</v>
      </c>
      <c r="AN687">
        <v>15</v>
      </c>
      <c r="AO687">
        <v>1.02</v>
      </c>
      <c r="AP687">
        <v>0</v>
      </c>
      <c r="AQ687">
        <v>0.82</v>
      </c>
    </row>
    <row r="688" spans="1:43" ht="15.6">
      <c r="A688" s="134">
        <v>10124</v>
      </c>
      <c r="B688" t="s">
        <v>2119</v>
      </c>
      <c r="C688" t="s">
        <v>2115</v>
      </c>
      <c r="D688">
        <v>0</v>
      </c>
      <c r="E688">
        <f t="shared" si="40"/>
        <v>-1.9999999999996021E-2</v>
      </c>
      <c r="F688">
        <f t="shared" si="41"/>
        <v>2.7999999999999972</v>
      </c>
      <c r="G688">
        <f t="shared" si="42"/>
        <v>15</v>
      </c>
      <c r="H688" s="136">
        <f t="shared" si="43"/>
        <v>1562.15</v>
      </c>
      <c r="I688" t="s">
        <v>1948</v>
      </c>
      <c r="J688" t="s">
        <v>1490</v>
      </c>
      <c r="K688" t="s">
        <v>1566</v>
      </c>
      <c r="L688" t="s">
        <v>1486</v>
      </c>
      <c r="M688">
        <v>48</v>
      </c>
      <c r="N688">
        <v>1289</v>
      </c>
      <c r="O688">
        <v>1</v>
      </c>
      <c r="P688">
        <v>1.5</v>
      </c>
      <c r="Q688" s="134">
        <v>10124</v>
      </c>
      <c r="R688">
        <v>48.9</v>
      </c>
      <c r="S688">
        <v>1.3</v>
      </c>
      <c r="T688">
        <v>18.600000000000001</v>
      </c>
      <c r="U688">
        <v>5.73</v>
      </c>
      <c r="V688">
        <v>0</v>
      </c>
      <c r="W688">
        <v>11.1</v>
      </c>
      <c r="X688">
        <v>10.7</v>
      </c>
      <c r="Y688">
        <v>3.55</v>
      </c>
      <c r="Z688">
        <v>0</v>
      </c>
      <c r="AA688">
        <v>0.14000000000000001</v>
      </c>
      <c r="AB688">
        <v>0</v>
      </c>
      <c r="AC688">
        <v>0</v>
      </c>
      <c r="AD688">
        <v>0</v>
      </c>
      <c r="AE688">
        <v>97.2</v>
      </c>
      <c r="AG688" s="134">
        <v>10124</v>
      </c>
      <c r="AH688">
        <v>51.3</v>
      </c>
      <c r="AI688">
        <v>0.62</v>
      </c>
      <c r="AJ688">
        <v>8.43</v>
      </c>
      <c r="AK688">
        <v>3.13</v>
      </c>
      <c r="AL688">
        <v>0</v>
      </c>
      <c r="AM688">
        <v>20</v>
      </c>
      <c r="AN688">
        <v>15.1</v>
      </c>
      <c r="AO688">
        <v>0.62</v>
      </c>
      <c r="AP688">
        <v>0</v>
      </c>
      <c r="AQ688">
        <v>0.79</v>
      </c>
    </row>
    <row r="689" spans="1:43" ht="15.6">
      <c r="A689" s="134">
        <v>10126</v>
      </c>
      <c r="B689" t="s">
        <v>2120</v>
      </c>
      <c r="C689" t="s">
        <v>2115</v>
      </c>
      <c r="D689">
        <v>0</v>
      </c>
      <c r="E689">
        <f t="shared" si="40"/>
        <v>-4.9999999999982947E-2</v>
      </c>
      <c r="F689">
        <f t="shared" si="41"/>
        <v>1.0999999999999943</v>
      </c>
      <c r="G689">
        <f t="shared" si="42"/>
        <v>15</v>
      </c>
      <c r="H689" s="136">
        <f t="shared" si="43"/>
        <v>1591.15</v>
      </c>
      <c r="I689" t="s">
        <v>1948</v>
      </c>
      <c r="J689" t="s">
        <v>1490</v>
      </c>
      <c r="K689" t="s">
        <v>1566</v>
      </c>
      <c r="L689" t="s">
        <v>1486</v>
      </c>
      <c r="M689">
        <v>50</v>
      </c>
      <c r="N689">
        <v>1318</v>
      </c>
      <c r="O689">
        <v>1</v>
      </c>
      <c r="P689">
        <v>1.5</v>
      </c>
      <c r="Q689" s="134">
        <v>10126</v>
      </c>
      <c r="R689">
        <v>49.6</v>
      </c>
      <c r="S689">
        <v>0.94</v>
      </c>
      <c r="T689">
        <v>16.5</v>
      </c>
      <c r="U689">
        <v>5.5</v>
      </c>
      <c r="V689">
        <v>0</v>
      </c>
      <c r="W689">
        <v>13</v>
      </c>
      <c r="X689">
        <v>11</v>
      </c>
      <c r="Y689">
        <v>3.13</v>
      </c>
      <c r="Z689">
        <v>0</v>
      </c>
      <c r="AA689">
        <v>0.38</v>
      </c>
      <c r="AB689">
        <v>0</v>
      </c>
      <c r="AC689">
        <v>0</v>
      </c>
      <c r="AD689">
        <v>0</v>
      </c>
      <c r="AE689">
        <v>98.9</v>
      </c>
      <c r="AG689" s="134">
        <v>10126</v>
      </c>
      <c r="AH689">
        <v>51.8</v>
      </c>
      <c r="AI689">
        <v>0.38</v>
      </c>
      <c r="AJ689">
        <v>7.22</v>
      </c>
      <c r="AK689">
        <v>3.25</v>
      </c>
      <c r="AL689">
        <v>0</v>
      </c>
      <c r="AM689">
        <v>20.8</v>
      </c>
      <c r="AN689">
        <v>14.5</v>
      </c>
      <c r="AO689">
        <v>0.68</v>
      </c>
      <c r="AP689">
        <v>0</v>
      </c>
      <c r="AQ689">
        <v>1.4</v>
      </c>
    </row>
    <row r="690" spans="1:43" ht="15.6">
      <c r="A690" s="134">
        <v>10128</v>
      </c>
      <c r="B690" t="s">
        <v>2121</v>
      </c>
      <c r="C690" t="s">
        <v>2115</v>
      </c>
      <c r="D690">
        <v>0</v>
      </c>
      <c r="E690">
        <f t="shared" si="40"/>
        <v>-4.9999999999997158E-2</v>
      </c>
      <c r="F690">
        <f t="shared" si="41"/>
        <v>2</v>
      </c>
      <c r="G690">
        <f t="shared" si="42"/>
        <v>15</v>
      </c>
      <c r="H690" s="136">
        <f t="shared" si="43"/>
        <v>1592.15</v>
      </c>
      <c r="I690" t="s">
        <v>1948</v>
      </c>
      <c r="J690" t="s">
        <v>1490</v>
      </c>
      <c r="K690" t="s">
        <v>1566</v>
      </c>
      <c r="L690" t="s">
        <v>1486</v>
      </c>
      <c r="M690">
        <v>47</v>
      </c>
      <c r="N690">
        <v>1319</v>
      </c>
      <c r="O690">
        <v>1</v>
      </c>
      <c r="P690">
        <v>1.5</v>
      </c>
      <c r="Q690" s="134">
        <v>10128</v>
      </c>
      <c r="R690">
        <v>48.5</v>
      </c>
      <c r="S690">
        <v>0.93</v>
      </c>
      <c r="T690">
        <v>16.2</v>
      </c>
      <c r="U690">
        <v>5.69</v>
      </c>
      <c r="V690">
        <v>0</v>
      </c>
      <c r="W690">
        <v>14.2</v>
      </c>
      <c r="X690">
        <v>12.2</v>
      </c>
      <c r="Y690">
        <v>1.88</v>
      </c>
      <c r="Z690">
        <v>0</v>
      </c>
      <c r="AA690">
        <v>0.45</v>
      </c>
      <c r="AB690">
        <v>0</v>
      </c>
      <c r="AC690">
        <v>0</v>
      </c>
      <c r="AD690">
        <v>0</v>
      </c>
      <c r="AE690">
        <v>98</v>
      </c>
      <c r="AG690" s="134">
        <v>10128</v>
      </c>
      <c r="AH690">
        <v>51.3</v>
      </c>
      <c r="AI690">
        <v>0.44</v>
      </c>
      <c r="AJ690">
        <v>8.74</v>
      </c>
      <c r="AK690">
        <v>3.12</v>
      </c>
      <c r="AL690">
        <v>0</v>
      </c>
      <c r="AM690">
        <v>20.7</v>
      </c>
      <c r="AN690">
        <v>14.4</v>
      </c>
      <c r="AO690">
        <v>0.5</v>
      </c>
      <c r="AP690">
        <v>0</v>
      </c>
      <c r="AQ690">
        <v>0.79</v>
      </c>
    </row>
    <row r="691" spans="1:43" ht="15.6">
      <c r="A691" s="134">
        <v>10131</v>
      </c>
      <c r="B691" t="s">
        <v>2122</v>
      </c>
      <c r="C691" t="s">
        <v>2115</v>
      </c>
      <c r="D691">
        <v>0</v>
      </c>
      <c r="E691">
        <f t="shared" si="40"/>
        <v>3.9999999999977831E-2</v>
      </c>
      <c r="F691">
        <f t="shared" si="41"/>
        <v>1</v>
      </c>
      <c r="G691">
        <f t="shared" si="42"/>
        <v>15</v>
      </c>
      <c r="H691" s="136">
        <f t="shared" si="43"/>
        <v>1588.15</v>
      </c>
      <c r="I691" t="s">
        <v>1948</v>
      </c>
      <c r="J691" t="s">
        <v>1490</v>
      </c>
      <c r="K691" t="s">
        <v>1566</v>
      </c>
      <c r="L691" t="s">
        <v>1486</v>
      </c>
      <c r="M691">
        <v>48</v>
      </c>
      <c r="N691">
        <v>1315</v>
      </c>
      <c r="O691">
        <v>1</v>
      </c>
      <c r="P691">
        <v>1.5</v>
      </c>
      <c r="Q691" s="134">
        <v>10131</v>
      </c>
      <c r="R691">
        <v>52.5</v>
      </c>
      <c r="S691">
        <v>0.99</v>
      </c>
      <c r="T691">
        <v>20</v>
      </c>
      <c r="U691">
        <v>4.8</v>
      </c>
      <c r="V691">
        <v>0</v>
      </c>
      <c r="W691">
        <v>8.0399999999999991</v>
      </c>
      <c r="X691">
        <v>8.7100000000000009</v>
      </c>
      <c r="Y691">
        <v>4.9000000000000004</v>
      </c>
      <c r="Z691">
        <v>0</v>
      </c>
      <c r="AA691">
        <v>0.02</v>
      </c>
      <c r="AB691">
        <v>0</v>
      </c>
      <c r="AC691">
        <v>0</v>
      </c>
      <c r="AD691">
        <v>0</v>
      </c>
      <c r="AE691">
        <v>99</v>
      </c>
      <c r="AG691" s="134">
        <v>10131</v>
      </c>
      <c r="AH691">
        <v>50.9</v>
      </c>
      <c r="AI691">
        <v>0.51</v>
      </c>
      <c r="AJ691">
        <v>9.08</v>
      </c>
      <c r="AK691">
        <v>3.53</v>
      </c>
      <c r="AL691">
        <v>0</v>
      </c>
      <c r="AM691">
        <v>18.899999999999999</v>
      </c>
      <c r="AN691">
        <v>15.7</v>
      </c>
      <c r="AO691">
        <v>1.04</v>
      </c>
      <c r="AP691">
        <v>0</v>
      </c>
      <c r="AQ691">
        <v>0.28000000000000003</v>
      </c>
    </row>
    <row r="692" spans="1:43" ht="15.6">
      <c r="A692" s="134">
        <v>10132</v>
      </c>
      <c r="B692" t="s">
        <v>2123</v>
      </c>
      <c r="C692" t="s">
        <v>2115</v>
      </c>
      <c r="D692">
        <v>0</v>
      </c>
      <c r="E692">
        <f t="shared" si="40"/>
        <v>-7.9999999999998295E-2</v>
      </c>
      <c r="F692">
        <f t="shared" si="41"/>
        <v>0.70000000000000284</v>
      </c>
      <c r="G692">
        <f t="shared" si="42"/>
        <v>15</v>
      </c>
      <c r="H692" s="136">
        <f t="shared" si="43"/>
        <v>1598.15</v>
      </c>
      <c r="I692" t="s">
        <v>1948</v>
      </c>
      <c r="J692" t="s">
        <v>1490</v>
      </c>
      <c r="K692" t="s">
        <v>1566</v>
      </c>
      <c r="L692" t="s">
        <v>1486</v>
      </c>
      <c r="M692">
        <v>42</v>
      </c>
      <c r="N692">
        <v>1325</v>
      </c>
      <c r="O692">
        <v>1</v>
      </c>
      <c r="P692">
        <v>1.5</v>
      </c>
      <c r="Q692" s="134">
        <v>10132</v>
      </c>
      <c r="R692">
        <v>49</v>
      </c>
      <c r="S692">
        <v>1.19</v>
      </c>
      <c r="T692">
        <v>18.399999999999999</v>
      </c>
      <c r="U692">
        <v>6.47</v>
      </c>
      <c r="V692">
        <v>0</v>
      </c>
      <c r="W692">
        <v>11.1</v>
      </c>
      <c r="X692">
        <v>10.199999999999999</v>
      </c>
      <c r="Y692">
        <v>3.66</v>
      </c>
      <c r="Z692">
        <v>0</v>
      </c>
      <c r="AA692">
        <v>0.06</v>
      </c>
      <c r="AB692">
        <v>0</v>
      </c>
      <c r="AC692">
        <v>0</v>
      </c>
      <c r="AD692">
        <v>0</v>
      </c>
      <c r="AE692">
        <v>99.3</v>
      </c>
      <c r="AG692" s="134">
        <v>10132</v>
      </c>
      <c r="AH692">
        <v>50.6</v>
      </c>
      <c r="AI692">
        <v>0.47</v>
      </c>
      <c r="AJ692">
        <v>9.3000000000000007</v>
      </c>
      <c r="AK692">
        <v>3.74</v>
      </c>
      <c r="AL692">
        <v>0</v>
      </c>
      <c r="AM692">
        <v>19.8</v>
      </c>
      <c r="AN692">
        <v>14.8</v>
      </c>
      <c r="AO692">
        <v>0.85</v>
      </c>
      <c r="AP692">
        <v>0</v>
      </c>
      <c r="AQ692">
        <v>0.41</v>
      </c>
    </row>
    <row r="693" spans="1:43" ht="15.6">
      <c r="A693" s="134">
        <v>10133</v>
      </c>
      <c r="B693" t="s">
        <v>2124</v>
      </c>
      <c r="C693" t="s">
        <v>2115</v>
      </c>
      <c r="D693">
        <v>0</v>
      </c>
      <c r="E693">
        <f t="shared" si="40"/>
        <v>6.0000000000002274E-2</v>
      </c>
      <c r="F693">
        <f t="shared" si="41"/>
        <v>0.70000000000000284</v>
      </c>
      <c r="G693">
        <f t="shared" si="42"/>
        <v>15</v>
      </c>
      <c r="H693" s="136">
        <f t="shared" si="43"/>
        <v>1609.15</v>
      </c>
      <c r="I693" t="s">
        <v>1948</v>
      </c>
      <c r="J693" t="s">
        <v>1490</v>
      </c>
      <c r="K693" t="s">
        <v>1566</v>
      </c>
      <c r="L693" t="s">
        <v>1486</v>
      </c>
      <c r="M693">
        <v>44</v>
      </c>
      <c r="N693">
        <v>1336</v>
      </c>
      <c r="O693">
        <v>1</v>
      </c>
      <c r="P693">
        <v>1.5</v>
      </c>
      <c r="Q693" s="134">
        <v>10133</v>
      </c>
      <c r="R693">
        <v>48.6</v>
      </c>
      <c r="S693">
        <v>1.28</v>
      </c>
      <c r="T693">
        <v>18.5</v>
      </c>
      <c r="U693">
        <v>5.76</v>
      </c>
      <c r="V693">
        <v>0</v>
      </c>
      <c r="W693">
        <v>11.6</v>
      </c>
      <c r="X693">
        <v>10.7</v>
      </c>
      <c r="Y693">
        <v>3.34</v>
      </c>
      <c r="Z693">
        <v>0</v>
      </c>
      <c r="AA693">
        <v>0.16</v>
      </c>
      <c r="AB693">
        <v>0</v>
      </c>
      <c r="AC693">
        <v>0</v>
      </c>
      <c r="AD693">
        <v>0</v>
      </c>
      <c r="AE693">
        <v>99.3</v>
      </c>
      <c r="AG693" s="134">
        <v>10133</v>
      </c>
      <c r="AH693">
        <v>50.8</v>
      </c>
      <c r="AI693">
        <v>0.68</v>
      </c>
      <c r="AJ693">
        <v>9.16</v>
      </c>
      <c r="AK693">
        <v>3.36</v>
      </c>
      <c r="AL693">
        <v>0</v>
      </c>
      <c r="AM693">
        <v>19.3</v>
      </c>
      <c r="AN693">
        <v>15.7</v>
      </c>
      <c r="AO693">
        <v>0.71</v>
      </c>
      <c r="AP693">
        <v>0</v>
      </c>
      <c r="AQ693">
        <v>0.37</v>
      </c>
    </row>
    <row r="694" spans="1:43" ht="15.6">
      <c r="A694" s="134">
        <v>30006</v>
      </c>
      <c r="B694" t="s">
        <v>2125</v>
      </c>
      <c r="C694" t="s">
        <v>2126</v>
      </c>
      <c r="D694">
        <v>0</v>
      </c>
      <c r="E694">
        <f t="shared" si="40"/>
        <v>2.980000000000004</v>
      </c>
      <c r="F694">
        <f t="shared" si="41"/>
        <v>1.8100000000000023</v>
      </c>
      <c r="G694">
        <f t="shared" si="42"/>
        <v>1E-3</v>
      </c>
      <c r="H694" s="136">
        <f t="shared" si="43"/>
        <v>1394.15</v>
      </c>
      <c r="I694" t="s">
        <v>1701</v>
      </c>
      <c r="J694" t="s">
        <v>1484</v>
      </c>
      <c r="K694" t="s">
        <v>1505</v>
      </c>
      <c r="L694" t="s">
        <v>1486</v>
      </c>
      <c r="M694">
        <v>312</v>
      </c>
      <c r="N694">
        <v>1121</v>
      </c>
      <c r="O694">
        <v>2</v>
      </c>
      <c r="P694">
        <v>1E-4</v>
      </c>
      <c r="Q694" s="134">
        <v>30006</v>
      </c>
      <c r="R694">
        <v>51.42</v>
      </c>
      <c r="S694">
        <v>2.25</v>
      </c>
      <c r="T694">
        <v>17.47</v>
      </c>
      <c r="U694">
        <v>4.45</v>
      </c>
      <c r="V694">
        <v>0.08</v>
      </c>
      <c r="W694">
        <v>2.95</v>
      </c>
      <c r="X694">
        <v>5.23</v>
      </c>
      <c r="Y694">
        <v>5.77</v>
      </c>
      <c r="Z694">
        <v>5.78</v>
      </c>
      <c r="AA694">
        <v>0.02</v>
      </c>
      <c r="AB694">
        <v>1.6</v>
      </c>
      <c r="AC694">
        <v>0</v>
      </c>
      <c r="AD694">
        <v>1.1599999999999999</v>
      </c>
      <c r="AE694">
        <v>98.19</v>
      </c>
      <c r="AG694" s="134">
        <v>30006</v>
      </c>
      <c r="AH694">
        <v>46.84</v>
      </c>
      <c r="AI694">
        <v>2.0499999999999998</v>
      </c>
      <c r="AJ694">
        <v>5.19</v>
      </c>
      <c r="AK694">
        <v>8.1999999999999993</v>
      </c>
      <c r="AL694">
        <v>0.09</v>
      </c>
      <c r="AM694">
        <v>13.87</v>
      </c>
      <c r="AN694">
        <v>21.73</v>
      </c>
      <c r="AO694">
        <v>0.38</v>
      </c>
      <c r="AP694">
        <v>0</v>
      </c>
      <c r="AQ694">
        <v>0.46</v>
      </c>
    </row>
    <row r="695" spans="1:43" ht="15.6">
      <c r="A695" s="134">
        <v>30007</v>
      </c>
      <c r="B695" t="s">
        <v>2127</v>
      </c>
      <c r="C695" t="s">
        <v>2126</v>
      </c>
      <c r="D695">
        <v>0</v>
      </c>
      <c r="E695">
        <f t="shared" si="40"/>
        <v>1.5399999999999778</v>
      </c>
      <c r="F695">
        <f t="shared" si="41"/>
        <v>0.81000000000000227</v>
      </c>
      <c r="G695">
        <f t="shared" si="42"/>
        <v>1E-3</v>
      </c>
      <c r="H695" s="136">
        <f t="shared" si="43"/>
        <v>1337.15</v>
      </c>
      <c r="I695" t="s">
        <v>1701</v>
      </c>
      <c r="J695" t="s">
        <v>1484</v>
      </c>
      <c r="K695" t="s">
        <v>1505</v>
      </c>
      <c r="L695" t="s">
        <v>1486</v>
      </c>
      <c r="M695">
        <v>1460</v>
      </c>
      <c r="N695">
        <v>1064</v>
      </c>
      <c r="O695">
        <v>2</v>
      </c>
      <c r="P695">
        <v>1E-4</v>
      </c>
      <c r="Q695" s="134">
        <v>30007</v>
      </c>
      <c r="R695">
        <v>57.33</v>
      </c>
      <c r="S695">
        <v>2.23</v>
      </c>
      <c r="T695">
        <v>18.38</v>
      </c>
      <c r="U695">
        <v>2.83</v>
      </c>
      <c r="V695">
        <v>0.04</v>
      </c>
      <c r="W695">
        <v>1.43</v>
      </c>
      <c r="X695">
        <v>2.2599999999999998</v>
      </c>
      <c r="Y695">
        <v>6.8</v>
      </c>
      <c r="Z695">
        <v>6.43</v>
      </c>
      <c r="AA695">
        <v>0</v>
      </c>
      <c r="AB695">
        <v>0.73</v>
      </c>
      <c r="AC695">
        <v>0</v>
      </c>
      <c r="AD695">
        <v>0.73</v>
      </c>
      <c r="AE695">
        <v>99.19</v>
      </c>
      <c r="AG695" s="134">
        <v>30007</v>
      </c>
      <c r="AH695">
        <v>51.51</v>
      </c>
      <c r="AI695">
        <v>1.17</v>
      </c>
      <c r="AJ695">
        <v>2.54</v>
      </c>
      <c r="AK695">
        <v>6.25</v>
      </c>
      <c r="AL695">
        <v>0.08</v>
      </c>
      <c r="AM695">
        <v>15.89</v>
      </c>
      <c r="AN695">
        <v>22.12</v>
      </c>
      <c r="AO695">
        <v>0.28999999999999998</v>
      </c>
      <c r="AP695">
        <v>0</v>
      </c>
      <c r="AQ695">
        <v>0.21</v>
      </c>
    </row>
    <row r="696" spans="1:43" ht="15.6">
      <c r="A696" s="134">
        <v>30013</v>
      </c>
      <c r="B696" t="s">
        <v>2128</v>
      </c>
      <c r="C696" t="s">
        <v>2126</v>
      </c>
      <c r="D696">
        <v>0</v>
      </c>
      <c r="E696">
        <f t="shared" si="40"/>
        <v>2.1100000000000136</v>
      </c>
      <c r="F696">
        <f t="shared" si="41"/>
        <v>0.71999999999999886</v>
      </c>
      <c r="G696">
        <f t="shared" si="42"/>
        <v>1E-3</v>
      </c>
      <c r="H696" s="136">
        <f t="shared" si="43"/>
        <v>1418.15</v>
      </c>
      <c r="I696" t="s">
        <v>1701</v>
      </c>
      <c r="J696" t="s">
        <v>1484</v>
      </c>
      <c r="K696" t="s">
        <v>1505</v>
      </c>
      <c r="L696" t="s">
        <v>1486</v>
      </c>
      <c r="M696">
        <v>378</v>
      </c>
      <c r="N696">
        <v>1145</v>
      </c>
      <c r="O696">
        <v>2</v>
      </c>
      <c r="P696">
        <v>1E-4</v>
      </c>
      <c r="Q696" s="134">
        <v>30013</v>
      </c>
      <c r="R696">
        <v>53.43</v>
      </c>
      <c r="S696">
        <v>2.29</v>
      </c>
      <c r="T696">
        <v>16.05</v>
      </c>
      <c r="U696">
        <v>6.27</v>
      </c>
      <c r="V696">
        <v>0.1</v>
      </c>
      <c r="W696">
        <v>3.48</v>
      </c>
      <c r="X696">
        <v>7.44</v>
      </c>
      <c r="Y696">
        <v>2.78</v>
      </c>
      <c r="Z696">
        <v>4.9400000000000004</v>
      </c>
      <c r="AA696">
        <v>0</v>
      </c>
      <c r="AB696">
        <v>1.1100000000000001</v>
      </c>
      <c r="AC696">
        <v>0</v>
      </c>
      <c r="AD696">
        <v>1.39</v>
      </c>
      <c r="AE696">
        <v>99.28</v>
      </c>
      <c r="AG696" s="134">
        <v>30013</v>
      </c>
      <c r="AH696">
        <v>50.85</v>
      </c>
      <c r="AI696">
        <v>1.2</v>
      </c>
      <c r="AJ696">
        <v>3.37</v>
      </c>
      <c r="AK696">
        <v>6.35</v>
      </c>
      <c r="AL696">
        <v>0</v>
      </c>
      <c r="AM696">
        <v>15.12</v>
      </c>
      <c r="AN696">
        <v>21.93</v>
      </c>
      <c r="AO696">
        <v>0.38</v>
      </c>
      <c r="AP696">
        <v>0</v>
      </c>
      <c r="AQ696">
        <v>0</v>
      </c>
    </row>
    <row r="697" spans="1:43" ht="15.6">
      <c r="A697" s="134">
        <v>30014</v>
      </c>
      <c r="B697" t="s">
        <v>2129</v>
      </c>
      <c r="C697" t="s">
        <v>2126</v>
      </c>
      <c r="D697">
        <v>0</v>
      </c>
      <c r="E697">
        <f t="shared" si="40"/>
        <v>2.519999999999996</v>
      </c>
      <c r="F697">
        <f t="shared" si="41"/>
        <v>1.1500000000000057</v>
      </c>
      <c r="G697">
        <f t="shared" si="42"/>
        <v>1E-3</v>
      </c>
      <c r="H697" s="136">
        <f t="shared" si="43"/>
        <v>1406.15</v>
      </c>
      <c r="I697" t="s">
        <v>1701</v>
      </c>
      <c r="J697" t="s">
        <v>1484</v>
      </c>
      <c r="K697" t="s">
        <v>1505</v>
      </c>
      <c r="L697" t="s">
        <v>1486</v>
      </c>
      <c r="M697">
        <v>365</v>
      </c>
      <c r="N697">
        <v>1133</v>
      </c>
      <c r="O697">
        <v>2</v>
      </c>
      <c r="P697">
        <v>1E-4</v>
      </c>
      <c r="Q697" s="134">
        <v>30014</v>
      </c>
      <c r="R697">
        <v>52.17</v>
      </c>
      <c r="S697">
        <v>2.57</v>
      </c>
      <c r="T697">
        <v>16.399999999999999</v>
      </c>
      <c r="U697">
        <v>6.2</v>
      </c>
      <c r="V697">
        <v>0.11</v>
      </c>
      <c r="W697">
        <v>3.03</v>
      </c>
      <c r="X697">
        <v>6.74</v>
      </c>
      <c r="Y697">
        <v>3.17</v>
      </c>
      <c r="Z697">
        <v>5.45</v>
      </c>
      <c r="AA697">
        <v>0</v>
      </c>
      <c r="AB697">
        <v>1.64</v>
      </c>
      <c r="AC697">
        <v>0</v>
      </c>
      <c r="AD697">
        <v>1.37</v>
      </c>
      <c r="AE697">
        <v>98.85</v>
      </c>
      <c r="AG697" s="134">
        <v>30014</v>
      </c>
      <c r="AH697">
        <v>49.8</v>
      </c>
      <c r="AI697">
        <v>1.5</v>
      </c>
      <c r="AJ697">
        <v>4.0999999999999996</v>
      </c>
      <c r="AK697">
        <v>7.23</v>
      </c>
      <c r="AL697">
        <v>0.13</v>
      </c>
      <c r="AM697">
        <v>15.08</v>
      </c>
      <c r="AN697">
        <v>21.92</v>
      </c>
      <c r="AO697">
        <v>0.32</v>
      </c>
      <c r="AP697">
        <v>0</v>
      </c>
      <c r="AQ697">
        <v>0.73</v>
      </c>
    </row>
    <row r="698" spans="1:43" ht="15.6">
      <c r="A698" s="134">
        <v>30021</v>
      </c>
      <c r="B698" t="s">
        <v>2130</v>
      </c>
      <c r="C698" t="s">
        <v>2126</v>
      </c>
      <c r="D698">
        <v>0</v>
      </c>
      <c r="E698">
        <f t="shared" si="40"/>
        <v>2.1100000000000136</v>
      </c>
      <c r="F698">
        <f t="shared" si="41"/>
        <v>0.40000000000000568</v>
      </c>
      <c r="G698">
        <f t="shared" si="42"/>
        <v>1E-3</v>
      </c>
      <c r="H698" s="136">
        <f t="shared" si="43"/>
        <v>1449.15</v>
      </c>
      <c r="I698" t="s">
        <v>1701</v>
      </c>
      <c r="J698" t="s">
        <v>1484</v>
      </c>
      <c r="K698" t="s">
        <v>1505</v>
      </c>
      <c r="L698" t="s">
        <v>1486</v>
      </c>
      <c r="M698">
        <v>48</v>
      </c>
      <c r="N698">
        <v>1176</v>
      </c>
      <c r="O698">
        <v>2</v>
      </c>
      <c r="P698">
        <v>1E-4</v>
      </c>
      <c r="Q698" s="134">
        <v>30021</v>
      </c>
      <c r="R698">
        <v>46.22</v>
      </c>
      <c r="S698">
        <v>1.36</v>
      </c>
      <c r="T698">
        <v>16.07</v>
      </c>
      <c r="U698">
        <v>9.26</v>
      </c>
      <c r="V698">
        <v>0.23</v>
      </c>
      <c r="W698">
        <v>4.99</v>
      </c>
      <c r="X698">
        <v>10.88</v>
      </c>
      <c r="Y698">
        <v>3.29</v>
      </c>
      <c r="Z698">
        <v>4.3499999999999996</v>
      </c>
      <c r="AA698">
        <v>0</v>
      </c>
      <c r="AB698">
        <v>1.24</v>
      </c>
      <c r="AC698">
        <v>0</v>
      </c>
      <c r="AD698">
        <v>1.71</v>
      </c>
      <c r="AE698">
        <v>99.6</v>
      </c>
      <c r="AG698" s="134">
        <v>30021</v>
      </c>
      <c r="AH698">
        <v>50.04</v>
      </c>
      <c r="AI698">
        <v>0.79</v>
      </c>
      <c r="AJ698">
        <v>4.45</v>
      </c>
      <c r="AK698">
        <v>6.72</v>
      </c>
      <c r="AL698">
        <v>0.13</v>
      </c>
      <c r="AM698">
        <v>13.96</v>
      </c>
      <c r="AN698">
        <v>23.12</v>
      </c>
      <c r="AO698">
        <v>0.38</v>
      </c>
      <c r="AP698">
        <v>0</v>
      </c>
      <c r="AQ698">
        <v>0.1</v>
      </c>
    </row>
    <row r="699" spans="1:43" ht="15.6">
      <c r="A699" s="134">
        <v>30023</v>
      </c>
      <c r="B699" t="s">
        <v>2131</v>
      </c>
      <c r="C699" t="s">
        <v>2126</v>
      </c>
      <c r="D699">
        <v>0</v>
      </c>
      <c r="E699">
        <f t="shared" si="40"/>
        <v>2.7700000000000102</v>
      </c>
      <c r="F699">
        <f t="shared" si="41"/>
        <v>0.70000000000000284</v>
      </c>
      <c r="G699">
        <f t="shared" si="42"/>
        <v>1E-3</v>
      </c>
      <c r="H699" s="136">
        <f t="shared" si="43"/>
        <v>1651.15</v>
      </c>
      <c r="I699" t="s">
        <v>1701</v>
      </c>
      <c r="J699" t="s">
        <v>1484</v>
      </c>
      <c r="K699" t="s">
        <v>1505</v>
      </c>
      <c r="L699" t="s">
        <v>1486</v>
      </c>
      <c r="M699">
        <v>354</v>
      </c>
      <c r="N699">
        <v>1378</v>
      </c>
      <c r="O699">
        <v>2</v>
      </c>
      <c r="P699">
        <v>1E-4</v>
      </c>
      <c r="Q699" s="134">
        <v>30023</v>
      </c>
      <c r="R699">
        <v>46.86</v>
      </c>
      <c r="S699">
        <v>1.5</v>
      </c>
      <c r="T699">
        <v>16.22</v>
      </c>
      <c r="U699">
        <v>10.74</v>
      </c>
      <c r="V699">
        <v>0.28000000000000003</v>
      </c>
      <c r="W699">
        <v>4.2</v>
      </c>
      <c r="X699">
        <v>8.36</v>
      </c>
      <c r="Y699">
        <v>3.64</v>
      </c>
      <c r="Z699">
        <v>4.1100000000000003</v>
      </c>
      <c r="AA699">
        <v>0.02</v>
      </c>
      <c r="AB699">
        <v>1.3</v>
      </c>
      <c r="AC699">
        <v>0</v>
      </c>
      <c r="AD699">
        <v>2.0699999999999998</v>
      </c>
      <c r="AE699">
        <v>99.3</v>
      </c>
      <c r="AG699" s="134">
        <v>30023</v>
      </c>
      <c r="AH699">
        <v>47.8</v>
      </c>
      <c r="AI699">
        <v>1.83</v>
      </c>
      <c r="AJ699">
        <v>6.84</v>
      </c>
      <c r="AK699">
        <v>7.89</v>
      </c>
      <c r="AL699">
        <v>0.16</v>
      </c>
      <c r="AM699">
        <v>12.28</v>
      </c>
      <c r="AN699">
        <v>22.19</v>
      </c>
      <c r="AO699">
        <v>0.36</v>
      </c>
      <c r="AP699">
        <v>0</v>
      </c>
      <c r="AQ699">
        <v>0.3</v>
      </c>
    </row>
    <row r="700" spans="1:43" ht="15.6">
      <c r="A700" s="134">
        <v>30025</v>
      </c>
      <c r="B700" t="s">
        <v>2132</v>
      </c>
      <c r="C700" t="s">
        <v>2126</v>
      </c>
      <c r="D700">
        <v>0</v>
      </c>
      <c r="E700">
        <f t="shared" si="40"/>
        <v>3.2799999999999869</v>
      </c>
      <c r="F700">
        <f t="shared" si="41"/>
        <v>1.0799999999999983</v>
      </c>
      <c r="G700">
        <f t="shared" si="42"/>
        <v>1E-3</v>
      </c>
      <c r="H700" s="136">
        <f t="shared" si="43"/>
        <v>1389.15</v>
      </c>
      <c r="I700" t="s">
        <v>1701</v>
      </c>
      <c r="J700" t="s">
        <v>1484</v>
      </c>
      <c r="K700" t="s">
        <v>1505</v>
      </c>
      <c r="L700" t="s">
        <v>1486</v>
      </c>
      <c r="M700">
        <v>323</v>
      </c>
      <c r="N700">
        <v>1116</v>
      </c>
      <c r="O700">
        <v>2</v>
      </c>
      <c r="P700">
        <v>1E-4</v>
      </c>
      <c r="Q700" s="134">
        <v>30025</v>
      </c>
      <c r="R700">
        <v>44.32</v>
      </c>
      <c r="S700">
        <v>1.31</v>
      </c>
      <c r="T700">
        <v>18.18</v>
      </c>
      <c r="U700">
        <v>9.5500000000000007</v>
      </c>
      <c r="V700">
        <v>0.24</v>
      </c>
      <c r="W700">
        <v>3.22</v>
      </c>
      <c r="X700">
        <v>8.9499999999999993</v>
      </c>
      <c r="Y700">
        <v>5.29</v>
      </c>
      <c r="Z700">
        <v>4.28</v>
      </c>
      <c r="AA700">
        <v>0.01</v>
      </c>
      <c r="AB700">
        <v>1.37</v>
      </c>
      <c r="AC700">
        <v>0</v>
      </c>
      <c r="AD700">
        <v>2.2000000000000002</v>
      </c>
      <c r="AE700">
        <v>98.92</v>
      </c>
      <c r="AG700" s="134">
        <v>30025</v>
      </c>
      <c r="AH700">
        <v>45.59</v>
      </c>
      <c r="AI700">
        <v>1.84</v>
      </c>
      <c r="AJ700">
        <v>8.64</v>
      </c>
      <c r="AK700">
        <v>8.3000000000000007</v>
      </c>
      <c r="AL700">
        <v>0.12</v>
      </c>
      <c r="AM700">
        <v>11.82</v>
      </c>
      <c r="AN700">
        <v>22.87</v>
      </c>
      <c r="AO700">
        <v>0.32</v>
      </c>
      <c r="AP700">
        <v>0</v>
      </c>
      <c r="AQ700">
        <v>0.04</v>
      </c>
    </row>
    <row r="701" spans="1:43" ht="15.6">
      <c r="A701" s="134">
        <v>30032</v>
      </c>
      <c r="B701" t="s">
        <v>2133</v>
      </c>
      <c r="C701" t="s">
        <v>2126</v>
      </c>
      <c r="D701">
        <v>0</v>
      </c>
      <c r="E701">
        <f t="shared" si="40"/>
        <v>2.8699999999999903</v>
      </c>
      <c r="F701">
        <f t="shared" si="41"/>
        <v>0.59000000000000341</v>
      </c>
      <c r="G701">
        <f t="shared" si="42"/>
        <v>1E-3</v>
      </c>
      <c r="H701" s="136">
        <f t="shared" si="43"/>
        <v>1406.15</v>
      </c>
      <c r="I701" t="s">
        <v>1701</v>
      </c>
      <c r="J701" t="s">
        <v>1484</v>
      </c>
      <c r="K701" t="s">
        <v>1505</v>
      </c>
      <c r="L701" t="s">
        <v>1486</v>
      </c>
      <c r="M701">
        <v>365</v>
      </c>
      <c r="N701">
        <v>1133</v>
      </c>
      <c r="O701">
        <v>2</v>
      </c>
      <c r="P701">
        <v>1E-4</v>
      </c>
      <c r="Q701" s="134">
        <v>30032</v>
      </c>
      <c r="R701">
        <v>45.92</v>
      </c>
      <c r="S701">
        <v>2.1800000000000002</v>
      </c>
      <c r="T701">
        <v>15.69</v>
      </c>
      <c r="U701">
        <v>11.54</v>
      </c>
      <c r="V701">
        <v>0.25</v>
      </c>
      <c r="W701">
        <v>3.43</v>
      </c>
      <c r="X701">
        <v>9.39</v>
      </c>
      <c r="Y701">
        <v>3.5</v>
      </c>
      <c r="Z701">
        <v>3.87</v>
      </c>
      <c r="AA701">
        <v>0</v>
      </c>
      <c r="AB701">
        <v>1.36</v>
      </c>
      <c r="AC701">
        <v>0</v>
      </c>
      <c r="AD701">
        <v>2.2799999999999998</v>
      </c>
      <c r="AE701">
        <v>99.41</v>
      </c>
      <c r="AG701" s="134">
        <v>30032</v>
      </c>
      <c r="AH701">
        <v>45.54</v>
      </c>
      <c r="AI701">
        <v>2.16</v>
      </c>
      <c r="AJ701">
        <v>8.64</v>
      </c>
      <c r="AK701">
        <v>8.07</v>
      </c>
      <c r="AL701">
        <v>0.16</v>
      </c>
      <c r="AM701">
        <v>11.68</v>
      </c>
      <c r="AN701">
        <v>22.24</v>
      </c>
      <c r="AO701">
        <v>0.36</v>
      </c>
      <c r="AP701">
        <v>0</v>
      </c>
      <c r="AQ701">
        <v>0.33</v>
      </c>
    </row>
    <row r="702" spans="1:43" ht="15.6">
      <c r="A702" s="134">
        <v>30039</v>
      </c>
      <c r="B702" t="s">
        <v>2134</v>
      </c>
      <c r="C702" t="s">
        <v>2126</v>
      </c>
      <c r="D702">
        <v>0</v>
      </c>
      <c r="E702">
        <f t="shared" si="40"/>
        <v>4.3299999999999983</v>
      </c>
      <c r="F702">
        <f t="shared" si="41"/>
        <v>2.8299999999999983</v>
      </c>
      <c r="G702">
        <f t="shared" si="42"/>
        <v>1E-3</v>
      </c>
      <c r="H702" s="136">
        <f t="shared" si="43"/>
        <v>1365.65</v>
      </c>
      <c r="I702" t="s">
        <v>1701</v>
      </c>
      <c r="J702" t="s">
        <v>1484</v>
      </c>
      <c r="K702" t="s">
        <v>1505</v>
      </c>
      <c r="L702" t="s">
        <v>1486</v>
      </c>
      <c r="M702">
        <v>804</v>
      </c>
      <c r="N702">
        <v>1092.5</v>
      </c>
      <c r="O702">
        <v>2</v>
      </c>
      <c r="P702">
        <v>1E-4</v>
      </c>
      <c r="Q702" s="134">
        <v>30039</v>
      </c>
      <c r="R702">
        <v>45.83</v>
      </c>
      <c r="S702">
        <v>1.1399999999999999</v>
      </c>
      <c r="T702">
        <v>20.64</v>
      </c>
      <c r="U702">
        <v>6.5</v>
      </c>
      <c r="V702">
        <v>0.28999999999999998</v>
      </c>
      <c r="W702">
        <v>1.89</v>
      </c>
      <c r="X702">
        <v>6.73</v>
      </c>
      <c r="Y702">
        <v>6.83</v>
      </c>
      <c r="Z702">
        <v>5.05</v>
      </c>
      <c r="AA702">
        <v>0</v>
      </c>
      <c r="AB702">
        <v>0.77</v>
      </c>
      <c r="AC702">
        <v>0</v>
      </c>
      <c r="AD702">
        <v>1.5</v>
      </c>
      <c r="AE702">
        <v>97.17</v>
      </c>
      <c r="AG702" s="134">
        <v>30039</v>
      </c>
      <c r="AH702">
        <v>43.56</v>
      </c>
      <c r="AI702">
        <v>3.24</v>
      </c>
      <c r="AJ702">
        <v>8.18</v>
      </c>
      <c r="AK702">
        <v>9.75</v>
      </c>
      <c r="AL702">
        <v>0.23</v>
      </c>
      <c r="AM702">
        <v>10.37</v>
      </c>
      <c r="AN702">
        <v>22.45</v>
      </c>
      <c r="AO702">
        <v>0.62</v>
      </c>
      <c r="AP702">
        <v>0</v>
      </c>
      <c r="AQ702">
        <v>0</v>
      </c>
    </row>
    <row r="703" spans="1:43" ht="15.6">
      <c r="A703" s="134">
        <v>30040</v>
      </c>
      <c r="B703" t="s">
        <v>2135</v>
      </c>
      <c r="C703" t="s">
        <v>2126</v>
      </c>
      <c r="D703">
        <v>0</v>
      </c>
      <c r="E703">
        <f t="shared" si="40"/>
        <v>2.8900000000000006</v>
      </c>
      <c r="F703">
        <f t="shared" si="41"/>
        <v>1.480000000000004</v>
      </c>
      <c r="G703">
        <f t="shared" si="42"/>
        <v>1E-3</v>
      </c>
      <c r="H703" s="136">
        <f t="shared" si="43"/>
        <v>1337.15</v>
      </c>
      <c r="I703" t="s">
        <v>1701</v>
      </c>
      <c r="J703" t="s">
        <v>1484</v>
      </c>
      <c r="K703" t="s">
        <v>1505</v>
      </c>
      <c r="L703" t="s">
        <v>1486</v>
      </c>
      <c r="M703">
        <v>1460</v>
      </c>
      <c r="N703">
        <v>1064</v>
      </c>
      <c r="O703">
        <v>2</v>
      </c>
      <c r="P703">
        <v>1E-4</v>
      </c>
      <c r="Q703" s="134">
        <v>30040</v>
      </c>
      <c r="R703">
        <v>48.96</v>
      </c>
      <c r="S703">
        <v>1.33</v>
      </c>
      <c r="T703">
        <v>19.97</v>
      </c>
      <c r="U703">
        <v>5.76</v>
      </c>
      <c r="V703">
        <v>0.3</v>
      </c>
      <c r="W703">
        <v>1.34</v>
      </c>
      <c r="X703">
        <v>5.72</v>
      </c>
      <c r="Y703">
        <v>7.99</v>
      </c>
      <c r="Z703">
        <v>5.08</v>
      </c>
      <c r="AA703">
        <v>0.01</v>
      </c>
      <c r="AB703">
        <v>0.65</v>
      </c>
      <c r="AC703">
        <v>0</v>
      </c>
      <c r="AD703">
        <v>1.41</v>
      </c>
      <c r="AE703">
        <v>98.52</v>
      </c>
      <c r="AG703" s="134">
        <v>30040</v>
      </c>
      <c r="AH703">
        <v>47.92</v>
      </c>
      <c r="AI703">
        <v>2.1</v>
      </c>
      <c r="AJ703">
        <v>5.4</v>
      </c>
      <c r="AK703">
        <v>8.68</v>
      </c>
      <c r="AL703">
        <v>0.25</v>
      </c>
      <c r="AM703">
        <v>11.3</v>
      </c>
      <c r="AN703">
        <v>22.6</v>
      </c>
      <c r="AO703">
        <v>0.61</v>
      </c>
      <c r="AP703">
        <v>0</v>
      </c>
      <c r="AQ703">
        <v>0</v>
      </c>
    </row>
    <row r="704" spans="1:43" ht="15.6">
      <c r="A704" s="134">
        <v>30045</v>
      </c>
      <c r="B704" t="s">
        <v>2136</v>
      </c>
      <c r="C704" t="s">
        <v>2126</v>
      </c>
      <c r="D704">
        <v>0</v>
      </c>
      <c r="E704">
        <f t="shared" si="40"/>
        <v>3.2000000000000028</v>
      </c>
      <c r="F704">
        <f t="shared" si="41"/>
        <v>1.3700000000000045</v>
      </c>
      <c r="G704">
        <f t="shared" si="42"/>
        <v>1E-3</v>
      </c>
      <c r="H704" s="136">
        <f t="shared" si="43"/>
        <v>1449.15</v>
      </c>
      <c r="I704" t="s">
        <v>1701</v>
      </c>
      <c r="J704" t="s">
        <v>1484</v>
      </c>
      <c r="K704" t="s">
        <v>1505</v>
      </c>
      <c r="L704" t="s">
        <v>1486</v>
      </c>
      <c r="M704">
        <v>422</v>
      </c>
      <c r="N704">
        <v>1176</v>
      </c>
      <c r="O704">
        <v>2</v>
      </c>
      <c r="P704">
        <v>1E-4</v>
      </c>
      <c r="Q704" s="134">
        <v>30045</v>
      </c>
      <c r="R704">
        <v>43.79</v>
      </c>
      <c r="S704">
        <v>2.98</v>
      </c>
      <c r="T704">
        <v>18.45</v>
      </c>
      <c r="U704">
        <v>7.91</v>
      </c>
      <c r="V704">
        <v>0.15</v>
      </c>
      <c r="W704">
        <v>4.8499999999999996</v>
      </c>
      <c r="X704">
        <v>11.92</v>
      </c>
      <c r="Y704">
        <v>3.07</v>
      </c>
      <c r="Z704">
        <v>3.03</v>
      </c>
      <c r="AA704">
        <v>0.01</v>
      </c>
      <c r="AB704">
        <v>0.64</v>
      </c>
      <c r="AC704">
        <v>0</v>
      </c>
      <c r="AD704">
        <v>1.83</v>
      </c>
      <c r="AE704">
        <v>98.63</v>
      </c>
      <c r="AG704" s="134">
        <v>30045</v>
      </c>
      <c r="AH704">
        <v>44.76</v>
      </c>
      <c r="AI704">
        <v>3.52</v>
      </c>
      <c r="AJ704">
        <v>9.1300000000000008</v>
      </c>
      <c r="AK704">
        <v>6.57</v>
      </c>
      <c r="AL704">
        <v>7.0000000000000007E-2</v>
      </c>
      <c r="AM704">
        <v>11.9</v>
      </c>
      <c r="AN704">
        <v>23.01</v>
      </c>
      <c r="AO704">
        <v>0.36</v>
      </c>
      <c r="AP704">
        <v>0</v>
      </c>
      <c r="AQ704">
        <v>0.06</v>
      </c>
    </row>
    <row r="705" spans="1:43" ht="15.6">
      <c r="A705" s="134">
        <v>30046</v>
      </c>
      <c r="B705" t="s">
        <v>2137</v>
      </c>
      <c r="C705" t="s">
        <v>2126</v>
      </c>
      <c r="D705">
        <v>0</v>
      </c>
      <c r="E705">
        <f t="shared" si="40"/>
        <v>2.4699999999999847</v>
      </c>
      <c r="F705">
        <f t="shared" si="41"/>
        <v>0.29000000000000625</v>
      </c>
      <c r="G705">
        <f t="shared" si="42"/>
        <v>1E-3</v>
      </c>
      <c r="H705" s="136">
        <f t="shared" si="43"/>
        <v>1422.15</v>
      </c>
      <c r="I705" t="s">
        <v>1701</v>
      </c>
      <c r="J705" t="s">
        <v>1484</v>
      </c>
      <c r="K705" t="s">
        <v>1505</v>
      </c>
      <c r="L705" t="s">
        <v>1486</v>
      </c>
      <c r="M705">
        <v>217</v>
      </c>
      <c r="N705">
        <v>1149</v>
      </c>
      <c r="O705">
        <v>2</v>
      </c>
      <c r="P705">
        <v>1E-4</v>
      </c>
      <c r="Q705" s="134">
        <v>30046</v>
      </c>
      <c r="R705">
        <v>42.74</v>
      </c>
      <c r="S705">
        <v>3.74</v>
      </c>
      <c r="T705">
        <v>16.48</v>
      </c>
      <c r="U705">
        <v>10.130000000000001</v>
      </c>
      <c r="V705">
        <v>0.19</v>
      </c>
      <c r="W705">
        <v>4.66</v>
      </c>
      <c r="X705">
        <v>10.98</v>
      </c>
      <c r="Y705">
        <v>4.84</v>
      </c>
      <c r="Z705">
        <v>2.68</v>
      </c>
      <c r="AA705">
        <v>0</v>
      </c>
      <c r="AB705">
        <v>1.0900000000000001</v>
      </c>
      <c r="AC705">
        <v>0</v>
      </c>
      <c r="AD705">
        <v>2.1800000000000002</v>
      </c>
      <c r="AE705">
        <v>99.71</v>
      </c>
      <c r="AG705" s="134">
        <v>30046</v>
      </c>
      <c r="AH705">
        <v>44.84</v>
      </c>
      <c r="AI705">
        <v>3.33</v>
      </c>
      <c r="AJ705">
        <v>9.14</v>
      </c>
      <c r="AK705">
        <v>7.52</v>
      </c>
      <c r="AL705">
        <v>0.1</v>
      </c>
      <c r="AM705">
        <v>11.78</v>
      </c>
      <c r="AN705">
        <v>22.6</v>
      </c>
      <c r="AO705">
        <v>0.46</v>
      </c>
      <c r="AP705">
        <v>0</v>
      </c>
      <c r="AQ705">
        <v>0.22</v>
      </c>
    </row>
    <row r="706" spans="1:43" ht="15.6">
      <c r="A706" s="134">
        <v>30047</v>
      </c>
      <c r="B706" t="s">
        <v>2138</v>
      </c>
      <c r="C706" t="s">
        <v>2126</v>
      </c>
      <c r="D706">
        <v>0</v>
      </c>
      <c r="E706">
        <f t="shared" si="40"/>
        <v>1.8100000000000023</v>
      </c>
      <c r="F706">
        <f t="shared" si="41"/>
        <v>-0.10999999999999943</v>
      </c>
      <c r="G706">
        <f t="shared" si="42"/>
        <v>1E-3</v>
      </c>
      <c r="H706" s="136">
        <f t="shared" si="43"/>
        <v>1394.15</v>
      </c>
      <c r="I706" t="s">
        <v>1701</v>
      </c>
      <c r="J706" t="s">
        <v>1484</v>
      </c>
      <c r="K706" t="s">
        <v>1505</v>
      </c>
      <c r="L706" t="s">
        <v>1486</v>
      </c>
      <c r="M706">
        <v>312</v>
      </c>
      <c r="N706">
        <v>1121</v>
      </c>
      <c r="O706">
        <v>2</v>
      </c>
      <c r="P706">
        <v>1E-4</v>
      </c>
      <c r="Q706" s="134">
        <v>30047</v>
      </c>
      <c r="R706">
        <v>45.38</v>
      </c>
      <c r="S706">
        <v>3.35</v>
      </c>
      <c r="T706">
        <v>17.61</v>
      </c>
      <c r="U706">
        <v>8.9700000000000006</v>
      </c>
      <c r="V706">
        <v>0.19</v>
      </c>
      <c r="W706">
        <v>3.52</v>
      </c>
      <c r="X706">
        <v>8.7799999999999994</v>
      </c>
      <c r="Y706">
        <v>5.3</v>
      </c>
      <c r="Z706">
        <v>3.7</v>
      </c>
      <c r="AA706">
        <v>0.01</v>
      </c>
      <c r="AB706">
        <v>1.38</v>
      </c>
      <c r="AC706">
        <v>0</v>
      </c>
      <c r="AD706">
        <v>1.92</v>
      </c>
      <c r="AE706">
        <v>100.11</v>
      </c>
      <c r="AG706" s="134">
        <v>30047</v>
      </c>
      <c r="AH706">
        <v>44.54</v>
      </c>
      <c r="AI706">
        <v>3.79</v>
      </c>
      <c r="AJ706">
        <v>8.5500000000000007</v>
      </c>
      <c r="AK706">
        <v>9.1999999999999993</v>
      </c>
      <c r="AL706">
        <v>0.2</v>
      </c>
      <c r="AM706">
        <v>11.14</v>
      </c>
      <c r="AN706">
        <v>22.42</v>
      </c>
      <c r="AO706">
        <v>0.54</v>
      </c>
      <c r="AP706">
        <v>0</v>
      </c>
      <c r="AQ706">
        <v>0</v>
      </c>
    </row>
    <row r="707" spans="1:43" ht="15.6">
      <c r="A707" s="134">
        <v>30051</v>
      </c>
      <c r="B707" t="s">
        <v>2139</v>
      </c>
      <c r="C707" t="s">
        <v>2126</v>
      </c>
      <c r="D707">
        <v>0</v>
      </c>
      <c r="E707">
        <f t="shared" ref="E707:E770" si="44">100-SUM(R707:AB707)</f>
        <v>2.9200000000000017</v>
      </c>
      <c r="F707">
        <f t="shared" ref="F707:F770" si="45">100-AE707</f>
        <v>1.230000000000004</v>
      </c>
      <c r="G707">
        <f t="shared" ref="G707:G770" si="46">10*P707</f>
        <v>1E-3</v>
      </c>
      <c r="H707" s="136">
        <f t="shared" ref="H707:H770" si="47">N707+273.15</f>
        <v>1449.15</v>
      </c>
      <c r="I707" t="s">
        <v>1701</v>
      </c>
      <c r="J707" t="s">
        <v>1484</v>
      </c>
      <c r="K707" t="s">
        <v>1505</v>
      </c>
      <c r="L707" t="s">
        <v>1486</v>
      </c>
      <c r="M707">
        <v>422</v>
      </c>
      <c r="N707">
        <v>1176</v>
      </c>
      <c r="O707">
        <v>2</v>
      </c>
      <c r="P707">
        <v>1E-4</v>
      </c>
      <c r="Q707" s="134">
        <v>30051</v>
      </c>
      <c r="R707">
        <v>45.93</v>
      </c>
      <c r="S707">
        <v>2.62</v>
      </c>
      <c r="T707">
        <v>17.12</v>
      </c>
      <c r="U707">
        <v>7.5</v>
      </c>
      <c r="V707">
        <v>0.1</v>
      </c>
      <c r="W707">
        <v>5.01</v>
      </c>
      <c r="X707">
        <v>10.72</v>
      </c>
      <c r="Y707">
        <v>4.2699999999999996</v>
      </c>
      <c r="Z707">
        <v>3.06</v>
      </c>
      <c r="AA707">
        <v>0.01</v>
      </c>
      <c r="AB707">
        <v>0.74</v>
      </c>
      <c r="AC707">
        <v>0</v>
      </c>
      <c r="AD707">
        <v>1.7</v>
      </c>
      <c r="AE707">
        <v>98.77</v>
      </c>
      <c r="AG707" s="134">
        <v>30051</v>
      </c>
      <c r="AH707">
        <v>45.83</v>
      </c>
      <c r="AI707">
        <v>2.74</v>
      </c>
      <c r="AJ707">
        <v>8.17</v>
      </c>
      <c r="AK707">
        <v>5.61</v>
      </c>
      <c r="AL707">
        <v>0.12</v>
      </c>
      <c r="AM707">
        <v>12.71</v>
      </c>
      <c r="AN707">
        <v>22.75</v>
      </c>
      <c r="AO707">
        <v>0.4</v>
      </c>
      <c r="AP707">
        <v>0</v>
      </c>
      <c r="AQ707">
        <v>0.93</v>
      </c>
    </row>
    <row r="708" spans="1:43" ht="15.6">
      <c r="A708" s="134">
        <v>30052</v>
      </c>
      <c r="B708" t="s">
        <v>2140</v>
      </c>
      <c r="C708" t="s">
        <v>2126</v>
      </c>
      <c r="D708">
        <v>0</v>
      </c>
      <c r="E708">
        <f t="shared" si="44"/>
        <v>1.0799999999999983</v>
      </c>
      <c r="F708">
        <f t="shared" si="45"/>
        <v>-0.65999999999999659</v>
      </c>
      <c r="G708">
        <f t="shared" si="46"/>
        <v>1E-3</v>
      </c>
      <c r="H708" s="136">
        <f t="shared" si="47"/>
        <v>1422.15</v>
      </c>
      <c r="I708" t="s">
        <v>1701</v>
      </c>
      <c r="J708" t="s">
        <v>1484</v>
      </c>
      <c r="K708" t="s">
        <v>1505</v>
      </c>
      <c r="L708" t="s">
        <v>1486</v>
      </c>
      <c r="M708">
        <v>217</v>
      </c>
      <c r="N708">
        <v>1149</v>
      </c>
      <c r="O708">
        <v>2</v>
      </c>
      <c r="P708">
        <v>1E-4</v>
      </c>
      <c r="Q708" s="134">
        <v>30052</v>
      </c>
      <c r="R708">
        <v>47.04</v>
      </c>
      <c r="S708">
        <v>2.56</v>
      </c>
      <c r="T708">
        <v>18.21</v>
      </c>
      <c r="U708">
        <v>7.84</v>
      </c>
      <c r="V708">
        <v>0.21</v>
      </c>
      <c r="W708">
        <v>4.13</v>
      </c>
      <c r="X708">
        <v>9.42</v>
      </c>
      <c r="Y708">
        <v>5.56</v>
      </c>
      <c r="Z708">
        <v>3.38</v>
      </c>
      <c r="AA708">
        <v>0.01</v>
      </c>
      <c r="AB708">
        <v>0.56000000000000005</v>
      </c>
      <c r="AC708">
        <v>0</v>
      </c>
      <c r="AD708">
        <v>1.74</v>
      </c>
      <c r="AE708">
        <v>100.66</v>
      </c>
      <c r="AG708" s="134">
        <v>30052</v>
      </c>
      <c r="AH708">
        <v>44.05</v>
      </c>
      <c r="AI708">
        <v>3.37</v>
      </c>
      <c r="AJ708">
        <v>10.14</v>
      </c>
      <c r="AK708">
        <v>7.07</v>
      </c>
      <c r="AL708">
        <v>0.11</v>
      </c>
      <c r="AM708">
        <v>11.73</v>
      </c>
      <c r="AN708">
        <v>22.31</v>
      </c>
      <c r="AO708">
        <v>0.5</v>
      </c>
      <c r="AP708">
        <v>0</v>
      </c>
      <c r="AQ708">
        <v>0.24</v>
      </c>
    </row>
    <row r="709" spans="1:43" ht="15.6">
      <c r="A709" s="134">
        <v>30053</v>
      </c>
      <c r="B709" t="s">
        <v>2141</v>
      </c>
      <c r="C709" t="s">
        <v>2126</v>
      </c>
      <c r="D709">
        <v>0</v>
      </c>
      <c r="E709">
        <f t="shared" si="44"/>
        <v>1.960000000000008</v>
      </c>
      <c r="F709">
        <f t="shared" si="45"/>
        <v>0.40999999999999659</v>
      </c>
      <c r="G709">
        <f t="shared" si="46"/>
        <v>1E-3</v>
      </c>
      <c r="H709" s="136">
        <f t="shared" si="47"/>
        <v>1389.15</v>
      </c>
      <c r="I709" t="s">
        <v>1701</v>
      </c>
      <c r="J709" t="s">
        <v>1484</v>
      </c>
      <c r="K709" t="s">
        <v>1505</v>
      </c>
      <c r="L709" t="s">
        <v>1486</v>
      </c>
      <c r="M709">
        <v>323</v>
      </c>
      <c r="N709">
        <v>1116</v>
      </c>
      <c r="O709">
        <v>2</v>
      </c>
      <c r="P709">
        <v>1E-4</v>
      </c>
      <c r="Q709" s="134">
        <v>30053</v>
      </c>
      <c r="R709">
        <v>48.42</v>
      </c>
      <c r="S709">
        <v>2.76</v>
      </c>
      <c r="T709">
        <v>19.3</v>
      </c>
      <c r="U709">
        <v>6.44</v>
      </c>
      <c r="V709">
        <v>0.21</v>
      </c>
      <c r="W709">
        <v>2.62</v>
      </c>
      <c r="X709">
        <v>6.24</v>
      </c>
      <c r="Y709">
        <v>6.76</v>
      </c>
      <c r="Z709">
        <v>4.5999999999999996</v>
      </c>
      <c r="AA709">
        <v>0</v>
      </c>
      <c r="AB709">
        <v>0.69</v>
      </c>
      <c r="AC709">
        <v>0</v>
      </c>
      <c r="AD709">
        <v>1.55</v>
      </c>
      <c r="AE709">
        <v>99.59</v>
      </c>
      <c r="AG709" s="134">
        <v>30053</v>
      </c>
      <c r="AH709">
        <v>43.97</v>
      </c>
      <c r="AI709">
        <v>3.98</v>
      </c>
      <c r="AJ709">
        <v>9.98</v>
      </c>
      <c r="AK709">
        <v>7.69</v>
      </c>
      <c r="AL709">
        <v>0.14000000000000001</v>
      </c>
      <c r="AM709">
        <v>11.3</v>
      </c>
      <c r="AN709">
        <v>22.55</v>
      </c>
      <c r="AO709">
        <v>0.52</v>
      </c>
      <c r="AP709">
        <v>0</v>
      </c>
      <c r="AQ709">
        <v>0.08</v>
      </c>
    </row>
    <row r="710" spans="1:43" ht="15.6">
      <c r="A710" s="134">
        <v>30059</v>
      </c>
      <c r="B710" t="s">
        <v>2142</v>
      </c>
      <c r="C710" t="s">
        <v>2126</v>
      </c>
      <c r="D710">
        <v>0</v>
      </c>
      <c r="E710">
        <f t="shared" si="44"/>
        <v>2.5799999999999983</v>
      </c>
      <c r="F710">
        <f t="shared" si="45"/>
        <v>0.84999999999999432</v>
      </c>
      <c r="G710">
        <f t="shared" si="46"/>
        <v>1E-3</v>
      </c>
      <c r="H710" s="136">
        <f t="shared" si="47"/>
        <v>1365.65</v>
      </c>
      <c r="I710" t="s">
        <v>1701</v>
      </c>
      <c r="J710" t="s">
        <v>1484</v>
      </c>
      <c r="K710" t="s">
        <v>1505</v>
      </c>
      <c r="L710" t="s">
        <v>1486</v>
      </c>
      <c r="M710">
        <v>804</v>
      </c>
      <c r="N710">
        <v>1092.5</v>
      </c>
      <c r="O710">
        <v>2</v>
      </c>
      <c r="P710">
        <v>1E-4</v>
      </c>
      <c r="Q710" s="134">
        <v>30059</v>
      </c>
      <c r="R710">
        <v>50.39</v>
      </c>
      <c r="S710">
        <v>1.8</v>
      </c>
      <c r="T710">
        <v>17.7</v>
      </c>
      <c r="U710">
        <v>7.43</v>
      </c>
      <c r="V710">
        <v>0.25</v>
      </c>
      <c r="W710">
        <v>2.27</v>
      </c>
      <c r="X710">
        <v>6.11</v>
      </c>
      <c r="Y710">
        <v>6.4</v>
      </c>
      <c r="Z710">
        <v>4.2699999999999996</v>
      </c>
      <c r="AA710">
        <v>0.01</v>
      </c>
      <c r="AB710">
        <v>0.79</v>
      </c>
      <c r="AC710">
        <v>0</v>
      </c>
      <c r="AD710">
        <v>1.74</v>
      </c>
      <c r="AE710">
        <v>99.15</v>
      </c>
      <c r="AG710" s="134">
        <v>30059</v>
      </c>
      <c r="AH710">
        <v>47.45</v>
      </c>
      <c r="AI710">
        <v>2.06</v>
      </c>
      <c r="AJ710">
        <v>6.15</v>
      </c>
      <c r="AK710">
        <v>8.4700000000000006</v>
      </c>
      <c r="AL710">
        <v>0.18</v>
      </c>
      <c r="AM710">
        <v>11.72</v>
      </c>
      <c r="AN710">
        <v>21.95</v>
      </c>
      <c r="AO710">
        <v>0.66</v>
      </c>
      <c r="AP710">
        <v>0</v>
      </c>
      <c r="AQ710">
        <v>0.04</v>
      </c>
    </row>
    <row r="711" spans="1:43" ht="15.6">
      <c r="A711" s="134">
        <v>30060</v>
      </c>
      <c r="B711" t="s">
        <v>2143</v>
      </c>
      <c r="C711" t="s">
        <v>2126</v>
      </c>
      <c r="D711">
        <v>0</v>
      </c>
      <c r="E711">
        <f t="shared" si="44"/>
        <v>1.289999999999992</v>
      </c>
      <c r="F711">
        <f t="shared" si="45"/>
        <v>-0.23000000000000398</v>
      </c>
      <c r="G711">
        <f t="shared" si="46"/>
        <v>1E-3</v>
      </c>
      <c r="H711" s="136">
        <f t="shared" si="47"/>
        <v>1337.15</v>
      </c>
      <c r="I711" t="s">
        <v>1701</v>
      </c>
      <c r="J711" t="s">
        <v>1484</v>
      </c>
      <c r="K711" t="s">
        <v>1505</v>
      </c>
      <c r="L711" t="s">
        <v>1486</v>
      </c>
      <c r="M711">
        <v>1406</v>
      </c>
      <c r="N711">
        <v>1064</v>
      </c>
      <c r="O711">
        <v>2</v>
      </c>
      <c r="P711">
        <v>1E-4</v>
      </c>
      <c r="Q711" s="134">
        <v>30060</v>
      </c>
      <c r="R711">
        <v>52.52</v>
      </c>
      <c r="S711">
        <v>1.61</v>
      </c>
      <c r="T711">
        <v>19.43</v>
      </c>
      <c r="U711">
        <v>6.04</v>
      </c>
      <c r="V711">
        <v>0.22</v>
      </c>
      <c r="W711">
        <v>1.72</v>
      </c>
      <c r="X711">
        <v>4.5199999999999996</v>
      </c>
      <c r="Y711">
        <v>6.98</v>
      </c>
      <c r="Z711">
        <v>5.17</v>
      </c>
      <c r="AA711">
        <v>0</v>
      </c>
      <c r="AB711">
        <v>0.5</v>
      </c>
      <c r="AC711">
        <v>0</v>
      </c>
      <c r="AD711">
        <v>1.52</v>
      </c>
      <c r="AE711">
        <v>100.23</v>
      </c>
      <c r="AG711" s="134">
        <v>30060</v>
      </c>
      <c r="AH711">
        <v>49.13</v>
      </c>
      <c r="AI711">
        <v>1.45</v>
      </c>
      <c r="AJ711">
        <v>3.95</v>
      </c>
      <c r="AK711">
        <v>9.23</v>
      </c>
      <c r="AL711">
        <v>0.33</v>
      </c>
      <c r="AM711">
        <v>12.63</v>
      </c>
      <c r="AN711">
        <v>22.1</v>
      </c>
      <c r="AO711">
        <v>0.59</v>
      </c>
      <c r="AP711">
        <v>0</v>
      </c>
      <c r="AQ711">
        <v>0</v>
      </c>
    </row>
    <row r="712" spans="1:43" ht="15.6">
      <c r="A712" s="134">
        <v>30064</v>
      </c>
      <c r="B712" t="s">
        <v>2144</v>
      </c>
      <c r="C712" t="s">
        <v>2126</v>
      </c>
      <c r="D712">
        <v>0</v>
      </c>
      <c r="E712">
        <f t="shared" si="44"/>
        <v>3.3100000000000023</v>
      </c>
      <c r="F712">
        <f t="shared" si="45"/>
        <v>1.3299999999999983</v>
      </c>
      <c r="G712">
        <f t="shared" si="46"/>
        <v>1E-3</v>
      </c>
      <c r="H712" s="136">
        <f t="shared" si="47"/>
        <v>1449.15</v>
      </c>
      <c r="I712" t="s">
        <v>1701</v>
      </c>
      <c r="J712" t="s">
        <v>1484</v>
      </c>
      <c r="K712" t="s">
        <v>1505</v>
      </c>
      <c r="L712" t="s">
        <v>1486</v>
      </c>
      <c r="M712">
        <v>422</v>
      </c>
      <c r="N712">
        <v>1176</v>
      </c>
      <c r="O712">
        <v>2</v>
      </c>
      <c r="P712">
        <v>1E-4</v>
      </c>
      <c r="Q712" s="134">
        <v>30064</v>
      </c>
      <c r="R712">
        <v>44.93</v>
      </c>
      <c r="S712">
        <v>2.91</v>
      </c>
      <c r="T712">
        <v>15.57</v>
      </c>
      <c r="U712">
        <v>9.6</v>
      </c>
      <c r="V712">
        <v>0.1</v>
      </c>
      <c r="W712">
        <v>5.66</v>
      </c>
      <c r="X712">
        <v>11.25</v>
      </c>
      <c r="Y712">
        <v>4.12</v>
      </c>
      <c r="Z712">
        <v>1.76</v>
      </c>
      <c r="AA712">
        <v>0.02</v>
      </c>
      <c r="AB712">
        <v>0.77</v>
      </c>
      <c r="AC712">
        <v>0</v>
      </c>
      <c r="AD712">
        <v>1.98</v>
      </c>
      <c r="AE712">
        <v>98.67</v>
      </c>
      <c r="AG712" s="134">
        <v>30064</v>
      </c>
      <c r="AH712">
        <v>46.7</v>
      </c>
      <c r="AI712">
        <v>2.2200000000000002</v>
      </c>
      <c r="AJ712">
        <v>6.45</v>
      </c>
      <c r="AK712">
        <v>7.73</v>
      </c>
      <c r="AL712">
        <v>0.11</v>
      </c>
      <c r="AM712">
        <v>13.18</v>
      </c>
      <c r="AN712">
        <v>22.27</v>
      </c>
      <c r="AO712">
        <v>0.35</v>
      </c>
      <c r="AP712">
        <v>0</v>
      </c>
      <c r="AQ712">
        <v>0.35</v>
      </c>
    </row>
    <row r="713" spans="1:43" ht="15.6">
      <c r="A713" s="134">
        <v>30065</v>
      </c>
      <c r="B713" t="s">
        <v>2145</v>
      </c>
      <c r="C713" t="s">
        <v>2126</v>
      </c>
      <c r="D713">
        <v>0</v>
      </c>
      <c r="E713">
        <f t="shared" si="44"/>
        <v>2.5699999999999932</v>
      </c>
      <c r="F713">
        <f t="shared" si="45"/>
        <v>0.29000000000000625</v>
      </c>
      <c r="G713">
        <f t="shared" si="46"/>
        <v>1E-3</v>
      </c>
      <c r="H713" s="136">
        <f t="shared" si="47"/>
        <v>1422.15</v>
      </c>
      <c r="I713" t="s">
        <v>1701</v>
      </c>
      <c r="J713" t="s">
        <v>1484</v>
      </c>
      <c r="K713" t="s">
        <v>1505</v>
      </c>
      <c r="L713" t="s">
        <v>1486</v>
      </c>
      <c r="M713">
        <v>217</v>
      </c>
      <c r="N713">
        <v>1149</v>
      </c>
      <c r="O713">
        <v>2</v>
      </c>
      <c r="P713">
        <v>1E-4</v>
      </c>
      <c r="Q713" s="134">
        <v>30065</v>
      </c>
      <c r="R713">
        <v>44.35</v>
      </c>
      <c r="S713">
        <v>3.75</v>
      </c>
      <c r="T713">
        <v>15.45</v>
      </c>
      <c r="U713">
        <v>10.68</v>
      </c>
      <c r="V713">
        <v>0.17</v>
      </c>
      <c r="W713">
        <v>4.4000000000000004</v>
      </c>
      <c r="X713">
        <v>10.51</v>
      </c>
      <c r="Y713">
        <v>4.41</v>
      </c>
      <c r="Z713">
        <v>2.42</v>
      </c>
      <c r="AA713">
        <v>0</v>
      </c>
      <c r="AB713">
        <v>1.29</v>
      </c>
      <c r="AC713">
        <v>0</v>
      </c>
      <c r="AD713">
        <v>2.2799999999999998</v>
      </c>
      <c r="AE713">
        <v>99.71</v>
      </c>
      <c r="AG713" s="134">
        <v>30065</v>
      </c>
      <c r="AH713">
        <v>43.5</v>
      </c>
      <c r="AI713">
        <v>4.1399999999999997</v>
      </c>
      <c r="AJ713">
        <v>9.3800000000000008</v>
      </c>
      <c r="AK713">
        <v>9.08</v>
      </c>
      <c r="AL713">
        <v>0.06</v>
      </c>
      <c r="AM713">
        <v>11.14</v>
      </c>
      <c r="AN713">
        <v>21.83</v>
      </c>
      <c r="AO713">
        <v>0.39</v>
      </c>
      <c r="AP713">
        <v>0</v>
      </c>
      <c r="AQ713">
        <v>0</v>
      </c>
    </row>
    <row r="714" spans="1:43" ht="15.6">
      <c r="A714" s="134">
        <v>30066</v>
      </c>
      <c r="B714" t="s">
        <v>2146</v>
      </c>
      <c r="C714" t="s">
        <v>2126</v>
      </c>
      <c r="D714">
        <v>0</v>
      </c>
      <c r="E714">
        <f t="shared" si="44"/>
        <v>3.0499999999999829</v>
      </c>
      <c r="F714">
        <f t="shared" si="45"/>
        <v>0.67000000000000171</v>
      </c>
      <c r="G714">
        <f t="shared" si="46"/>
        <v>1E-3</v>
      </c>
      <c r="H714" s="136">
        <f t="shared" si="47"/>
        <v>1394.15</v>
      </c>
      <c r="I714" t="s">
        <v>1701</v>
      </c>
      <c r="J714" t="s">
        <v>1484</v>
      </c>
      <c r="K714" t="s">
        <v>1505</v>
      </c>
      <c r="L714" t="s">
        <v>1486</v>
      </c>
      <c r="M714">
        <v>312</v>
      </c>
      <c r="N714">
        <v>1121</v>
      </c>
      <c r="O714">
        <v>2</v>
      </c>
      <c r="P714">
        <v>1E-4</v>
      </c>
      <c r="Q714" s="134">
        <v>30066</v>
      </c>
      <c r="R714">
        <v>43.6</v>
      </c>
      <c r="S714">
        <v>3.63</v>
      </c>
      <c r="T714">
        <v>15.13</v>
      </c>
      <c r="U714">
        <v>10.53</v>
      </c>
      <c r="V714">
        <v>0.15</v>
      </c>
      <c r="W714">
        <v>4.0199999999999996</v>
      </c>
      <c r="X714">
        <v>10.06</v>
      </c>
      <c r="Y714">
        <v>5.08</v>
      </c>
      <c r="Z714">
        <v>2.76</v>
      </c>
      <c r="AA714">
        <v>0.01</v>
      </c>
      <c r="AB714">
        <v>1.98</v>
      </c>
      <c r="AC714">
        <v>0</v>
      </c>
      <c r="AD714">
        <v>2.38</v>
      </c>
      <c r="AE714">
        <v>99.33</v>
      </c>
      <c r="AG714" s="134">
        <v>30066</v>
      </c>
      <c r="AH714">
        <v>49.37</v>
      </c>
      <c r="AI714">
        <v>1.61</v>
      </c>
      <c r="AJ714">
        <v>5.58</v>
      </c>
      <c r="AK714">
        <v>7.46</v>
      </c>
      <c r="AL714">
        <v>0.13</v>
      </c>
      <c r="AM714">
        <v>14.05</v>
      </c>
      <c r="AN714">
        <v>22.14</v>
      </c>
      <c r="AO714">
        <v>0.45</v>
      </c>
      <c r="AP714">
        <v>0</v>
      </c>
      <c r="AQ714">
        <v>0.06</v>
      </c>
    </row>
    <row r="715" spans="1:43" ht="15.6">
      <c r="A715" s="134">
        <v>30071</v>
      </c>
      <c r="B715" t="s">
        <v>2147</v>
      </c>
      <c r="C715" t="s">
        <v>2126</v>
      </c>
      <c r="D715">
        <v>0</v>
      </c>
      <c r="E715">
        <f t="shared" si="44"/>
        <v>1.8800000000000239</v>
      </c>
      <c r="F715">
        <f t="shared" si="45"/>
        <v>4.9999999999997158E-2</v>
      </c>
      <c r="G715">
        <f t="shared" si="46"/>
        <v>1E-3</v>
      </c>
      <c r="H715" s="136">
        <f t="shared" si="47"/>
        <v>1365.65</v>
      </c>
      <c r="I715" t="s">
        <v>1701</v>
      </c>
      <c r="J715" t="s">
        <v>1484</v>
      </c>
      <c r="K715" t="s">
        <v>1505</v>
      </c>
      <c r="L715" t="s">
        <v>1486</v>
      </c>
      <c r="M715">
        <v>804</v>
      </c>
      <c r="N715">
        <v>1092.5</v>
      </c>
      <c r="O715">
        <v>2</v>
      </c>
      <c r="P715">
        <v>1E-4</v>
      </c>
      <c r="Q715" s="134">
        <v>30071</v>
      </c>
      <c r="R715">
        <v>51.44</v>
      </c>
      <c r="S715">
        <v>2.33</v>
      </c>
      <c r="T715">
        <v>17.27</v>
      </c>
      <c r="U715">
        <v>7.72</v>
      </c>
      <c r="V715">
        <v>0.22</v>
      </c>
      <c r="W715">
        <v>2.3199999999999998</v>
      </c>
      <c r="X715">
        <v>5.33</v>
      </c>
      <c r="Y715">
        <v>7.05</v>
      </c>
      <c r="Z715">
        <v>3.71</v>
      </c>
      <c r="AA715">
        <v>0</v>
      </c>
      <c r="AB715">
        <v>0.73</v>
      </c>
      <c r="AC715">
        <v>0</v>
      </c>
      <c r="AD715">
        <v>1.83</v>
      </c>
      <c r="AE715">
        <v>99.95</v>
      </c>
      <c r="AG715" s="134">
        <v>30071</v>
      </c>
      <c r="AH715">
        <v>50.2</v>
      </c>
      <c r="AI715">
        <v>1.72</v>
      </c>
      <c r="AJ715">
        <v>3.26</v>
      </c>
      <c r="AK715">
        <v>8.91</v>
      </c>
      <c r="AL715">
        <v>0.23</v>
      </c>
      <c r="AM715">
        <v>13.67</v>
      </c>
      <c r="AN715">
        <v>21.3</v>
      </c>
      <c r="AO715">
        <v>0.57999999999999996</v>
      </c>
      <c r="AP715">
        <v>0</v>
      </c>
      <c r="AQ715">
        <v>0</v>
      </c>
    </row>
    <row r="716" spans="1:43" ht="15.6">
      <c r="A716" s="134">
        <v>30080</v>
      </c>
      <c r="B716" t="s">
        <v>2148</v>
      </c>
      <c r="C716" t="s">
        <v>2126</v>
      </c>
      <c r="D716">
        <v>0</v>
      </c>
      <c r="E716">
        <f t="shared" si="44"/>
        <v>2.5600000000000023</v>
      </c>
      <c r="F716">
        <f t="shared" si="45"/>
        <v>0.62000000000000455</v>
      </c>
      <c r="G716">
        <f t="shared" si="46"/>
        <v>1E-3</v>
      </c>
      <c r="H716" s="136">
        <f t="shared" si="47"/>
        <v>1394.15</v>
      </c>
      <c r="I716" t="s">
        <v>1701</v>
      </c>
      <c r="J716" t="s">
        <v>1484</v>
      </c>
      <c r="K716" t="s">
        <v>1505</v>
      </c>
      <c r="L716" t="s">
        <v>1486</v>
      </c>
      <c r="M716">
        <v>312</v>
      </c>
      <c r="N716">
        <v>1121</v>
      </c>
      <c r="O716">
        <v>2</v>
      </c>
      <c r="P716">
        <v>1E-4</v>
      </c>
      <c r="Q716" s="134">
        <v>30080</v>
      </c>
      <c r="R716">
        <v>47.68</v>
      </c>
      <c r="S716">
        <v>3.93</v>
      </c>
      <c r="T716">
        <v>16.68</v>
      </c>
      <c r="U716">
        <v>8.0299999999999994</v>
      </c>
      <c r="V716">
        <v>0.15</v>
      </c>
      <c r="W716">
        <v>3.2</v>
      </c>
      <c r="X716">
        <v>7.15</v>
      </c>
      <c r="Y716">
        <v>6.16</v>
      </c>
      <c r="Z716">
        <v>3.46</v>
      </c>
      <c r="AA716">
        <v>0.01</v>
      </c>
      <c r="AB716">
        <v>0.99</v>
      </c>
      <c r="AC716">
        <v>0</v>
      </c>
      <c r="AD716">
        <v>1.94</v>
      </c>
      <c r="AE716">
        <v>99.38</v>
      </c>
      <c r="AG716" s="134">
        <v>30080</v>
      </c>
      <c r="AH716">
        <v>47.15</v>
      </c>
      <c r="AI716">
        <v>3.3</v>
      </c>
      <c r="AJ716">
        <v>5.33</v>
      </c>
      <c r="AK716">
        <v>9.1199999999999992</v>
      </c>
      <c r="AL716">
        <v>0.17</v>
      </c>
      <c r="AM716">
        <v>12.35</v>
      </c>
      <c r="AN716">
        <v>21.54</v>
      </c>
      <c r="AO716">
        <v>0.63</v>
      </c>
      <c r="AP716">
        <v>0</v>
      </c>
      <c r="AQ716">
        <v>0.1</v>
      </c>
    </row>
    <row r="717" spans="1:43" ht="15.6">
      <c r="A717" s="134">
        <v>30081</v>
      </c>
      <c r="B717" t="s">
        <v>2149</v>
      </c>
      <c r="C717" t="s">
        <v>2126</v>
      </c>
      <c r="D717">
        <v>0</v>
      </c>
      <c r="E717">
        <f t="shared" si="44"/>
        <v>1.5400000000000063</v>
      </c>
      <c r="F717">
        <f t="shared" si="45"/>
        <v>0.23000000000000398</v>
      </c>
      <c r="G717">
        <f t="shared" si="46"/>
        <v>1E-3</v>
      </c>
      <c r="H717" s="136">
        <f t="shared" si="47"/>
        <v>1365.65</v>
      </c>
      <c r="I717" t="s">
        <v>1701</v>
      </c>
      <c r="J717" t="s">
        <v>1484</v>
      </c>
      <c r="K717" t="s">
        <v>1505</v>
      </c>
      <c r="L717" t="s">
        <v>1486</v>
      </c>
      <c r="M717">
        <v>804</v>
      </c>
      <c r="N717">
        <v>1092.5</v>
      </c>
      <c r="O717">
        <v>2</v>
      </c>
      <c r="P717">
        <v>1E-4</v>
      </c>
      <c r="Q717" s="134">
        <v>30081</v>
      </c>
      <c r="R717">
        <v>50.74</v>
      </c>
      <c r="S717">
        <v>2.12</v>
      </c>
      <c r="T717">
        <v>19.829999999999998</v>
      </c>
      <c r="U717">
        <v>5.45</v>
      </c>
      <c r="V717">
        <v>0.11</v>
      </c>
      <c r="W717">
        <v>2.04</v>
      </c>
      <c r="X717">
        <v>4.95</v>
      </c>
      <c r="Y717">
        <v>7.55</v>
      </c>
      <c r="Z717">
        <v>4.5999999999999996</v>
      </c>
      <c r="AA717">
        <v>0</v>
      </c>
      <c r="AB717">
        <v>1.07</v>
      </c>
      <c r="AC717">
        <v>0</v>
      </c>
      <c r="AD717">
        <v>1.31</v>
      </c>
      <c r="AE717">
        <v>99.77</v>
      </c>
      <c r="AG717" s="134">
        <v>30081</v>
      </c>
      <c r="AH717">
        <v>48.43</v>
      </c>
      <c r="AI717">
        <v>2.7</v>
      </c>
      <c r="AJ717">
        <v>4.25</v>
      </c>
      <c r="AK717">
        <v>9.93</v>
      </c>
      <c r="AL717">
        <v>0.22</v>
      </c>
      <c r="AM717">
        <v>11.72</v>
      </c>
      <c r="AN717">
        <v>21.14</v>
      </c>
      <c r="AO717">
        <v>0.84</v>
      </c>
      <c r="AP717">
        <v>0</v>
      </c>
      <c r="AQ717">
        <v>0.05</v>
      </c>
    </row>
    <row r="718" spans="1:43" ht="15.6">
      <c r="A718" s="134">
        <v>30088</v>
      </c>
      <c r="B718" t="s">
        <v>2150</v>
      </c>
      <c r="C718" t="s">
        <v>2126</v>
      </c>
      <c r="D718">
        <v>0</v>
      </c>
      <c r="E718">
        <f t="shared" si="44"/>
        <v>1.6800000000000068</v>
      </c>
      <c r="F718">
        <f t="shared" si="45"/>
        <v>-6.9999999999993179E-2</v>
      </c>
      <c r="G718">
        <f t="shared" si="46"/>
        <v>1E-3</v>
      </c>
      <c r="H718" s="136">
        <f t="shared" si="47"/>
        <v>1406.15</v>
      </c>
      <c r="I718" t="s">
        <v>1701</v>
      </c>
      <c r="J718" t="s">
        <v>1484</v>
      </c>
      <c r="K718" t="s">
        <v>1505</v>
      </c>
      <c r="L718" t="s">
        <v>1486</v>
      </c>
      <c r="M718">
        <v>365</v>
      </c>
      <c r="N718">
        <v>1133</v>
      </c>
      <c r="O718">
        <v>2</v>
      </c>
      <c r="P718">
        <v>1E-4</v>
      </c>
      <c r="Q718" s="134">
        <v>30088</v>
      </c>
      <c r="R718">
        <v>53.63</v>
      </c>
      <c r="S718">
        <v>3.64</v>
      </c>
      <c r="T718">
        <v>15.32</v>
      </c>
      <c r="U718">
        <v>7.77</v>
      </c>
      <c r="V718">
        <v>0.2</v>
      </c>
      <c r="W718">
        <v>2.82</v>
      </c>
      <c r="X718">
        <v>6.04</v>
      </c>
      <c r="Y718">
        <v>4.3099999999999996</v>
      </c>
      <c r="Z718">
        <v>3.96</v>
      </c>
      <c r="AA718">
        <v>0</v>
      </c>
      <c r="AB718">
        <v>0.63</v>
      </c>
      <c r="AC718">
        <v>0</v>
      </c>
      <c r="AD718">
        <v>1.75</v>
      </c>
      <c r="AE718">
        <v>100.07</v>
      </c>
      <c r="AG718" s="134">
        <v>30088</v>
      </c>
      <c r="AH718">
        <v>49.4</v>
      </c>
      <c r="AI718">
        <v>2.64</v>
      </c>
      <c r="AJ718">
        <v>4.2699999999999996</v>
      </c>
      <c r="AK718">
        <v>7.8</v>
      </c>
      <c r="AL718">
        <v>0.2</v>
      </c>
      <c r="AM718">
        <v>13.78</v>
      </c>
      <c r="AN718">
        <v>20.92</v>
      </c>
      <c r="AO718">
        <v>0.47</v>
      </c>
      <c r="AP718">
        <v>0</v>
      </c>
      <c r="AQ718">
        <v>0.39</v>
      </c>
    </row>
    <row r="719" spans="1:43" ht="15.6">
      <c r="A719" s="134">
        <v>30094</v>
      </c>
      <c r="B719" t="s">
        <v>2151</v>
      </c>
      <c r="C719" t="s">
        <v>2126</v>
      </c>
      <c r="D719">
        <v>0</v>
      </c>
      <c r="E719">
        <f t="shared" si="44"/>
        <v>2.8200000000000074</v>
      </c>
      <c r="F719">
        <f t="shared" si="45"/>
        <v>0.15999999999999659</v>
      </c>
      <c r="G719">
        <f t="shared" si="46"/>
        <v>1E-3</v>
      </c>
      <c r="H719" s="136">
        <f t="shared" si="47"/>
        <v>1410.15</v>
      </c>
      <c r="I719" t="s">
        <v>1701</v>
      </c>
      <c r="J719" t="s">
        <v>1484</v>
      </c>
      <c r="K719" t="s">
        <v>1505</v>
      </c>
      <c r="L719" t="s">
        <v>1486</v>
      </c>
      <c r="M719">
        <v>354</v>
      </c>
      <c r="N719">
        <v>1137</v>
      </c>
      <c r="O719">
        <v>2</v>
      </c>
      <c r="P719">
        <v>1E-4</v>
      </c>
      <c r="Q719" s="134">
        <v>30094</v>
      </c>
      <c r="R719">
        <v>50.87</v>
      </c>
      <c r="S719">
        <v>4.51</v>
      </c>
      <c r="T719">
        <v>11.81</v>
      </c>
      <c r="U719">
        <v>12.48</v>
      </c>
      <c r="V719">
        <v>0.33</v>
      </c>
      <c r="W719">
        <v>3.48</v>
      </c>
      <c r="X719">
        <v>7.74</v>
      </c>
      <c r="Y719">
        <v>4.25</v>
      </c>
      <c r="Z719">
        <v>1.1000000000000001</v>
      </c>
      <c r="AA719">
        <v>0</v>
      </c>
      <c r="AB719">
        <v>0.61</v>
      </c>
      <c r="AC719">
        <v>0</v>
      </c>
      <c r="AD719">
        <v>2.66</v>
      </c>
      <c r="AE719">
        <v>99.84</v>
      </c>
      <c r="AG719" s="134">
        <v>30094</v>
      </c>
      <c r="AH719">
        <v>50.6</v>
      </c>
      <c r="AI719">
        <v>1.53</v>
      </c>
      <c r="AJ719">
        <v>2.31</v>
      </c>
      <c r="AK719">
        <v>11.25</v>
      </c>
      <c r="AL719">
        <v>0.31</v>
      </c>
      <c r="AM719">
        <v>13.53</v>
      </c>
      <c r="AN719">
        <v>19.71</v>
      </c>
      <c r="AO719">
        <v>0.39</v>
      </c>
      <c r="AP719">
        <v>0</v>
      </c>
      <c r="AQ719">
        <v>0.28999999999999998</v>
      </c>
    </row>
    <row r="720" spans="1:43" ht="15.6">
      <c r="A720" s="134">
        <v>30101</v>
      </c>
      <c r="B720" t="s">
        <v>2152</v>
      </c>
      <c r="C720" t="s">
        <v>2126</v>
      </c>
      <c r="D720">
        <v>0</v>
      </c>
      <c r="E720">
        <f t="shared" si="44"/>
        <v>1.6400000000000148</v>
      </c>
      <c r="F720">
        <f t="shared" si="45"/>
        <v>4.0000000000006253E-2</v>
      </c>
      <c r="G720">
        <f t="shared" si="46"/>
        <v>1E-3</v>
      </c>
      <c r="H720" s="136">
        <f t="shared" si="47"/>
        <v>1389.15</v>
      </c>
      <c r="I720" t="s">
        <v>1701</v>
      </c>
      <c r="J720" t="s">
        <v>1484</v>
      </c>
      <c r="K720" t="s">
        <v>1505</v>
      </c>
      <c r="L720" t="s">
        <v>1486</v>
      </c>
      <c r="M720">
        <v>323</v>
      </c>
      <c r="N720">
        <v>1116</v>
      </c>
      <c r="O720">
        <v>2</v>
      </c>
      <c r="P720">
        <v>1E-4</v>
      </c>
      <c r="Q720" s="134">
        <v>30101</v>
      </c>
      <c r="R720">
        <v>56.4</v>
      </c>
      <c r="S720">
        <v>3.19</v>
      </c>
      <c r="T720">
        <v>15.4</v>
      </c>
      <c r="U720">
        <v>6.8</v>
      </c>
      <c r="V720">
        <v>0.1</v>
      </c>
      <c r="W720">
        <v>2.61</v>
      </c>
      <c r="X720">
        <v>4.75</v>
      </c>
      <c r="Y720">
        <v>5.84</v>
      </c>
      <c r="Z720">
        <v>2.75</v>
      </c>
      <c r="AA720">
        <v>0</v>
      </c>
      <c r="AB720">
        <v>0.52</v>
      </c>
      <c r="AC720">
        <v>0</v>
      </c>
      <c r="AD720">
        <v>1.6</v>
      </c>
      <c r="AE720">
        <v>99.96</v>
      </c>
      <c r="AG720" s="134">
        <v>30101</v>
      </c>
      <c r="AH720">
        <v>52.07</v>
      </c>
      <c r="AI720">
        <v>1.61</v>
      </c>
      <c r="AJ720">
        <v>2.06</v>
      </c>
      <c r="AK720">
        <v>8.6</v>
      </c>
      <c r="AL720">
        <v>0.13</v>
      </c>
      <c r="AM720">
        <v>15.11</v>
      </c>
      <c r="AN720">
        <v>20.37</v>
      </c>
      <c r="AO720">
        <v>0.54</v>
      </c>
      <c r="AP720">
        <v>0</v>
      </c>
      <c r="AQ720">
        <v>0.37</v>
      </c>
    </row>
    <row r="721" spans="1:43" ht="15.6">
      <c r="A721" s="134">
        <v>30107</v>
      </c>
      <c r="B721" t="s">
        <v>2153</v>
      </c>
      <c r="C721" t="s">
        <v>2126</v>
      </c>
      <c r="D721">
        <v>0</v>
      </c>
      <c r="E721">
        <f t="shared" si="44"/>
        <v>1.0799999999999841</v>
      </c>
      <c r="F721">
        <f t="shared" si="45"/>
        <v>-0.35999999999999943</v>
      </c>
      <c r="G721">
        <f t="shared" si="46"/>
        <v>1E-3</v>
      </c>
      <c r="H721" s="136">
        <f t="shared" si="47"/>
        <v>1418.15</v>
      </c>
      <c r="I721" t="s">
        <v>1701</v>
      </c>
      <c r="J721" t="s">
        <v>1484</v>
      </c>
      <c r="K721" t="s">
        <v>1505</v>
      </c>
      <c r="L721" t="s">
        <v>1486</v>
      </c>
      <c r="M721">
        <v>378</v>
      </c>
      <c r="N721">
        <v>1145</v>
      </c>
      <c r="O721">
        <v>2</v>
      </c>
      <c r="P721">
        <v>1E-4</v>
      </c>
      <c r="Q721" s="134">
        <v>30107</v>
      </c>
      <c r="R721">
        <v>60.2</v>
      </c>
      <c r="S721">
        <v>1.1599999999999999</v>
      </c>
      <c r="T721">
        <v>14.5</v>
      </c>
      <c r="U721">
        <v>6.82</v>
      </c>
      <c r="V721">
        <v>0.11</v>
      </c>
      <c r="W721">
        <v>3.43</v>
      </c>
      <c r="X721">
        <v>6.36</v>
      </c>
      <c r="Y721">
        <v>4.2</v>
      </c>
      <c r="Z721">
        <v>1.84</v>
      </c>
      <c r="AA721">
        <v>0.02</v>
      </c>
      <c r="AB721">
        <v>0.28000000000000003</v>
      </c>
      <c r="AC721">
        <v>0</v>
      </c>
      <c r="AD721">
        <v>1.44</v>
      </c>
      <c r="AE721">
        <v>100.36</v>
      </c>
      <c r="AG721" s="134">
        <v>30107</v>
      </c>
      <c r="AH721">
        <v>52.52</v>
      </c>
      <c r="AI721">
        <v>0.5</v>
      </c>
      <c r="AJ721">
        <v>1.75</v>
      </c>
      <c r="AK721">
        <v>8.42</v>
      </c>
      <c r="AL721">
        <v>0.28000000000000003</v>
      </c>
      <c r="AM721">
        <v>17.350000000000001</v>
      </c>
      <c r="AN721">
        <v>17.579999999999998</v>
      </c>
      <c r="AO721">
        <v>0.37</v>
      </c>
      <c r="AP721">
        <v>0</v>
      </c>
      <c r="AQ721">
        <v>0.93</v>
      </c>
    </row>
    <row r="722" spans="1:43" ht="15.6">
      <c r="A722" s="134">
        <v>30112</v>
      </c>
      <c r="B722" t="s">
        <v>2154</v>
      </c>
      <c r="C722" t="s">
        <v>2126</v>
      </c>
      <c r="D722">
        <v>0</v>
      </c>
      <c r="E722">
        <f t="shared" si="44"/>
        <v>2.3700000000000045</v>
      </c>
      <c r="F722">
        <f t="shared" si="45"/>
        <v>0.18999999999999773</v>
      </c>
      <c r="G722">
        <f t="shared" si="46"/>
        <v>1E-3</v>
      </c>
      <c r="H722" s="136">
        <f t="shared" si="47"/>
        <v>1418.15</v>
      </c>
      <c r="I722" t="s">
        <v>1701</v>
      </c>
      <c r="J722" t="s">
        <v>1484</v>
      </c>
      <c r="K722" t="s">
        <v>1505</v>
      </c>
      <c r="L722" t="s">
        <v>1486</v>
      </c>
      <c r="M722">
        <v>378</v>
      </c>
      <c r="N722">
        <v>1145</v>
      </c>
      <c r="O722">
        <v>2</v>
      </c>
      <c r="P722">
        <v>1E-4</v>
      </c>
      <c r="Q722" s="134">
        <v>30112</v>
      </c>
      <c r="R722">
        <v>52.16</v>
      </c>
      <c r="S722">
        <v>3.09</v>
      </c>
      <c r="T722">
        <v>13.05</v>
      </c>
      <c r="U722">
        <v>11.71</v>
      </c>
      <c r="V722">
        <v>0.22</v>
      </c>
      <c r="W722">
        <v>4.45</v>
      </c>
      <c r="X722">
        <v>8.52</v>
      </c>
      <c r="Y722">
        <v>2.81</v>
      </c>
      <c r="Z722">
        <v>1.25</v>
      </c>
      <c r="AA722">
        <v>0.03</v>
      </c>
      <c r="AB722">
        <v>0.34</v>
      </c>
      <c r="AC722">
        <v>0</v>
      </c>
      <c r="AD722">
        <v>2.1800000000000002</v>
      </c>
      <c r="AE722">
        <v>99.81</v>
      </c>
      <c r="AG722" s="134">
        <v>30112</v>
      </c>
      <c r="AH722">
        <v>49.95</v>
      </c>
      <c r="AI722">
        <v>1.07</v>
      </c>
      <c r="AJ722">
        <v>2.85</v>
      </c>
      <c r="AK722">
        <v>10.41</v>
      </c>
      <c r="AL722">
        <v>0.25</v>
      </c>
      <c r="AM722">
        <v>16.14</v>
      </c>
      <c r="AN722">
        <v>17.97</v>
      </c>
      <c r="AO722">
        <v>0.23</v>
      </c>
      <c r="AP722">
        <v>0</v>
      </c>
      <c r="AQ722">
        <v>0.21</v>
      </c>
    </row>
    <row r="723" spans="1:43" ht="15.6">
      <c r="A723" s="134">
        <v>30113</v>
      </c>
      <c r="B723" t="s">
        <v>2155</v>
      </c>
      <c r="C723" t="s">
        <v>2126</v>
      </c>
      <c r="D723">
        <v>0</v>
      </c>
      <c r="E723">
        <f t="shared" si="44"/>
        <v>3.1300000000000239</v>
      </c>
      <c r="F723">
        <f t="shared" si="45"/>
        <v>0.59999999999999432</v>
      </c>
      <c r="G723">
        <f t="shared" si="46"/>
        <v>1E-3</v>
      </c>
      <c r="H723" s="136">
        <f t="shared" si="47"/>
        <v>1651.15</v>
      </c>
      <c r="I723" t="s">
        <v>1701</v>
      </c>
      <c r="J723" t="s">
        <v>1484</v>
      </c>
      <c r="K723" t="s">
        <v>1505</v>
      </c>
      <c r="L723" t="s">
        <v>1486</v>
      </c>
      <c r="M723">
        <v>354</v>
      </c>
      <c r="N723">
        <v>1378</v>
      </c>
      <c r="O723">
        <v>2</v>
      </c>
      <c r="P723">
        <v>1E-4</v>
      </c>
      <c r="Q723" s="134">
        <v>30113</v>
      </c>
      <c r="R723">
        <v>52.04</v>
      </c>
      <c r="S723">
        <v>3.67</v>
      </c>
      <c r="T723">
        <v>11.87</v>
      </c>
      <c r="U723">
        <v>13.09</v>
      </c>
      <c r="V723">
        <v>0.22</v>
      </c>
      <c r="W723">
        <v>3.63</v>
      </c>
      <c r="X723">
        <v>7.74</v>
      </c>
      <c r="Y723">
        <v>2.75</v>
      </c>
      <c r="Z723">
        <v>1.46</v>
      </c>
      <c r="AA723">
        <v>0.02</v>
      </c>
      <c r="AB723">
        <v>0.38</v>
      </c>
      <c r="AC723">
        <v>0</v>
      </c>
      <c r="AD723">
        <v>2.5299999999999998</v>
      </c>
      <c r="AE723">
        <v>99.4</v>
      </c>
      <c r="AG723" s="134">
        <v>30113</v>
      </c>
      <c r="AH723">
        <v>49.98</v>
      </c>
      <c r="AI723">
        <v>1.8</v>
      </c>
      <c r="AJ723">
        <v>4.0999999999999996</v>
      </c>
      <c r="AK723">
        <v>12.86</v>
      </c>
      <c r="AL723">
        <v>0.25</v>
      </c>
      <c r="AM723">
        <v>15.23</v>
      </c>
      <c r="AN723">
        <v>15.46</v>
      </c>
      <c r="AO723">
        <v>0.27</v>
      </c>
      <c r="AP723">
        <v>0</v>
      </c>
      <c r="AQ723">
        <v>0.31</v>
      </c>
    </row>
    <row r="724" spans="1:43" ht="15.6">
      <c r="A724" s="134">
        <v>30114</v>
      </c>
      <c r="B724" t="s">
        <v>2156</v>
      </c>
      <c r="C724" t="s">
        <v>2126</v>
      </c>
      <c r="D724">
        <v>0</v>
      </c>
      <c r="E724">
        <f t="shared" si="44"/>
        <v>3.2400000000000091</v>
      </c>
      <c r="F724">
        <f t="shared" si="45"/>
        <v>0.92000000000000171</v>
      </c>
      <c r="G724">
        <f t="shared" si="46"/>
        <v>1E-3</v>
      </c>
      <c r="H724" s="136">
        <f t="shared" si="47"/>
        <v>1389.15</v>
      </c>
      <c r="I724" t="s">
        <v>1701</v>
      </c>
      <c r="J724" t="s">
        <v>1484</v>
      </c>
      <c r="K724" t="s">
        <v>1505</v>
      </c>
      <c r="L724" t="s">
        <v>1486</v>
      </c>
      <c r="M724">
        <v>323</v>
      </c>
      <c r="N724">
        <v>1116</v>
      </c>
      <c r="O724">
        <v>2</v>
      </c>
      <c r="P724">
        <v>1E-4</v>
      </c>
      <c r="Q724" s="134">
        <v>30114</v>
      </c>
      <c r="R724">
        <v>52.37</v>
      </c>
      <c r="S724">
        <v>3.28</v>
      </c>
      <c r="T724">
        <v>13.13</v>
      </c>
      <c r="U724">
        <v>10.99</v>
      </c>
      <c r="V724">
        <v>0.17</v>
      </c>
      <c r="W724">
        <v>2.93</v>
      </c>
      <c r="X724">
        <v>6.99</v>
      </c>
      <c r="Y724">
        <v>3.94</v>
      </c>
      <c r="Z724">
        <v>2.2400000000000002</v>
      </c>
      <c r="AA724">
        <v>0</v>
      </c>
      <c r="AB724">
        <v>0.72</v>
      </c>
      <c r="AC724">
        <v>0</v>
      </c>
      <c r="AD724">
        <v>2.3199999999999998</v>
      </c>
      <c r="AE724">
        <v>99.08</v>
      </c>
      <c r="AG724" s="134">
        <v>30114</v>
      </c>
      <c r="AH724">
        <v>51.88</v>
      </c>
      <c r="AI724">
        <v>0.97</v>
      </c>
      <c r="AJ724">
        <v>3.56</v>
      </c>
      <c r="AK724">
        <v>12.46</v>
      </c>
      <c r="AL724">
        <v>0.32</v>
      </c>
      <c r="AM724">
        <v>13.82</v>
      </c>
      <c r="AN724">
        <v>17.04</v>
      </c>
      <c r="AO724">
        <v>0.61</v>
      </c>
      <c r="AP724">
        <v>0</v>
      </c>
      <c r="AQ724">
        <v>0</v>
      </c>
    </row>
    <row r="725" spans="1:43" ht="15.6">
      <c r="A725" s="134">
        <v>30115</v>
      </c>
      <c r="B725" t="s">
        <v>2157</v>
      </c>
      <c r="C725" t="s">
        <v>2126</v>
      </c>
      <c r="D725">
        <v>0</v>
      </c>
      <c r="E725">
        <f t="shared" si="44"/>
        <v>1.8800000000000097</v>
      </c>
      <c r="F725">
        <f t="shared" si="45"/>
        <v>-1.0000000000005116E-2</v>
      </c>
      <c r="G725">
        <f t="shared" si="46"/>
        <v>1E-3</v>
      </c>
      <c r="H725" s="136">
        <f t="shared" si="47"/>
        <v>1365.65</v>
      </c>
      <c r="I725" t="s">
        <v>1701</v>
      </c>
      <c r="J725" t="s">
        <v>1484</v>
      </c>
      <c r="K725" t="s">
        <v>1505</v>
      </c>
      <c r="L725" t="s">
        <v>1486</v>
      </c>
      <c r="M725">
        <v>804</v>
      </c>
      <c r="N725">
        <v>1092.5</v>
      </c>
      <c r="O725">
        <v>2</v>
      </c>
      <c r="P725">
        <v>1E-4</v>
      </c>
      <c r="Q725" s="134">
        <v>30115</v>
      </c>
      <c r="R725">
        <v>57.87</v>
      </c>
      <c r="S725">
        <v>2.5299999999999998</v>
      </c>
      <c r="T725">
        <v>13.56</v>
      </c>
      <c r="U725">
        <v>8.98</v>
      </c>
      <c r="V725">
        <v>0.16</v>
      </c>
      <c r="W725">
        <v>2.2999999999999998</v>
      </c>
      <c r="X725">
        <v>5.41</v>
      </c>
      <c r="Y725">
        <v>4.01</v>
      </c>
      <c r="Z725">
        <v>2.5299999999999998</v>
      </c>
      <c r="AA725">
        <v>0</v>
      </c>
      <c r="AB725">
        <v>0.77</v>
      </c>
      <c r="AC725">
        <v>0</v>
      </c>
      <c r="AD725">
        <v>1.89</v>
      </c>
      <c r="AE725">
        <v>100.01</v>
      </c>
      <c r="AG725" s="134">
        <v>30115</v>
      </c>
      <c r="AH725">
        <v>51.14</v>
      </c>
      <c r="AI725">
        <v>0.96</v>
      </c>
      <c r="AJ725">
        <v>2.42</v>
      </c>
      <c r="AK725">
        <v>15</v>
      </c>
      <c r="AL725">
        <v>0.27</v>
      </c>
      <c r="AM725">
        <v>13.69</v>
      </c>
      <c r="AN725">
        <v>15.69</v>
      </c>
      <c r="AO725">
        <v>0.42</v>
      </c>
      <c r="AP725">
        <v>0</v>
      </c>
      <c r="AQ725">
        <v>0</v>
      </c>
    </row>
    <row r="726" spans="1:43" ht="15.6">
      <c r="A726" s="134">
        <v>30120</v>
      </c>
      <c r="B726" t="s">
        <v>2158</v>
      </c>
      <c r="C726" t="s">
        <v>2126</v>
      </c>
      <c r="D726">
        <v>0</v>
      </c>
      <c r="E726">
        <f t="shared" si="44"/>
        <v>2.9700000000000131</v>
      </c>
      <c r="F726">
        <f t="shared" si="45"/>
        <v>0.15999999999999659</v>
      </c>
      <c r="G726">
        <f t="shared" si="46"/>
        <v>1E-3</v>
      </c>
      <c r="H726" s="136">
        <f t="shared" si="47"/>
        <v>1410.15</v>
      </c>
      <c r="I726" t="s">
        <v>1701</v>
      </c>
      <c r="J726" t="s">
        <v>1484</v>
      </c>
      <c r="K726" t="s">
        <v>1505</v>
      </c>
      <c r="L726" t="s">
        <v>1486</v>
      </c>
      <c r="M726">
        <v>354</v>
      </c>
      <c r="N726">
        <v>1137</v>
      </c>
      <c r="O726">
        <v>2</v>
      </c>
      <c r="P726">
        <v>1E-4</v>
      </c>
      <c r="Q726" s="134">
        <v>30120</v>
      </c>
      <c r="R726">
        <v>50.73</v>
      </c>
      <c r="S726">
        <v>4.3499999999999996</v>
      </c>
      <c r="T726">
        <v>11.28</v>
      </c>
      <c r="U726">
        <v>13.77</v>
      </c>
      <c r="V726">
        <v>0.25</v>
      </c>
      <c r="W726">
        <v>3.78</v>
      </c>
      <c r="X726">
        <v>8.23</v>
      </c>
      <c r="Y726">
        <v>3.13</v>
      </c>
      <c r="Z726">
        <v>0.82</v>
      </c>
      <c r="AA726">
        <v>0.05</v>
      </c>
      <c r="AB726">
        <v>0.64</v>
      </c>
      <c r="AC726">
        <v>0</v>
      </c>
      <c r="AD726">
        <v>2.81</v>
      </c>
      <c r="AE726">
        <v>99.84</v>
      </c>
      <c r="AG726" s="134">
        <v>30120</v>
      </c>
      <c r="AH726">
        <v>50.1</v>
      </c>
      <c r="AI726">
        <v>1.03</v>
      </c>
      <c r="AJ726">
        <v>4.04</v>
      </c>
      <c r="AK726">
        <v>10.94</v>
      </c>
      <c r="AL726">
        <v>0.25</v>
      </c>
      <c r="AM726">
        <v>14.09</v>
      </c>
      <c r="AN726">
        <v>19.3</v>
      </c>
      <c r="AO726">
        <v>0.3</v>
      </c>
      <c r="AP726">
        <v>0</v>
      </c>
      <c r="AQ726">
        <v>0.28000000000000003</v>
      </c>
    </row>
    <row r="727" spans="1:43" ht="15.6">
      <c r="A727" s="134">
        <v>30121</v>
      </c>
      <c r="B727" t="s">
        <v>2159</v>
      </c>
      <c r="C727" t="s">
        <v>2126</v>
      </c>
      <c r="D727">
        <v>0</v>
      </c>
      <c r="E727">
        <f t="shared" si="44"/>
        <v>2.7200000000000131</v>
      </c>
      <c r="F727">
        <f t="shared" si="45"/>
        <v>1.0100000000000051</v>
      </c>
      <c r="G727">
        <f t="shared" si="46"/>
        <v>1E-3</v>
      </c>
      <c r="H727" s="136">
        <f t="shared" si="47"/>
        <v>1433.15</v>
      </c>
      <c r="I727" t="s">
        <v>1701</v>
      </c>
      <c r="J727" t="s">
        <v>1484</v>
      </c>
      <c r="K727" t="s">
        <v>1505</v>
      </c>
      <c r="L727" t="s">
        <v>1486</v>
      </c>
      <c r="M727">
        <v>507</v>
      </c>
      <c r="N727">
        <v>1160</v>
      </c>
      <c r="O727">
        <v>2</v>
      </c>
      <c r="P727">
        <v>1E-4</v>
      </c>
      <c r="Q727" s="134">
        <v>30121</v>
      </c>
      <c r="R727">
        <v>47.32</v>
      </c>
      <c r="S727">
        <v>1.49</v>
      </c>
      <c r="T727">
        <v>16.39</v>
      </c>
      <c r="U727">
        <v>8.2200000000000006</v>
      </c>
      <c r="V727">
        <v>0.19</v>
      </c>
      <c r="W727">
        <v>4.96</v>
      </c>
      <c r="X727">
        <v>10.78</v>
      </c>
      <c r="Y727">
        <v>2.35</v>
      </c>
      <c r="Z727">
        <v>4.34</v>
      </c>
      <c r="AA727">
        <v>0.03</v>
      </c>
      <c r="AB727">
        <v>1.21</v>
      </c>
      <c r="AC727">
        <v>0</v>
      </c>
      <c r="AD727">
        <v>1.71</v>
      </c>
      <c r="AE727">
        <v>98.99</v>
      </c>
      <c r="AG727" s="134">
        <v>30121</v>
      </c>
      <c r="AH727">
        <v>48.91</v>
      </c>
      <c r="AI727">
        <v>1.06</v>
      </c>
      <c r="AJ727">
        <v>4.9800000000000004</v>
      </c>
      <c r="AK727">
        <v>5.56</v>
      </c>
      <c r="AL727">
        <v>0.21</v>
      </c>
      <c r="AM727">
        <v>14.22</v>
      </c>
      <c r="AN727">
        <v>22.6</v>
      </c>
      <c r="AO727">
        <v>0.22</v>
      </c>
      <c r="AP727">
        <v>0</v>
      </c>
      <c r="AQ727">
        <v>0.04</v>
      </c>
    </row>
    <row r="728" spans="1:43" ht="15.6">
      <c r="A728" s="134">
        <v>30124</v>
      </c>
      <c r="B728" t="s">
        <v>2160</v>
      </c>
      <c r="C728" t="s">
        <v>2126</v>
      </c>
      <c r="D728">
        <v>0</v>
      </c>
      <c r="E728">
        <f t="shared" si="44"/>
        <v>-0.15000000000000568</v>
      </c>
      <c r="F728">
        <f t="shared" si="45"/>
        <v>-1.230000000000004</v>
      </c>
      <c r="G728">
        <f t="shared" si="46"/>
        <v>1E-3</v>
      </c>
      <c r="H728" s="136">
        <f t="shared" si="47"/>
        <v>1345.15</v>
      </c>
      <c r="I728" t="s">
        <v>1701</v>
      </c>
      <c r="J728" t="s">
        <v>1484</v>
      </c>
      <c r="K728" t="s">
        <v>1505</v>
      </c>
      <c r="L728" t="s">
        <v>1486</v>
      </c>
      <c r="M728">
        <v>239</v>
      </c>
      <c r="N728">
        <v>1072</v>
      </c>
      <c r="O728">
        <v>2</v>
      </c>
      <c r="P728">
        <v>1E-4</v>
      </c>
      <c r="Q728" s="134">
        <v>30124</v>
      </c>
      <c r="R728">
        <v>52.17</v>
      </c>
      <c r="S728">
        <v>1.44</v>
      </c>
      <c r="T728">
        <v>20.98</v>
      </c>
      <c r="U728">
        <v>5.14</v>
      </c>
      <c r="V728">
        <v>0.1</v>
      </c>
      <c r="W728">
        <v>3.11</v>
      </c>
      <c r="X728">
        <v>6.44</v>
      </c>
      <c r="Y728">
        <v>9.44</v>
      </c>
      <c r="Z728">
        <v>0.9</v>
      </c>
      <c r="AA728">
        <v>0</v>
      </c>
      <c r="AB728">
        <v>0.43</v>
      </c>
      <c r="AC728">
        <v>0</v>
      </c>
      <c r="AD728">
        <v>1.08</v>
      </c>
      <c r="AE728">
        <v>101.23</v>
      </c>
      <c r="AG728" s="134">
        <v>30124</v>
      </c>
      <c r="AH728">
        <v>51.54</v>
      </c>
      <c r="AI728">
        <v>0.94</v>
      </c>
      <c r="AJ728">
        <v>2.5099999999999998</v>
      </c>
      <c r="AK728">
        <v>5.23</v>
      </c>
      <c r="AL728">
        <v>0.08</v>
      </c>
      <c r="AM728">
        <v>14.85</v>
      </c>
      <c r="AN728">
        <v>23.37</v>
      </c>
      <c r="AO728">
        <v>0.75</v>
      </c>
      <c r="AP728">
        <v>0</v>
      </c>
      <c r="AQ728">
        <v>0.06</v>
      </c>
    </row>
    <row r="729" spans="1:43" ht="15.6">
      <c r="A729" s="134">
        <v>1719</v>
      </c>
      <c r="B729" t="s">
        <v>2161</v>
      </c>
      <c r="C729" t="s">
        <v>2162</v>
      </c>
      <c r="D729">
        <v>0</v>
      </c>
      <c r="E729">
        <f t="shared" si="44"/>
        <v>1.0000000000019327E-2</v>
      </c>
      <c r="F729">
        <f t="shared" si="45"/>
        <v>100</v>
      </c>
      <c r="G729">
        <f t="shared" si="46"/>
        <v>15</v>
      </c>
      <c r="H729" s="136">
        <f t="shared" si="47"/>
        <v>1673.15</v>
      </c>
      <c r="I729" t="s">
        <v>1679</v>
      </c>
      <c r="J729" t="s">
        <v>1490</v>
      </c>
      <c r="K729" t="s">
        <v>1566</v>
      </c>
      <c r="L729" t="s">
        <v>1486</v>
      </c>
      <c r="M729">
        <v>24</v>
      </c>
      <c r="N729">
        <v>1400</v>
      </c>
      <c r="O729">
        <v>0</v>
      </c>
      <c r="P729">
        <v>1.5</v>
      </c>
      <c r="Q729" s="134">
        <v>1719</v>
      </c>
      <c r="R729">
        <v>49.13</v>
      </c>
      <c r="S729">
        <v>0.47</v>
      </c>
      <c r="T729">
        <v>8.82</v>
      </c>
      <c r="U729">
        <v>9.14</v>
      </c>
      <c r="V729">
        <v>0</v>
      </c>
      <c r="W729">
        <v>17.440000000000001</v>
      </c>
      <c r="X729">
        <v>13.07</v>
      </c>
      <c r="Y729">
        <v>0.8</v>
      </c>
      <c r="Z729">
        <v>0.27</v>
      </c>
      <c r="AA729">
        <v>0.85</v>
      </c>
      <c r="AB729">
        <v>0</v>
      </c>
      <c r="AC729">
        <v>0</v>
      </c>
      <c r="AD729">
        <v>0</v>
      </c>
      <c r="AE729">
        <v>0</v>
      </c>
      <c r="AG729" s="134">
        <v>1719</v>
      </c>
      <c r="AH729">
        <v>55.86</v>
      </c>
      <c r="AI729">
        <v>0.04</v>
      </c>
      <c r="AJ729">
        <v>1.33</v>
      </c>
      <c r="AK729">
        <v>5.14</v>
      </c>
      <c r="AL729">
        <v>0</v>
      </c>
      <c r="AM729">
        <v>29.41</v>
      </c>
      <c r="AN729">
        <v>6.74</v>
      </c>
      <c r="AO729">
        <v>0.14000000000000001</v>
      </c>
      <c r="AP729">
        <v>0</v>
      </c>
      <c r="AQ729">
        <v>1.6</v>
      </c>
    </row>
    <row r="730" spans="1:43" ht="15.6">
      <c r="A730" s="134">
        <v>181</v>
      </c>
      <c r="B730" t="s">
        <v>2163</v>
      </c>
      <c r="C730" t="s">
        <v>2164</v>
      </c>
      <c r="D730">
        <v>0</v>
      </c>
      <c r="E730">
        <f t="shared" si="44"/>
        <v>-0.24000000000000909</v>
      </c>
      <c r="F730">
        <f t="shared" si="45"/>
        <v>-0.23999999999999488</v>
      </c>
      <c r="G730">
        <f t="shared" si="46"/>
        <v>10</v>
      </c>
      <c r="H730" s="136">
        <f t="shared" si="47"/>
        <v>1603.15</v>
      </c>
      <c r="I730" t="s">
        <v>1602</v>
      </c>
      <c r="J730" t="s">
        <v>1490</v>
      </c>
      <c r="K730" t="s">
        <v>1566</v>
      </c>
      <c r="L730" t="s">
        <v>1486</v>
      </c>
      <c r="M730">
        <v>72</v>
      </c>
      <c r="N730">
        <v>1330</v>
      </c>
      <c r="O730">
        <v>5</v>
      </c>
      <c r="P730">
        <v>1</v>
      </c>
      <c r="Q730" s="134">
        <v>181</v>
      </c>
      <c r="R730">
        <v>50.68</v>
      </c>
      <c r="S730">
        <v>0.15</v>
      </c>
      <c r="T730">
        <v>12.27</v>
      </c>
      <c r="U730">
        <v>6.49</v>
      </c>
      <c r="V730">
        <v>0.12</v>
      </c>
      <c r="W730">
        <v>15.03</v>
      </c>
      <c r="X730">
        <v>13.65</v>
      </c>
      <c r="Y730">
        <v>0.62</v>
      </c>
      <c r="Z730">
        <v>0.17</v>
      </c>
      <c r="AA730">
        <v>1.06</v>
      </c>
      <c r="AB730">
        <v>0</v>
      </c>
      <c r="AC730">
        <v>0</v>
      </c>
      <c r="AD730">
        <v>0</v>
      </c>
      <c r="AE730">
        <v>100.24</v>
      </c>
      <c r="AG730" s="134">
        <v>181</v>
      </c>
      <c r="AH730">
        <v>52.69</v>
      </c>
      <c r="AI730">
        <v>0.05</v>
      </c>
      <c r="AJ730">
        <v>3.65</v>
      </c>
      <c r="AK730">
        <v>3.74</v>
      </c>
      <c r="AL730">
        <v>0.12</v>
      </c>
      <c r="AM730">
        <v>22.82</v>
      </c>
      <c r="AN730">
        <v>14.56</v>
      </c>
      <c r="AO730">
        <v>0.12</v>
      </c>
      <c r="AP730">
        <v>0</v>
      </c>
      <c r="AQ730">
        <v>2.11</v>
      </c>
    </row>
    <row r="731" spans="1:43" ht="15.6">
      <c r="A731" s="134">
        <v>182</v>
      </c>
      <c r="B731" t="s">
        <v>2165</v>
      </c>
      <c r="C731" t="s">
        <v>2164</v>
      </c>
      <c r="D731">
        <v>0</v>
      </c>
      <c r="E731">
        <f t="shared" si="44"/>
        <v>0.6600000000000108</v>
      </c>
      <c r="F731">
        <f t="shared" si="45"/>
        <v>0.65999999999999659</v>
      </c>
      <c r="G731">
        <f t="shared" si="46"/>
        <v>10</v>
      </c>
      <c r="H731" s="136">
        <f t="shared" si="47"/>
        <v>1588.15</v>
      </c>
      <c r="I731" t="s">
        <v>1602</v>
      </c>
      <c r="J731" t="s">
        <v>1490</v>
      </c>
      <c r="K731" t="s">
        <v>1566</v>
      </c>
      <c r="L731" t="s">
        <v>1486</v>
      </c>
      <c r="M731">
        <v>120</v>
      </c>
      <c r="N731">
        <v>1315</v>
      </c>
      <c r="O731">
        <v>5</v>
      </c>
      <c r="P731">
        <v>1</v>
      </c>
      <c r="Q731" s="134">
        <v>182</v>
      </c>
      <c r="R731">
        <v>50.33</v>
      </c>
      <c r="S731">
        <v>0.24</v>
      </c>
      <c r="T731">
        <v>14.16</v>
      </c>
      <c r="U731">
        <v>6.43</v>
      </c>
      <c r="V731">
        <v>0.12</v>
      </c>
      <c r="W731">
        <v>13</v>
      </c>
      <c r="X731">
        <v>13.32</v>
      </c>
      <c r="Y731">
        <v>0.86</v>
      </c>
      <c r="Z731">
        <v>0.31</v>
      </c>
      <c r="AA731">
        <v>0.56999999999999995</v>
      </c>
      <c r="AB731">
        <v>0</v>
      </c>
      <c r="AC731">
        <v>0</v>
      </c>
      <c r="AD731">
        <v>0</v>
      </c>
      <c r="AE731">
        <v>99.34</v>
      </c>
      <c r="AG731" s="134">
        <v>182</v>
      </c>
      <c r="AH731">
        <v>52.94</v>
      </c>
      <c r="AI731">
        <v>0</v>
      </c>
      <c r="AJ731">
        <v>3.88</v>
      </c>
      <c r="AK731">
        <v>3.58</v>
      </c>
      <c r="AL731">
        <v>0.13</v>
      </c>
      <c r="AM731">
        <v>21.54</v>
      </c>
      <c r="AN731">
        <v>15.46</v>
      </c>
      <c r="AO731">
        <v>0.17</v>
      </c>
      <c r="AP731">
        <v>0</v>
      </c>
      <c r="AQ731">
        <v>1.76</v>
      </c>
    </row>
    <row r="732" spans="1:43" ht="15.6">
      <c r="A732" s="134">
        <v>183</v>
      </c>
      <c r="B732" t="s">
        <v>2166</v>
      </c>
      <c r="C732" t="s">
        <v>2164</v>
      </c>
      <c r="D732">
        <v>0</v>
      </c>
      <c r="E732">
        <f t="shared" si="44"/>
        <v>1.0800000000000125</v>
      </c>
      <c r="F732">
        <f t="shared" si="45"/>
        <v>1.0799999999999983</v>
      </c>
      <c r="G732">
        <f t="shared" si="46"/>
        <v>10</v>
      </c>
      <c r="H732" s="136">
        <f t="shared" si="47"/>
        <v>1573.15</v>
      </c>
      <c r="I732" t="s">
        <v>1602</v>
      </c>
      <c r="J732" t="s">
        <v>1490</v>
      </c>
      <c r="K732" t="s">
        <v>1566</v>
      </c>
      <c r="L732" t="s">
        <v>1486</v>
      </c>
      <c r="M732">
        <v>97.5</v>
      </c>
      <c r="N732">
        <v>1300</v>
      </c>
      <c r="O732">
        <v>5</v>
      </c>
      <c r="P732">
        <v>1</v>
      </c>
      <c r="Q732" s="134">
        <v>183</v>
      </c>
      <c r="R732">
        <v>50.75</v>
      </c>
      <c r="S732">
        <v>0.28000000000000003</v>
      </c>
      <c r="T732">
        <v>16.100000000000001</v>
      </c>
      <c r="U732">
        <v>5.39</v>
      </c>
      <c r="V732">
        <v>0.11</v>
      </c>
      <c r="W732">
        <v>11.11</v>
      </c>
      <c r="X732">
        <v>12.93</v>
      </c>
      <c r="Y732">
        <v>1.38</v>
      </c>
      <c r="Z732">
        <v>0.45</v>
      </c>
      <c r="AA732">
        <v>0.42</v>
      </c>
      <c r="AB732">
        <v>0</v>
      </c>
      <c r="AC732">
        <v>0</v>
      </c>
      <c r="AD732">
        <v>0</v>
      </c>
      <c r="AE732">
        <v>98.92</v>
      </c>
      <c r="AG732" s="134">
        <v>183</v>
      </c>
      <c r="AH732">
        <v>51.95</v>
      </c>
      <c r="AI732">
        <v>0.06</v>
      </c>
      <c r="AJ732">
        <v>4.66</v>
      </c>
      <c r="AK732">
        <v>3.54</v>
      </c>
      <c r="AL732">
        <v>0.1</v>
      </c>
      <c r="AM732">
        <v>20.69</v>
      </c>
      <c r="AN732">
        <v>16.690000000000001</v>
      </c>
      <c r="AO732">
        <v>0.22</v>
      </c>
      <c r="AP732">
        <v>0</v>
      </c>
      <c r="AQ732">
        <v>1.51</v>
      </c>
    </row>
    <row r="733" spans="1:43" ht="15.6">
      <c r="A733" s="134">
        <v>184</v>
      </c>
      <c r="B733" t="s">
        <v>2167</v>
      </c>
      <c r="C733" t="s">
        <v>2164</v>
      </c>
      <c r="D733">
        <v>0</v>
      </c>
      <c r="E733">
        <f t="shared" si="44"/>
        <v>-0.52999999999998693</v>
      </c>
      <c r="F733">
        <f t="shared" si="45"/>
        <v>-0.53000000000000114</v>
      </c>
      <c r="G733">
        <f t="shared" si="46"/>
        <v>10</v>
      </c>
      <c r="H733" s="136">
        <f t="shared" si="47"/>
        <v>1558.15</v>
      </c>
      <c r="I733" t="s">
        <v>1602</v>
      </c>
      <c r="J733" t="s">
        <v>1490</v>
      </c>
      <c r="K733" t="s">
        <v>1566</v>
      </c>
      <c r="L733" t="s">
        <v>1486</v>
      </c>
      <c r="M733">
        <v>96</v>
      </c>
      <c r="N733">
        <v>1285</v>
      </c>
      <c r="O733">
        <v>5</v>
      </c>
      <c r="P733">
        <v>1</v>
      </c>
      <c r="Q733" s="134">
        <v>184</v>
      </c>
      <c r="R733">
        <v>50.3</v>
      </c>
      <c r="S733">
        <v>0.3</v>
      </c>
      <c r="T733">
        <v>17.420000000000002</v>
      </c>
      <c r="U733">
        <v>5.85</v>
      </c>
      <c r="V733">
        <v>0.11</v>
      </c>
      <c r="W733">
        <v>11.51</v>
      </c>
      <c r="X733">
        <v>12.4</v>
      </c>
      <c r="Y733">
        <v>1.49</v>
      </c>
      <c r="Z733">
        <v>0.82</v>
      </c>
      <c r="AA733">
        <v>0.33</v>
      </c>
      <c r="AB733">
        <v>0</v>
      </c>
      <c r="AC733">
        <v>0</v>
      </c>
      <c r="AD733">
        <v>0</v>
      </c>
      <c r="AE733">
        <v>100.53</v>
      </c>
      <c r="AG733" s="134">
        <v>184</v>
      </c>
      <c r="AH733">
        <v>52.62</v>
      </c>
      <c r="AI733">
        <v>0</v>
      </c>
      <c r="AJ733">
        <v>5.05</v>
      </c>
      <c r="AK733">
        <v>3.14</v>
      </c>
      <c r="AL733">
        <v>0.11</v>
      </c>
      <c r="AM733">
        <v>20.2</v>
      </c>
      <c r="AN733">
        <v>17.170000000000002</v>
      </c>
      <c r="AO733">
        <v>0.24</v>
      </c>
      <c r="AP733">
        <v>0</v>
      </c>
      <c r="AQ733">
        <v>1.57</v>
      </c>
    </row>
    <row r="734" spans="1:43" ht="15.6">
      <c r="A734" s="134">
        <v>185</v>
      </c>
      <c r="B734" t="s">
        <v>2168</v>
      </c>
      <c r="C734" t="s">
        <v>2164</v>
      </c>
      <c r="D734">
        <v>0</v>
      </c>
      <c r="E734">
        <f t="shared" si="44"/>
        <v>1.2400000000000091</v>
      </c>
      <c r="F734">
        <f t="shared" si="45"/>
        <v>1.2399999999999949</v>
      </c>
      <c r="G734">
        <f t="shared" si="46"/>
        <v>10</v>
      </c>
      <c r="H734" s="136">
        <f t="shared" si="47"/>
        <v>1543.15</v>
      </c>
      <c r="I734" t="s">
        <v>1602</v>
      </c>
      <c r="J734" t="s">
        <v>1490</v>
      </c>
      <c r="K734" t="s">
        <v>1566</v>
      </c>
      <c r="L734" t="s">
        <v>1486</v>
      </c>
      <c r="M734">
        <v>96</v>
      </c>
      <c r="N734">
        <v>1270</v>
      </c>
      <c r="O734">
        <v>5</v>
      </c>
      <c r="P734">
        <v>1</v>
      </c>
      <c r="Q734" s="134">
        <v>185</v>
      </c>
      <c r="R734">
        <v>53.75</v>
      </c>
      <c r="S734">
        <v>0.3</v>
      </c>
      <c r="T734">
        <v>18.11</v>
      </c>
      <c r="U734">
        <v>3.81</v>
      </c>
      <c r="V734">
        <v>0.06</v>
      </c>
      <c r="W734">
        <v>8.3800000000000008</v>
      </c>
      <c r="X734">
        <v>10.91</v>
      </c>
      <c r="Y734">
        <v>2.21</v>
      </c>
      <c r="Z734">
        <v>1.08</v>
      </c>
      <c r="AA734">
        <v>0.15</v>
      </c>
      <c r="AB734">
        <v>0</v>
      </c>
      <c r="AC734">
        <v>0</v>
      </c>
      <c r="AD734">
        <v>0</v>
      </c>
      <c r="AE734">
        <v>98.76</v>
      </c>
      <c r="AG734" s="134">
        <v>185</v>
      </c>
      <c r="AH734">
        <v>51.77</v>
      </c>
      <c r="AI734">
        <v>0.09</v>
      </c>
      <c r="AJ734">
        <v>5.81</v>
      </c>
      <c r="AK734">
        <v>3.34</v>
      </c>
      <c r="AL734">
        <v>0.1</v>
      </c>
      <c r="AM734">
        <v>19.53</v>
      </c>
      <c r="AN734">
        <v>17.22</v>
      </c>
      <c r="AO734">
        <v>0.22</v>
      </c>
      <c r="AP734">
        <v>0</v>
      </c>
      <c r="AQ734">
        <v>1.1200000000000001</v>
      </c>
    </row>
    <row r="735" spans="1:43" ht="15.6">
      <c r="A735" s="134">
        <v>187</v>
      </c>
      <c r="B735" t="s">
        <v>2169</v>
      </c>
      <c r="C735" t="s">
        <v>2164</v>
      </c>
      <c r="D735">
        <v>0</v>
      </c>
      <c r="E735">
        <f t="shared" si="44"/>
        <v>9.9999999999980105E-2</v>
      </c>
      <c r="F735">
        <f t="shared" si="45"/>
        <v>9.9999999999994316E-2</v>
      </c>
      <c r="G735">
        <f t="shared" si="46"/>
        <v>10</v>
      </c>
      <c r="H735" s="136">
        <f t="shared" si="47"/>
        <v>1663.15</v>
      </c>
      <c r="I735" t="s">
        <v>1602</v>
      </c>
      <c r="J735" t="s">
        <v>1490</v>
      </c>
      <c r="K735" t="s">
        <v>1566</v>
      </c>
      <c r="L735" t="s">
        <v>1486</v>
      </c>
      <c r="M735">
        <v>48</v>
      </c>
      <c r="N735">
        <v>1390</v>
      </c>
      <c r="O735">
        <v>5</v>
      </c>
      <c r="P735">
        <v>1</v>
      </c>
      <c r="Q735" s="134">
        <v>187</v>
      </c>
      <c r="R735">
        <v>50.11</v>
      </c>
      <c r="S735">
        <v>0.11</v>
      </c>
      <c r="T735">
        <v>9.74</v>
      </c>
      <c r="U735">
        <v>6.29</v>
      </c>
      <c r="V735">
        <v>0.1</v>
      </c>
      <c r="W735">
        <v>15.93</v>
      </c>
      <c r="X735">
        <v>15.46</v>
      </c>
      <c r="Y735">
        <v>0.79</v>
      </c>
      <c r="Z735">
        <v>0.08</v>
      </c>
      <c r="AA735">
        <v>1.29</v>
      </c>
      <c r="AB735">
        <v>0</v>
      </c>
      <c r="AC735">
        <v>0</v>
      </c>
      <c r="AD735">
        <v>0</v>
      </c>
      <c r="AE735">
        <v>99.9</v>
      </c>
      <c r="AG735" s="134">
        <v>187</v>
      </c>
      <c r="AH735">
        <v>53.7</v>
      </c>
      <c r="AI735">
        <v>0</v>
      </c>
      <c r="AJ735">
        <v>2.74</v>
      </c>
      <c r="AK735">
        <v>2.62</v>
      </c>
      <c r="AL735">
        <v>0.08</v>
      </c>
      <c r="AM735">
        <v>20.04</v>
      </c>
      <c r="AN735">
        <v>19.260000000000002</v>
      </c>
      <c r="AO735">
        <v>0.18</v>
      </c>
      <c r="AP735">
        <v>0</v>
      </c>
      <c r="AQ735">
        <v>1.91</v>
      </c>
    </row>
    <row r="736" spans="1:43" ht="15.6">
      <c r="A736" s="134">
        <v>188</v>
      </c>
      <c r="B736" t="s">
        <v>2170</v>
      </c>
      <c r="C736" t="s">
        <v>2164</v>
      </c>
      <c r="D736">
        <v>0</v>
      </c>
      <c r="E736">
        <f t="shared" si="44"/>
        <v>-1.0000000000005116E-2</v>
      </c>
      <c r="F736">
        <f t="shared" si="45"/>
        <v>-1.0000000000005116E-2</v>
      </c>
      <c r="G736">
        <f t="shared" si="46"/>
        <v>10</v>
      </c>
      <c r="H736" s="136">
        <f t="shared" si="47"/>
        <v>1653.15</v>
      </c>
      <c r="I736" t="s">
        <v>1602</v>
      </c>
      <c r="J736" t="s">
        <v>1490</v>
      </c>
      <c r="K736" t="s">
        <v>1566</v>
      </c>
      <c r="L736" t="s">
        <v>1486</v>
      </c>
      <c r="M736">
        <v>72</v>
      </c>
      <c r="N736">
        <v>1380</v>
      </c>
      <c r="O736">
        <v>5</v>
      </c>
      <c r="P736">
        <v>1</v>
      </c>
      <c r="Q736" s="134">
        <v>188</v>
      </c>
      <c r="R736">
        <v>50.37</v>
      </c>
      <c r="S736">
        <v>0.1</v>
      </c>
      <c r="T736">
        <v>10.08</v>
      </c>
      <c r="U736">
        <v>6.21</v>
      </c>
      <c r="V736">
        <v>0.12</v>
      </c>
      <c r="W736">
        <v>15.46</v>
      </c>
      <c r="X736">
        <v>15.44</v>
      </c>
      <c r="Y736">
        <v>0.81</v>
      </c>
      <c r="Z736">
        <v>0.11</v>
      </c>
      <c r="AA736">
        <v>1.31</v>
      </c>
      <c r="AB736">
        <v>0</v>
      </c>
      <c r="AC736">
        <v>0</v>
      </c>
      <c r="AD736">
        <v>0</v>
      </c>
      <c r="AE736">
        <v>100.01</v>
      </c>
      <c r="AG736" s="134">
        <v>188</v>
      </c>
      <c r="AH736">
        <v>54.95</v>
      </c>
      <c r="AI736">
        <v>0</v>
      </c>
      <c r="AJ736">
        <v>2.21</v>
      </c>
      <c r="AK736">
        <v>2.0499999999999998</v>
      </c>
      <c r="AL736">
        <v>0.06</v>
      </c>
      <c r="AM736">
        <v>19.97</v>
      </c>
      <c r="AN736">
        <v>18.87</v>
      </c>
      <c r="AO736">
        <v>0.18</v>
      </c>
      <c r="AP736">
        <v>0</v>
      </c>
      <c r="AQ736">
        <v>1.94</v>
      </c>
    </row>
    <row r="737" spans="1:43" ht="15.6">
      <c r="A737" s="134">
        <v>189</v>
      </c>
      <c r="B737" t="s">
        <v>2171</v>
      </c>
      <c r="C737" t="s">
        <v>2164</v>
      </c>
      <c r="D737">
        <v>0</v>
      </c>
      <c r="E737">
        <f t="shared" si="44"/>
        <v>-0.31000000000000227</v>
      </c>
      <c r="F737">
        <f t="shared" si="45"/>
        <v>-0.31000000000000227</v>
      </c>
      <c r="G737">
        <f t="shared" si="46"/>
        <v>10</v>
      </c>
      <c r="H737" s="136">
        <f t="shared" si="47"/>
        <v>1633.15</v>
      </c>
      <c r="I737" t="s">
        <v>1602</v>
      </c>
      <c r="J737" t="s">
        <v>1490</v>
      </c>
      <c r="K737" t="s">
        <v>1566</v>
      </c>
      <c r="L737" t="s">
        <v>1486</v>
      </c>
      <c r="M737">
        <v>119.5</v>
      </c>
      <c r="N737">
        <v>1360</v>
      </c>
      <c r="O737">
        <v>5</v>
      </c>
      <c r="P737">
        <v>1</v>
      </c>
      <c r="Q737" s="134">
        <v>189</v>
      </c>
      <c r="R737">
        <v>50.69</v>
      </c>
      <c r="S737">
        <v>0.14000000000000001</v>
      </c>
      <c r="T737">
        <v>11.89</v>
      </c>
      <c r="U737">
        <v>6.18</v>
      </c>
      <c r="V737">
        <v>0.13</v>
      </c>
      <c r="W737">
        <v>14.5</v>
      </c>
      <c r="X737">
        <v>14.6</v>
      </c>
      <c r="Y737">
        <v>1</v>
      </c>
      <c r="Z737">
        <v>0.17</v>
      </c>
      <c r="AA737">
        <v>1.01</v>
      </c>
      <c r="AB737">
        <v>0</v>
      </c>
      <c r="AC737">
        <v>0</v>
      </c>
      <c r="AD737">
        <v>0</v>
      </c>
      <c r="AE737">
        <v>100.31</v>
      </c>
      <c r="AG737" s="134">
        <v>189</v>
      </c>
      <c r="AH737">
        <v>54.04</v>
      </c>
      <c r="AI737">
        <v>0</v>
      </c>
      <c r="AJ737">
        <v>3.19</v>
      </c>
      <c r="AK737">
        <v>2.72</v>
      </c>
      <c r="AL737">
        <v>0.08</v>
      </c>
      <c r="AM737">
        <v>20.46</v>
      </c>
      <c r="AN737">
        <v>18.68</v>
      </c>
      <c r="AO737">
        <v>0.21</v>
      </c>
      <c r="AP737">
        <v>0</v>
      </c>
      <c r="AQ737">
        <v>2.04</v>
      </c>
    </row>
    <row r="738" spans="1:43" ht="15.6">
      <c r="A738" s="134">
        <v>190</v>
      </c>
      <c r="B738" t="s">
        <v>2172</v>
      </c>
      <c r="C738" t="s">
        <v>2164</v>
      </c>
      <c r="D738">
        <v>0</v>
      </c>
      <c r="E738">
        <f t="shared" si="44"/>
        <v>0.18999999999999773</v>
      </c>
      <c r="F738">
        <f t="shared" si="45"/>
        <v>0.18999999999999773</v>
      </c>
      <c r="G738">
        <f t="shared" si="46"/>
        <v>10</v>
      </c>
      <c r="H738" s="136">
        <f t="shared" si="47"/>
        <v>1618.15</v>
      </c>
      <c r="I738" t="s">
        <v>1602</v>
      </c>
      <c r="J738" t="s">
        <v>1490</v>
      </c>
      <c r="K738" t="s">
        <v>1566</v>
      </c>
      <c r="L738" t="s">
        <v>1486</v>
      </c>
      <c r="M738">
        <v>103</v>
      </c>
      <c r="N738">
        <v>1345</v>
      </c>
      <c r="O738">
        <v>5</v>
      </c>
      <c r="P738">
        <v>1</v>
      </c>
      <c r="Q738" s="134">
        <v>190</v>
      </c>
      <c r="R738">
        <v>49.91</v>
      </c>
      <c r="S738">
        <v>0.17</v>
      </c>
      <c r="T738">
        <v>13.51</v>
      </c>
      <c r="U738">
        <v>6.45</v>
      </c>
      <c r="V738">
        <v>0.11</v>
      </c>
      <c r="W738">
        <v>13.47</v>
      </c>
      <c r="X738">
        <v>13.9</v>
      </c>
      <c r="Y738">
        <v>1.29</v>
      </c>
      <c r="Z738">
        <v>0.26</v>
      </c>
      <c r="AA738">
        <v>0.74</v>
      </c>
      <c r="AB738">
        <v>0</v>
      </c>
      <c r="AC738">
        <v>0</v>
      </c>
      <c r="AD738">
        <v>0</v>
      </c>
      <c r="AE738">
        <v>99.81</v>
      </c>
      <c r="AG738" s="134">
        <v>190</v>
      </c>
      <c r="AH738">
        <v>53.74</v>
      </c>
      <c r="AI738">
        <v>0</v>
      </c>
      <c r="AJ738">
        <v>4.07</v>
      </c>
      <c r="AK738">
        <v>3.13</v>
      </c>
      <c r="AL738">
        <v>0.1</v>
      </c>
      <c r="AM738">
        <v>20.25</v>
      </c>
      <c r="AN738">
        <v>17.59</v>
      </c>
      <c r="AO738">
        <v>0.25</v>
      </c>
      <c r="AP738">
        <v>0</v>
      </c>
      <c r="AQ738">
        <v>1.93</v>
      </c>
    </row>
    <row r="739" spans="1:43" ht="15.6">
      <c r="A739" s="134">
        <v>191</v>
      </c>
      <c r="B739" t="s">
        <v>2173</v>
      </c>
      <c r="C739" t="s">
        <v>2164</v>
      </c>
      <c r="D739">
        <v>0</v>
      </c>
      <c r="E739">
        <f t="shared" si="44"/>
        <v>0.60000000000000853</v>
      </c>
      <c r="F739">
        <f t="shared" si="45"/>
        <v>0.59999999999999432</v>
      </c>
      <c r="G739">
        <f t="shared" si="46"/>
        <v>10</v>
      </c>
      <c r="H739" s="136">
        <f t="shared" si="47"/>
        <v>1603.15</v>
      </c>
      <c r="I739" t="s">
        <v>1602</v>
      </c>
      <c r="J739" t="s">
        <v>1490</v>
      </c>
      <c r="K739" t="s">
        <v>1566</v>
      </c>
      <c r="L739" t="s">
        <v>1486</v>
      </c>
      <c r="M739">
        <v>73</v>
      </c>
      <c r="N739">
        <v>1330</v>
      </c>
      <c r="O739">
        <v>5</v>
      </c>
      <c r="P739">
        <v>1</v>
      </c>
      <c r="Q739" s="134">
        <v>191</v>
      </c>
      <c r="R739">
        <v>50.01</v>
      </c>
      <c r="S739">
        <v>0.24</v>
      </c>
      <c r="T739">
        <v>15.3</v>
      </c>
      <c r="U739">
        <v>5.83</v>
      </c>
      <c r="V739">
        <v>0.12</v>
      </c>
      <c r="W739">
        <v>12.24</v>
      </c>
      <c r="X739">
        <v>13.05</v>
      </c>
      <c r="Y739">
        <v>1.69</v>
      </c>
      <c r="Z739">
        <v>0.33</v>
      </c>
      <c r="AA739">
        <v>0.59</v>
      </c>
      <c r="AB739">
        <v>0</v>
      </c>
      <c r="AC739">
        <v>0</v>
      </c>
      <c r="AD739">
        <v>0</v>
      </c>
      <c r="AE739">
        <v>99.4</v>
      </c>
      <c r="AG739" s="134">
        <v>191</v>
      </c>
      <c r="AH739">
        <v>52.43</v>
      </c>
      <c r="AI739">
        <v>7.0000000000000007E-2</v>
      </c>
      <c r="AJ739">
        <v>4.0199999999999996</v>
      </c>
      <c r="AK739">
        <v>3.17</v>
      </c>
      <c r="AL739">
        <v>0.1</v>
      </c>
      <c r="AM739">
        <v>19.7</v>
      </c>
      <c r="AN739">
        <v>18.489999999999998</v>
      </c>
      <c r="AO739">
        <v>0.28000000000000003</v>
      </c>
      <c r="AP739">
        <v>0</v>
      </c>
      <c r="AQ739">
        <v>1.66</v>
      </c>
    </row>
    <row r="740" spans="1:43" ht="15.6">
      <c r="A740" s="134">
        <v>192</v>
      </c>
      <c r="B740" t="s">
        <v>2174</v>
      </c>
      <c r="C740" t="s">
        <v>2164</v>
      </c>
      <c r="D740">
        <v>0</v>
      </c>
      <c r="E740">
        <f t="shared" si="44"/>
        <v>0.23000000000000398</v>
      </c>
      <c r="F740">
        <f t="shared" si="45"/>
        <v>0.23000000000000398</v>
      </c>
      <c r="G740">
        <f t="shared" si="46"/>
        <v>10</v>
      </c>
      <c r="H740" s="136">
        <f t="shared" si="47"/>
        <v>1583.15</v>
      </c>
      <c r="I740" t="s">
        <v>1602</v>
      </c>
      <c r="J740" t="s">
        <v>1490</v>
      </c>
      <c r="K740" t="s">
        <v>1566</v>
      </c>
      <c r="L740" t="s">
        <v>1486</v>
      </c>
      <c r="M740">
        <v>126</v>
      </c>
      <c r="N740">
        <v>1310</v>
      </c>
      <c r="O740">
        <v>5</v>
      </c>
      <c r="P740">
        <v>1</v>
      </c>
      <c r="Q740" s="134">
        <v>192</v>
      </c>
      <c r="R740">
        <v>50.96</v>
      </c>
      <c r="S740">
        <v>0.27</v>
      </c>
      <c r="T740">
        <v>16.579999999999998</v>
      </c>
      <c r="U740">
        <v>5.58</v>
      </c>
      <c r="V740">
        <v>0.1</v>
      </c>
      <c r="W740">
        <v>11.32</v>
      </c>
      <c r="X740">
        <v>11.91</v>
      </c>
      <c r="Y740">
        <v>2.02</v>
      </c>
      <c r="Z740">
        <v>0.59</v>
      </c>
      <c r="AA740">
        <v>0.44</v>
      </c>
      <c r="AB740">
        <v>0</v>
      </c>
      <c r="AC740">
        <v>0</v>
      </c>
      <c r="AD740">
        <v>0</v>
      </c>
      <c r="AE740">
        <v>99.77</v>
      </c>
      <c r="AG740" s="134">
        <v>192</v>
      </c>
      <c r="AH740">
        <v>53.59</v>
      </c>
      <c r="AI740">
        <v>0</v>
      </c>
      <c r="AJ740">
        <v>4.24</v>
      </c>
      <c r="AK740">
        <v>3.14</v>
      </c>
      <c r="AL740">
        <v>0.1</v>
      </c>
      <c r="AM740">
        <v>20.04</v>
      </c>
      <c r="AN740">
        <v>17.79</v>
      </c>
      <c r="AO740">
        <v>0.3</v>
      </c>
      <c r="AP740">
        <v>0</v>
      </c>
      <c r="AQ740">
        <v>1.56</v>
      </c>
    </row>
    <row r="741" spans="1:43" ht="15.6">
      <c r="A741" s="134">
        <v>193</v>
      </c>
      <c r="B741" t="s">
        <v>2175</v>
      </c>
      <c r="C741" t="s">
        <v>2164</v>
      </c>
      <c r="D741">
        <v>0</v>
      </c>
      <c r="E741">
        <f t="shared" si="44"/>
        <v>0.37999999999999545</v>
      </c>
      <c r="F741">
        <f t="shared" si="45"/>
        <v>0.37999999999999545</v>
      </c>
      <c r="G741">
        <f t="shared" si="46"/>
        <v>10</v>
      </c>
      <c r="H741" s="136">
        <f t="shared" si="47"/>
        <v>1563.15</v>
      </c>
      <c r="I741" t="s">
        <v>1602</v>
      </c>
      <c r="J741" t="s">
        <v>1490</v>
      </c>
      <c r="K741" t="s">
        <v>1566</v>
      </c>
      <c r="L741" t="s">
        <v>1486</v>
      </c>
      <c r="M741">
        <v>142</v>
      </c>
      <c r="N741">
        <v>1290</v>
      </c>
      <c r="O741">
        <v>5</v>
      </c>
      <c r="P741">
        <v>1</v>
      </c>
      <c r="Q741" s="134">
        <v>193</v>
      </c>
      <c r="R741">
        <v>52.27</v>
      </c>
      <c r="S741">
        <v>0.28999999999999998</v>
      </c>
      <c r="T741">
        <v>16.649999999999999</v>
      </c>
      <c r="U741">
        <v>4.84</v>
      </c>
      <c r="V741">
        <v>7.0000000000000007E-2</v>
      </c>
      <c r="W741">
        <v>10.48</v>
      </c>
      <c r="X741">
        <v>11.69</v>
      </c>
      <c r="Y741">
        <v>2.23</v>
      </c>
      <c r="Z741">
        <v>0.8</v>
      </c>
      <c r="AA741">
        <v>0.3</v>
      </c>
      <c r="AB741">
        <v>0</v>
      </c>
      <c r="AC741">
        <v>0</v>
      </c>
      <c r="AD741">
        <v>0</v>
      </c>
      <c r="AE741">
        <v>99.62</v>
      </c>
      <c r="AG741" s="134">
        <v>193</v>
      </c>
      <c r="AH741">
        <v>53</v>
      </c>
      <c r="AI741">
        <v>0</v>
      </c>
      <c r="AJ741">
        <v>4.38</v>
      </c>
      <c r="AK741">
        <v>2.81</v>
      </c>
      <c r="AL741">
        <v>0.08</v>
      </c>
      <c r="AM741">
        <v>19.72</v>
      </c>
      <c r="AN741">
        <v>18.09</v>
      </c>
      <c r="AO741">
        <v>0.35</v>
      </c>
      <c r="AP741">
        <v>0</v>
      </c>
      <c r="AQ741">
        <v>1.43</v>
      </c>
    </row>
    <row r="742" spans="1:43" ht="15.6">
      <c r="A742" s="134">
        <v>194</v>
      </c>
      <c r="B742" t="s">
        <v>2176</v>
      </c>
      <c r="C742" t="s">
        <v>2164</v>
      </c>
      <c r="D742">
        <v>0</v>
      </c>
      <c r="E742">
        <f t="shared" si="44"/>
        <v>1.2900000000000205</v>
      </c>
      <c r="F742">
        <f t="shared" si="45"/>
        <v>1.2900000000000063</v>
      </c>
      <c r="G742">
        <f t="shared" si="46"/>
        <v>10</v>
      </c>
      <c r="H742" s="136">
        <f t="shared" si="47"/>
        <v>1543.15</v>
      </c>
      <c r="I742" t="s">
        <v>1602</v>
      </c>
      <c r="J742" t="s">
        <v>1490</v>
      </c>
      <c r="K742" t="s">
        <v>1566</v>
      </c>
      <c r="L742" t="s">
        <v>1486</v>
      </c>
      <c r="M742">
        <v>96</v>
      </c>
      <c r="N742">
        <v>1270</v>
      </c>
      <c r="O742">
        <v>5</v>
      </c>
      <c r="P742">
        <v>1</v>
      </c>
      <c r="Q742" s="134">
        <v>194</v>
      </c>
      <c r="R742">
        <v>54.33</v>
      </c>
      <c r="S742">
        <v>0.32</v>
      </c>
      <c r="T742">
        <v>18.38</v>
      </c>
      <c r="U742">
        <v>3.31</v>
      </c>
      <c r="V742">
        <v>0</v>
      </c>
      <c r="W742">
        <v>7.96</v>
      </c>
      <c r="X742">
        <v>10.6</v>
      </c>
      <c r="Y742">
        <v>2.66</v>
      </c>
      <c r="Z742">
        <v>0.99</v>
      </c>
      <c r="AA742">
        <v>0.16</v>
      </c>
      <c r="AB742">
        <v>0</v>
      </c>
      <c r="AC742">
        <v>0</v>
      </c>
      <c r="AD742">
        <v>0</v>
      </c>
      <c r="AE742">
        <v>98.71</v>
      </c>
      <c r="AG742" s="134">
        <v>194</v>
      </c>
      <c r="AH742">
        <v>52.6</v>
      </c>
      <c r="AI742">
        <v>7.0000000000000007E-2</v>
      </c>
      <c r="AJ742">
        <v>4.33</v>
      </c>
      <c r="AK742">
        <v>3.22</v>
      </c>
      <c r="AL742">
        <v>0.09</v>
      </c>
      <c r="AM742">
        <v>19.440000000000001</v>
      </c>
      <c r="AN742">
        <v>18.55</v>
      </c>
      <c r="AO742">
        <v>0.36</v>
      </c>
      <c r="AP742">
        <v>0</v>
      </c>
      <c r="AQ742">
        <v>1.28</v>
      </c>
    </row>
    <row r="743" spans="1:43" ht="15.6">
      <c r="A743" s="134">
        <v>199</v>
      </c>
      <c r="B743" t="s">
        <v>2177</v>
      </c>
      <c r="C743" t="s">
        <v>2164</v>
      </c>
      <c r="D743">
        <v>0</v>
      </c>
      <c r="E743">
        <f t="shared" si="44"/>
        <v>-0.12000000000000455</v>
      </c>
      <c r="F743">
        <f t="shared" si="45"/>
        <v>-0.12000000000000455</v>
      </c>
      <c r="G743">
        <f t="shared" si="46"/>
        <v>10</v>
      </c>
      <c r="H743" s="136">
        <f t="shared" si="47"/>
        <v>1573.15</v>
      </c>
      <c r="I743" t="s">
        <v>1602</v>
      </c>
      <c r="J743" t="s">
        <v>1490</v>
      </c>
      <c r="K743" t="s">
        <v>1566</v>
      </c>
      <c r="L743" t="s">
        <v>1486</v>
      </c>
      <c r="M743">
        <v>96</v>
      </c>
      <c r="N743">
        <v>1300</v>
      </c>
      <c r="O743">
        <v>5</v>
      </c>
      <c r="P743">
        <v>1</v>
      </c>
      <c r="Q743" s="134">
        <v>199</v>
      </c>
      <c r="R743">
        <v>50.17</v>
      </c>
      <c r="S743">
        <v>0.3</v>
      </c>
      <c r="T743">
        <v>17.12</v>
      </c>
      <c r="U743">
        <v>5.96</v>
      </c>
      <c r="V743">
        <v>0.12</v>
      </c>
      <c r="W743">
        <v>11.26</v>
      </c>
      <c r="X743">
        <v>12.4</v>
      </c>
      <c r="Y743">
        <v>1.47</v>
      </c>
      <c r="Z743">
        <v>0.99</v>
      </c>
      <c r="AA743">
        <v>0.33</v>
      </c>
      <c r="AB743">
        <v>0</v>
      </c>
      <c r="AC743">
        <v>0</v>
      </c>
      <c r="AD743">
        <v>0</v>
      </c>
      <c r="AE743">
        <v>100.12</v>
      </c>
      <c r="AG743" s="134">
        <v>199</v>
      </c>
      <c r="AH743">
        <v>53.77</v>
      </c>
      <c r="AI743">
        <v>0.11</v>
      </c>
      <c r="AJ743">
        <v>4.3099999999999996</v>
      </c>
      <c r="AK743">
        <v>3.6</v>
      </c>
      <c r="AL743">
        <v>0.11</v>
      </c>
      <c r="AM743">
        <v>20.51</v>
      </c>
      <c r="AN743">
        <v>16.95</v>
      </c>
      <c r="AO743">
        <v>0.23</v>
      </c>
      <c r="AP743">
        <v>0</v>
      </c>
      <c r="AQ743">
        <v>1.51</v>
      </c>
    </row>
    <row r="744" spans="1:43" ht="15.6">
      <c r="A744" s="134">
        <v>200</v>
      </c>
      <c r="B744" t="s">
        <v>2178</v>
      </c>
      <c r="C744" t="s">
        <v>2164</v>
      </c>
      <c r="D744">
        <v>0</v>
      </c>
      <c r="E744">
        <f t="shared" si="44"/>
        <v>-9.9999999999994316E-2</v>
      </c>
      <c r="F744">
        <f t="shared" si="45"/>
        <v>-9.9999999999994316E-2</v>
      </c>
      <c r="G744">
        <f t="shared" si="46"/>
        <v>10</v>
      </c>
      <c r="H744" s="136">
        <f t="shared" si="47"/>
        <v>1543.15</v>
      </c>
      <c r="I744" t="s">
        <v>1602</v>
      </c>
      <c r="J744" t="s">
        <v>1490</v>
      </c>
      <c r="K744" t="s">
        <v>1566</v>
      </c>
      <c r="L744" t="s">
        <v>1486</v>
      </c>
      <c r="M744">
        <v>143</v>
      </c>
      <c r="N744">
        <v>1270</v>
      </c>
      <c r="O744">
        <v>5</v>
      </c>
      <c r="P744">
        <v>1</v>
      </c>
      <c r="Q744" s="134">
        <v>200</v>
      </c>
      <c r="R744">
        <v>52.08</v>
      </c>
      <c r="S744">
        <v>0.41</v>
      </c>
      <c r="T744">
        <v>18.28</v>
      </c>
      <c r="U744">
        <v>4.74</v>
      </c>
      <c r="V744">
        <v>0.08</v>
      </c>
      <c r="W744">
        <v>9.2799999999999994</v>
      </c>
      <c r="X744">
        <v>11.37</v>
      </c>
      <c r="Y744">
        <v>2.04</v>
      </c>
      <c r="Z744">
        <v>1.58</v>
      </c>
      <c r="AA744">
        <v>0.24</v>
      </c>
      <c r="AB744">
        <v>0</v>
      </c>
      <c r="AC744">
        <v>0</v>
      </c>
      <c r="AD744">
        <v>0</v>
      </c>
      <c r="AE744">
        <v>100.1</v>
      </c>
      <c r="AG744" s="134">
        <v>200</v>
      </c>
      <c r="AH744">
        <v>52.98</v>
      </c>
      <c r="AI744">
        <v>0.14000000000000001</v>
      </c>
      <c r="AJ744">
        <v>5.04</v>
      </c>
      <c r="AK744">
        <v>3.48</v>
      </c>
      <c r="AL744">
        <v>0.11</v>
      </c>
      <c r="AM744">
        <v>19.61</v>
      </c>
      <c r="AN744">
        <v>17.760000000000002</v>
      </c>
      <c r="AO744">
        <v>0.23</v>
      </c>
      <c r="AP744">
        <v>0</v>
      </c>
      <c r="AQ744">
        <v>1.36</v>
      </c>
    </row>
    <row r="745" spans="1:43" ht="15.6">
      <c r="A745" s="134">
        <v>201</v>
      </c>
      <c r="B745" t="s">
        <v>2179</v>
      </c>
      <c r="C745" t="s">
        <v>2164</v>
      </c>
      <c r="D745">
        <v>0</v>
      </c>
      <c r="E745">
        <f t="shared" si="44"/>
        <v>-0.14999999999999147</v>
      </c>
      <c r="F745">
        <f t="shared" si="45"/>
        <v>-0.15000000000000568</v>
      </c>
      <c r="G745">
        <f t="shared" si="46"/>
        <v>10</v>
      </c>
      <c r="H745" s="136">
        <f t="shared" si="47"/>
        <v>1663.15</v>
      </c>
      <c r="I745" t="s">
        <v>1602</v>
      </c>
      <c r="J745" t="s">
        <v>1490</v>
      </c>
      <c r="K745" t="s">
        <v>1566</v>
      </c>
      <c r="L745" t="s">
        <v>1486</v>
      </c>
      <c r="M745">
        <v>65</v>
      </c>
      <c r="N745">
        <v>1390</v>
      </c>
      <c r="O745">
        <v>5</v>
      </c>
      <c r="P745">
        <v>1</v>
      </c>
      <c r="Q745" s="134">
        <v>201</v>
      </c>
      <c r="R745">
        <v>51.64</v>
      </c>
      <c r="S745">
        <v>0.11</v>
      </c>
      <c r="T745">
        <v>10.48</v>
      </c>
      <c r="U745">
        <v>6.33</v>
      </c>
      <c r="V745">
        <v>0.15</v>
      </c>
      <c r="W745">
        <v>16.100000000000001</v>
      </c>
      <c r="X745">
        <v>13.5</v>
      </c>
      <c r="Y745">
        <v>0.56999999999999995</v>
      </c>
      <c r="Z745">
        <v>0.16</v>
      </c>
      <c r="AA745">
        <v>1.1100000000000001</v>
      </c>
      <c r="AB745">
        <v>0</v>
      </c>
      <c r="AC745">
        <v>0</v>
      </c>
      <c r="AD745">
        <v>0</v>
      </c>
      <c r="AE745">
        <v>100.15</v>
      </c>
      <c r="AG745" s="134">
        <v>201</v>
      </c>
      <c r="AH745">
        <v>56.87</v>
      </c>
      <c r="AI745">
        <v>0</v>
      </c>
      <c r="AJ745">
        <v>1.81</v>
      </c>
      <c r="AK745">
        <v>4.3499999999999996</v>
      </c>
      <c r="AL745">
        <v>0.12</v>
      </c>
      <c r="AM745">
        <v>30.17</v>
      </c>
      <c r="AN745">
        <v>6.44</v>
      </c>
      <c r="AO745">
        <v>7.0000000000000007E-2</v>
      </c>
      <c r="AP745">
        <v>0</v>
      </c>
      <c r="AQ745">
        <v>1.66</v>
      </c>
    </row>
    <row r="746" spans="1:43" ht="15.6">
      <c r="A746" s="134">
        <v>202</v>
      </c>
      <c r="B746" t="s">
        <v>2180</v>
      </c>
      <c r="C746" t="s">
        <v>2164</v>
      </c>
      <c r="D746">
        <v>0</v>
      </c>
      <c r="E746">
        <f t="shared" si="44"/>
        <v>0.31000000000000227</v>
      </c>
      <c r="F746">
        <f t="shared" si="45"/>
        <v>0.31000000000000227</v>
      </c>
      <c r="G746">
        <f t="shared" si="46"/>
        <v>10</v>
      </c>
      <c r="H746" s="136">
        <f t="shared" si="47"/>
        <v>1633.15</v>
      </c>
      <c r="I746" t="s">
        <v>1602</v>
      </c>
      <c r="J746" t="s">
        <v>1490</v>
      </c>
      <c r="K746" t="s">
        <v>1566</v>
      </c>
      <c r="L746" t="s">
        <v>1486</v>
      </c>
      <c r="M746">
        <v>93.5</v>
      </c>
      <c r="N746">
        <v>1360</v>
      </c>
      <c r="O746">
        <v>5</v>
      </c>
      <c r="P746">
        <v>1</v>
      </c>
      <c r="Q746" s="134">
        <v>202</v>
      </c>
      <c r="R746">
        <v>51.09</v>
      </c>
      <c r="S746">
        <v>0.18</v>
      </c>
      <c r="T746">
        <v>12.58</v>
      </c>
      <c r="U746">
        <v>6.36</v>
      </c>
      <c r="V746">
        <v>0.11</v>
      </c>
      <c r="W746">
        <v>14.18</v>
      </c>
      <c r="X746">
        <v>13.35</v>
      </c>
      <c r="Y746">
        <v>0.78</v>
      </c>
      <c r="Z746">
        <v>0.23</v>
      </c>
      <c r="AA746">
        <v>0.83</v>
      </c>
      <c r="AB746">
        <v>0</v>
      </c>
      <c r="AC746">
        <v>0</v>
      </c>
      <c r="AD746">
        <v>0</v>
      </c>
      <c r="AE746">
        <v>99.69</v>
      </c>
      <c r="AG746" s="134">
        <v>202</v>
      </c>
      <c r="AH746">
        <v>54.68</v>
      </c>
      <c r="AI746">
        <v>0</v>
      </c>
      <c r="AJ746">
        <v>2.65</v>
      </c>
      <c r="AK746">
        <v>4.3899999999999997</v>
      </c>
      <c r="AL746">
        <v>0.12</v>
      </c>
      <c r="AM746">
        <v>26.41</v>
      </c>
      <c r="AN746">
        <v>9.15</v>
      </c>
      <c r="AO746">
        <v>0.09</v>
      </c>
      <c r="AP746">
        <v>0</v>
      </c>
      <c r="AQ746">
        <v>1.76</v>
      </c>
    </row>
    <row r="747" spans="1:43" ht="15.6">
      <c r="A747" s="134">
        <v>203</v>
      </c>
      <c r="B747" t="s">
        <v>2181</v>
      </c>
      <c r="C747" t="s">
        <v>2164</v>
      </c>
      <c r="D747">
        <v>0</v>
      </c>
      <c r="E747">
        <f t="shared" si="44"/>
        <v>-0.21000000000000796</v>
      </c>
      <c r="F747">
        <f t="shared" si="45"/>
        <v>-0.20999999999999375</v>
      </c>
      <c r="G747">
        <f t="shared" si="46"/>
        <v>10</v>
      </c>
      <c r="H747" s="136">
        <f t="shared" si="47"/>
        <v>1618.15</v>
      </c>
      <c r="I747" t="s">
        <v>1602</v>
      </c>
      <c r="J747" t="s">
        <v>1490</v>
      </c>
      <c r="K747" t="s">
        <v>1566</v>
      </c>
      <c r="L747" t="s">
        <v>1486</v>
      </c>
      <c r="M747">
        <v>116</v>
      </c>
      <c r="N747">
        <v>1345</v>
      </c>
      <c r="O747">
        <v>5</v>
      </c>
      <c r="P747">
        <v>1</v>
      </c>
      <c r="Q747" s="134">
        <v>203</v>
      </c>
      <c r="R747">
        <v>50.79</v>
      </c>
      <c r="S747">
        <v>0.17</v>
      </c>
      <c r="T747">
        <v>14.1</v>
      </c>
      <c r="U747">
        <v>6.26</v>
      </c>
      <c r="V747">
        <v>0.12</v>
      </c>
      <c r="W747">
        <v>13.74</v>
      </c>
      <c r="X747">
        <v>13.01</v>
      </c>
      <c r="Y747">
        <v>0.99</v>
      </c>
      <c r="Z747">
        <v>0.28999999999999998</v>
      </c>
      <c r="AA747">
        <v>0.74</v>
      </c>
      <c r="AB747">
        <v>0</v>
      </c>
      <c r="AC747">
        <v>0</v>
      </c>
      <c r="AD747">
        <v>0</v>
      </c>
      <c r="AE747">
        <v>100.21</v>
      </c>
      <c r="AG747" s="134">
        <v>203</v>
      </c>
      <c r="AH747">
        <v>53.63</v>
      </c>
      <c r="AI747">
        <v>0</v>
      </c>
      <c r="AJ747">
        <v>3.93</v>
      </c>
      <c r="AK747">
        <v>3.7</v>
      </c>
      <c r="AL747">
        <v>0.12</v>
      </c>
      <c r="AM747">
        <v>22.5</v>
      </c>
      <c r="AN747">
        <v>14.07</v>
      </c>
      <c r="AO747">
        <v>0.16</v>
      </c>
      <c r="AP747">
        <v>0</v>
      </c>
      <c r="AQ747">
        <v>1.77</v>
      </c>
    </row>
    <row r="748" spans="1:43" ht="15.6">
      <c r="A748" s="134">
        <v>204</v>
      </c>
      <c r="B748" t="s">
        <v>2182</v>
      </c>
      <c r="C748" t="s">
        <v>2164</v>
      </c>
      <c r="D748">
        <v>0</v>
      </c>
      <c r="E748">
        <f t="shared" si="44"/>
        <v>1.210000000000008</v>
      </c>
      <c r="F748">
        <f t="shared" si="45"/>
        <v>1.2099999999999937</v>
      </c>
      <c r="G748">
        <f t="shared" si="46"/>
        <v>10</v>
      </c>
      <c r="H748" s="136">
        <f t="shared" si="47"/>
        <v>1603.15</v>
      </c>
      <c r="I748" t="s">
        <v>1602</v>
      </c>
      <c r="J748" t="s">
        <v>1490</v>
      </c>
      <c r="K748" t="s">
        <v>1566</v>
      </c>
      <c r="L748" t="s">
        <v>1486</v>
      </c>
      <c r="M748">
        <v>93</v>
      </c>
      <c r="N748">
        <v>1330</v>
      </c>
      <c r="O748">
        <v>5</v>
      </c>
      <c r="P748">
        <v>1</v>
      </c>
      <c r="Q748" s="134">
        <v>204</v>
      </c>
      <c r="R748">
        <v>49.83</v>
      </c>
      <c r="S748">
        <v>0.18</v>
      </c>
      <c r="T748">
        <v>14.87</v>
      </c>
      <c r="U748">
        <v>6.32</v>
      </c>
      <c r="V748">
        <v>0.13</v>
      </c>
      <c r="W748">
        <v>12.7</v>
      </c>
      <c r="X748">
        <v>12.8</v>
      </c>
      <c r="Y748">
        <v>1.0900000000000001</v>
      </c>
      <c r="Z748">
        <v>0.42</v>
      </c>
      <c r="AA748">
        <v>0.45</v>
      </c>
      <c r="AB748">
        <v>0</v>
      </c>
      <c r="AC748">
        <v>0</v>
      </c>
      <c r="AD748">
        <v>0</v>
      </c>
      <c r="AE748">
        <v>98.79</v>
      </c>
      <c r="AG748" s="134">
        <v>204</v>
      </c>
      <c r="AH748">
        <v>53.23</v>
      </c>
      <c r="AI748">
        <v>0.06</v>
      </c>
      <c r="AJ748">
        <v>4.49</v>
      </c>
      <c r="AK748">
        <v>3.74</v>
      </c>
      <c r="AL748">
        <v>0.12</v>
      </c>
      <c r="AM748">
        <v>22.18</v>
      </c>
      <c r="AN748">
        <v>14.61</v>
      </c>
      <c r="AO748">
        <v>0.21</v>
      </c>
      <c r="AP748">
        <v>0</v>
      </c>
      <c r="AQ748">
        <v>1.72</v>
      </c>
    </row>
    <row r="749" spans="1:43" ht="15.6">
      <c r="A749" s="134">
        <v>205</v>
      </c>
      <c r="B749" t="s">
        <v>2183</v>
      </c>
      <c r="C749" t="s">
        <v>2164</v>
      </c>
      <c r="D749">
        <v>0</v>
      </c>
      <c r="E749">
        <f t="shared" si="44"/>
        <v>0.34000000000000341</v>
      </c>
      <c r="F749">
        <f t="shared" si="45"/>
        <v>0.34000000000000341</v>
      </c>
      <c r="G749">
        <f t="shared" si="46"/>
        <v>10</v>
      </c>
      <c r="H749" s="136">
        <f t="shared" si="47"/>
        <v>1573.15</v>
      </c>
      <c r="I749" t="s">
        <v>1602</v>
      </c>
      <c r="J749" t="s">
        <v>1490</v>
      </c>
      <c r="K749" t="s">
        <v>1566</v>
      </c>
      <c r="L749" t="s">
        <v>1486</v>
      </c>
      <c r="M749">
        <v>103</v>
      </c>
      <c r="N749">
        <v>1300</v>
      </c>
      <c r="O749">
        <v>5</v>
      </c>
      <c r="P749">
        <v>1</v>
      </c>
      <c r="Q749" s="134">
        <v>205</v>
      </c>
      <c r="R749">
        <v>50.28</v>
      </c>
      <c r="S749">
        <v>0.26</v>
      </c>
      <c r="T749">
        <v>16.38</v>
      </c>
      <c r="U749">
        <v>5.75</v>
      </c>
      <c r="V749">
        <v>0.1</v>
      </c>
      <c r="W749">
        <v>11.97</v>
      </c>
      <c r="X749">
        <v>12.41</v>
      </c>
      <c r="Y749">
        <v>1.54</v>
      </c>
      <c r="Z749">
        <v>0.5</v>
      </c>
      <c r="AA749">
        <v>0.47</v>
      </c>
      <c r="AB749">
        <v>0</v>
      </c>
      <c r="AC749">
        <v>0</v>
      </c>
      <c r="AD749">
        <v>0</v>
      </c>
      <c r="AE749">
        <v>99.66</v>
      </c>
      <c r="AG749" s="134">
        <v>205</v>
      </c>
      <c r="AH749">
        <v>53.28</v>
      </c>
      <c r="AI749">
        <v>0.06</v>
      </c>
      <c r="AJ749">
        <v>4.99</v>
      </c>
      <c r="AK749">
        <v>3.68</v>
      </c>
      <c r="AL749">
        <v>0.1</v>
      </c>
      <c r="AM749">
        <v>21.24</v>
      </c>
      <c r="AN749">
        <v>15.56</v>
      </c>
      <c r="AO749">
        <v>0.23</v>
      </c>
      <c r="AP749">
        <v>0</v>
      </c>
      <c r="AQ749">
        <v>1.52</v>
      </c>
    </row>
    <row r="750" spans="1:43" ht="15.6">
      <c r="A750" s="134">
        <v>206</v>
      </c>
      <c r="B750" t="s">
        <v>2184</v>
      </c>
      <c r="C750" t="s">
        <v>2164</v>
      </c>
      <c r="D750">
        <v>0</v>
      </c>
      <c r="E750">
        <f t="shared" si="44"/>
        <v>-0.37999999999999545</v>
      </c>
      <c r="F750">
        <f t="shared" si="45"/>
        <v>-0.37999999999999545</v>
      </c>
      <c r="G750">
        <f t="shared" si="46"/>
        <v>10</v>
      </c>
      <c r="H750" s="136">
        <f t="shared" si="47"/>
        <v>1573.15</v>
      </c>
      <c r="I750" t="s">
        <v>1602</v>
      </c>
      <c r="J750" t="s">
        <v>1490</v>
      </c>
      <c r="K750" t="s">
        <v>1566</v>
      </c>
      <c r="L750" t="s">
        <v>1486</v>
      </c>
      <c r="M750">
        <v>120</v>
      </c>
      <c r="N750">
        <v>1300</v>
      </c>
      <c r="O750">
        <v>5</v>
      </c>
      <c r="P750">
        <v>1</v>
      </c>
      <c r="Q750" s="134">
        <v>206</v>
      </c>
      <c r="R750">
        <v>51.21</v>
      </c>
      <c r="S750">
        <v>0.24</v>
      </c>
      <c r="T750">
        <v>16.739999999999998</v>
      </c>
      <c r="U750">
        <v>5.79</v>
      </c>
      <c r="V750">
        <v>0.1</v>
      </c>
      <c r="W750">
        <v>11.45</v>
      </c>
      <c r="X750">
        <v>11.95</v>
      </c>
      <c r="Y750">
        <v>1.8</v>
      </c>
      <c r="Z750">
        <v>0.85</v>
      </c>
      <c r="AA750">
        <v>0.25</v>
      </c>
      <c r="AB750">
        <v>0</v>
      </c>
      <c r="AC750">
        <v>0</v>
      </c>
      <c r="AD750">
        <v>0</v>
      </c>
      <c r="AE750">
        <v>100.38</v>
      </c>
      <c r="AG750" s="134">
        <v>206</v>
      </c>
      <c r="AH750">
        <v>53.25</v>
      </c>
      <c r="AI750">
        <v>0.1</v>
      </c>
      <c r="AJ750">
        <v>4.93</v>
      </c>
      <c r="AK750">
        <v>3.56</v>
      </c>
      <c r="AL750">
        <v>0.1</v>
      </c>
      <c r="AM750">
        <v>20.96</v>
      </c>
      <c r="AN750">
        <v>16.329999999999998</v>
      </c>
      <c r="AO750">
        <v>0.27</v>
      </c>
      <c r="AP750">
        <v>0</v>
      </c>
      <c r="AQ750">
        <v>1.59</v>
      </c>
    </row>
    <row r="751" spans="1:43" ht="15.6">
      <c r="A751" s="134">
        <v>207</v>
      </c>
      <c r="B751" t="s">
        <v>2185</v>
      </c>
      <c r="C751" t="s">
        <v>2164</v>
      </c>
      <c r="D751">
        <v>0</v>
      </c>
      <c r="E751">
        <f t="shared" si="44"/>
        <v>0.30000000000001137</v>
      </c>
      <c r="F751">
        <f t="shared" si="45"/>
        <v>0.29999999999999716</v>
      </c>
      <c r="G751">
        <f t="shared" si="46"/>
        <v>10</v>
      </c>
      <c r="H751" s="136">
        <f t="shared" si="47"/>
        <v>1543.15</v>
      </c>
      <c r="I751" t="s">
        <v>1602</v>
      </c>
      <c r="J751" t="s">
        <v>1490</v>
      </c>
      <c r="K751" t="s">
        <v>1566</v>
      </c>
      <c r="L751" t="s">
        <v>1486</v>
      </c>
      <c r="M751">
        <v>140</v>
      </c>
      <c r="N751">
        <v>1270</v>
      </c>
      <c r="O751">
        <v>5</v>
      </c>
      <c r="P751">
        <v>1</v>
      </c>
      <c r="Q751" s="134">
        <v>207</v>
      </c>
      <c r="R751">
        <v>52.58</v>
      </c>
      <c r="S751">
        <v>0.3</v>
      </c>
      <c r="T751">
        <v>18.190000000000001</v>
      </c>
      <c r="U751">
        <v>4.75</v>
      </c>
      <c r="V751">
        <v>0.1</v>
      </c>
      <c r="W751">
        <v>8.92</v>
      </c>
      <c r="X751">
        <v>10.220000000000001</v>
      </c>
      <c r="Y751">
        <v>2.67</v>
      </c>
      <c r="Z751">
        <v>1.81</v>
      </c>
      <c r="AA751">
        <v>0.16</v>
      </c>
      <c r="AB751">
        <v>0</v>
      </c>
      <c r="AC751">
        <v>0</v>
      </c>
      <c r="AD751">
        <v>0</v>
      </c>
      <c r="AE751">
        <v>99.7</v>
      </c>
      <c r="AG751" s="134">
        <v>207</v>
      </c>
      <c r="AH751">
        <v>52.57</v>
      </c>
      <c r="AI751">
        <v>0.11</v>
      </c>
      <c r="AJ751">
        <v>5.52</v>
      </c>
      <c r="AK751">
        <v>3.35</v>
      </c>
      <c r="AL751">
        <v>0.09</v>
      </c>
      <c r="AM751">
        <v>19.579999999999998</v>
      </c>
      <c r="AN751">
        <v>17.52</v>
      </c>
      <c r="AO751">
        <v>0.34</v>
      </c>
      <c r="AP751">
        <v>0</v>
      </c>
      <c r="AQ751">
        <v>1.3</v>
      </c>
    </row>
    <row r="752" spans="1:43" ht="15.6">
      <c r="A752" s="134">
        <v>30380</v>
      </c>
      <c r="B752">
        <v>11</v>
      </c>
      <c r="C752" t="s">
        <v>1067</v>
      </c>
      <c r="D752">
        <v>0</v>
      </c>
      <c r="E752">
        <f t="shared" si="44"/>
        <v>0.30000000000001137</v>
      </c>
      <c r="F752">
        <f t="shared" si="45"/>
        <v>0.29999999999999716</v>
      </c>
      <c r="G752">
        <f t="shared" si="46"/>
        <v>0</v>
      </c>
      <c r="H752" s="136">
        <f t="shared" si="47"/>
        <v>1392.15</v>
      </c>
      <c r="I752" t="s">
        <v>1543</v>
      </c>
      <c r="J752" t="s">
        <v>1484</v>
      </c>
      <c r="K752" t="s">
        <v>1580</v>
      </c>
      <c r="L752" t="s">
        <v>1486</v>
      </c>
      <c r="M752">
        <v>65</v>
      </c>
      <c r="N752">
        <v>1119</v>
      </c>
      <c r="O752">
        <v>5</v>
      </c>
      <c r="P752">
        <v>0</v>
      </c>
      <c r="Q752" s="134">
        <v>30380</v>
      </c>
      <c r="R752">
        <v>49.51</v>
      </c>
      <c r="S752">
        <v>3.39</v>
      </c>
      <c r="T752">
        <v>12.29</v>
      </c>
      <c r="U752">
        <v>14.62</v>
      </c>
      <c r="V752">
        <v>0.24</v>
      </c>
      <c r="W752">
        <v>5.56</v>
      </c>
      <c r="X752">
        <v>9.73</v>
      </c>
      <c r="Y752">
        <v>2.5499999999999998</v>
      </c>
      <c r="Z752">
        <v>1.07</v>
      </c>
      <c r="AA752">
        <v>0</v>
      </c>
      <c r="AB752">
        <v>0.74</v>
      </c>
      <c r="AC752">
        <v>0</v>
      </c>
      <c r="AD752">
        <v>0</v>
      </c>
      <c r="AE752">
        <v>99.7</v>
      </c>
      <c r="AG752" s="134">
        <v>30380</v>
      </c>
      <c r="AH752">
        <v>50.07</v>
      </c>
      <c r="AI752">
        <v>1.26</v>
      </c>
      <c r="AJ752">
        <v>3.08</v>
      </c>
      <c r="AK752">
        <v>10.33</v>
      </c>
      <c r="AL752">
        <v>0.25</v>
      </c>
      <c r="AM752">
        <v>16.239999999999998</v>
      </c>
      <c r="AN752">
        <v>18.16</v>
      </c>
      <c r="AO752">
        <v>0.28000000000000003</v>
      </c>
      <c r="AP752">
        <v>0</v>
      </c>
      <c r="AQ752">
        <v>0</v>
      </c>
    </row>
    <row r="753" spans="1:43" ht="15.6">
      <c r="A753" s="134">
        <v>30381</v>
      </c>
      <c r="B753">
        <v>27</v>
      </c>
      <c r="C753" t="s">
        <v>1067</v>
      </c>
      <c r="D753">
        <v>0</v>
      </c>
      <c r="E753">
        <f t="shared" si="44"/>
        <v>1.039999999999992</v>
      </c>
      <c r="F753">
        <f t="shared" si="45"/>
        <v>1.0300000000000011</v>
      </c>
      <c r="G753">
        <f t="shared" si="46"/>
        <v>0</v>
      </c>
      <c r="H753" s="136">
        <f t="shared" si="47"/>
        <v>1378.15</v>
      </c>
      <c r="I753" t="s">
        <v>1543</v>
      </c>
      <c r="J753" t="s">
        <v>1484</v>
      </c>
      <c r="K753" t="s">
        <v>1580</v>
      </c>
      <c r="L753" t="s">
        <v>1486</v>
      </c>
      <c r="M753">
        <v>90</v>
      </c>
      <c r="N753">
        <v>1105</v>
      </c>
      <c r="O753">
        <v>5</v>
      </c>
      <c r="P753">
        <v>0</v>
      </c>
      <c r="Q753" s="134">
        <v>30381</v>
      </c>
      <c r="R753">
        <v>53.3</v>
      </c>
      <c r="S753">
        <v>3.39</v>
      </c>
      <c r="T753">
        <v>13.02</v>
      </c>
      <c r="U753">
        <v>11.34</v>
      </c>
      <c r="V753">
        <v>0.23</v>
      </c>
      <c r="W753">
        <v>4.08</v>
      </c>
      <c r="X753">
        <v>7.76</v>
      </c>
      <c r="Y753">
        <v>3.18</v>
      </c>
      <c r="Z753">
        <v>1.71</v>
      </c>
      <c r="AA753">
        <v>0</v>
      </c>
      <c r="AB753">
        <v>0.95</v>
      </c>
      <c r="AC753">
        <v>0</v>
      </c>
      <c r="AD753">
        <v>0</v>
      </c>
      <c r="AE753">
        <v>98.97</v>
      </c>
      <c r="AG753" s="134">
        <v>30381</v>
      </c>
      <c r="AH753">
        <v>47.1</v>
      </c>
      <c r="AI753">
        <v>2.15</v>
      </c>
      <c r="AJ753">
        <v>5.2</v>
      </c>
      <c r="AK753">
        <v>10.79</v>
      </c>
      <c r="AL753">
        <v>0.24</v>
      </c>
      <c r="AM753">
        <v>14.16</v>
      </c>
      <c r="AN753">
        <v>18.89</v>
      </c>
      <c r="AO753">
        <v>0.36</v>
      </c>
      <c r="AP753">
        <v>0</v>
      </c>
      <c r="AQ753">
        <v>0</v>
      </c>
    </row>
    <row r="754" spans="1:43" ht="15.6">
      <c r="A754" s="134">
        <v>30382</v>
      </c>
      <c r="B754">
        <v>9</v>
      </c>
      <c r="C754" t="s">
        <v>1067</v>
      </c>
      <c r="D754">
        <v>0</v>
      </c>
      <c r="E754">
        <f t="shared" si="44"/>
        <v>1.1999999999999886</v>
      </c>
      <c r="F754">
        <f t="shared" si="45"/>
        <v>1.2099999999999937</v>
      </c>
      <c r="G754">
        <f t="shared" si="46"/>
        <v>0</v>
      </c>
      <c r="H754" s="136">
        <f t="shared" si="47"/>
        <v>1357.15</v>
      </c>
      <c r="I754" t="s">
        <v>1543</v>
      </c>
      <c r="J754" t="s">
        <v>1484</v>
      </c>
      <c r="K754" t="s">
        <v>1580</v>
      </c>
      <c r="L754" t="s">
        <v>1486</v>
      </c>
      <c r="M754">
        <v>70</v>
      </c>
      <c r="N754">
        <v>1084</v>
      </c>
      <c r="O754">
        <v>5</v>
      </c>
      <c r="P754">
        <v>0</v>
      </c>
      <c r="Q754" s="134">
        <v>30382</v>
      </c>
      <c r="R754">
        <v>57.29</v>
      </c>
      <c r="S754">
        <v>3.03</v>
      </c>
      <c r="T754">
        <v>12.9</v>
      </c>
      <c r="U754">
        <v>9.39</v>
      </c>
      <c r="V754">
        <v>0.2</v>
      </c>
      <c r="W754">
        <v>3.01</v>
      </c>
      <c r="X754">
        <v>6.25</v>
      </c>
      <c r="Y754">
        <v>3.29</v>
      </c>
      <c r="Z754">
        <v>2.35</v>
      </c>
      <c r="AA754">
        <v>0</v>
      </c>
      <c r="AB754">
        <v>1.0900000000000001</v>
      </c>
      <c r="AC754">
        <v>0</v>
      </c>
      <c r="AD754">
        <v>0</v>
      </c>
      <c r="AE754">
        <v>98.79</v>
      </c>
      <c r="AG754" s="134">
        <v>30382</v>
      </c>
      <c r="AH754">
        <v>47.5</v>
      </c>
      <c r="AI754">
        <v>2.27</v>
      </c>
      <c r="AJ754">
        <v>4.88</v>
      </c>
      <c r="AK754">
        <v>12.73</v>
      </c>
      <c r="AL754">
        <v>0.31</v>
      </c>
      <c r="AM754">
        <v>13.19</v>
      </c>
      <c r="AN754">
        <v>18.09</v>
      </c>
      <c r="AO754">
        <v>0.38</v>
      </c>
      <c r="AP754">
        <v>0</v>
      </c>
      <c r="AQ754">
        <v>0</v>
      </c>
    </row>
    <row r="755" spans="1:43" ht="15.6">
      <c r="A755" s="134">
        <v>30385</v>
      </c>
      <c r="B755">
        <v>16</v>
      </c>
      <c r="C755" t="s">
        <v>1067</v>
      </c>
      <c r="D755">
        <v>0</v>
      </c>
      <c r="E755">
        <f t="shared" si="44"/>
        <v>-3.9999999999992042E-2</v>
      </c>
      <c r="F755">
        <f t="shared" si="45"/>
        <v>-3.0000000000001137E-2</v>
      </c>
      <c r="G755">
        <f t="shared" si="46"/>
        <v>4.3</v>
      </c>
      <c r="H755" s="136">
        <f t="shared" si="47"/>
        <v>1453.15</v>
      </c>
      <c r="I755" t="s">
        <v>1543</v>
      </c>
      <c r="J755" t="s">
        <v>1490</v>
      </c>
      <c r="K755" t="s">
        <v>1491</v>
      </c>
      <c r="L755" t="s">
        <v>1486</v>
      </c>
      <c r="M755">
        <v>97</v>
      </c>
      <c r="N755">
        <v>1180</v>
      </c>
      <c r="O755">
        <v>0</v>
      </c>
      <c r="P755">
        <v>0.43</v>
      </c>
      <c r="Q755" s="134">
        <v>30385</v>
      </c>
      <c r="R755">
        <v>49.6</v>
      </c>
      <c r="S755">
        <v>2.88</v>
      </c>
      <c r="T755">
        <v>14.33</v>
      </c>
      <c r="U755">
        <v>12.74</v>
      </c>
      <c r="V755">
        <v>0.21</v>
      </c>
      <c r="W755">
        <v>5.35</v>
      </c>
      <c r="X755">
        <v>10.18</v>
      </c>
      <c r="Y755">
        <v>3.09</v>
      </c>
      <c r="Z755">
        <v>0.95</v>
      </c>
      <c r="AA755">
        <v>0</v>
      </c>
      <c r="AB755">
        <v>0.71</v>
      </c>
      <c r="AC755">
        <v>0</v>
      </c>
      <c r="AD755">
        <v>0</v>
      </c>
      <c r="AE755">
        <v>100.03</v>
      </c>
      <c r="AG755" s="134">
        <v>30385</v>
      </c>
      <c r="AH755">
        <v>51.8</v>
      </c>
      <c r="AI755">
        <v>1.55</v>
      </c>
      <c r="AJ755">
        <v>3.62</v>
      </c>
      <c r="AK755">
        <v>8.89</v>
      </c>
      <c r="AL755">
        <v>0.19</v>
      </c>
      <c r="AM755">
        <v>15.21</v>
      </c>
      <c r="AN755">
        <v>18.8</v>
      </c>
      <c r="AO755">
        <v>0.36</v>
      </c>
      <c r="AP755">
        <v>0</v>
      </c>
      <c r="AQ755">
        <v>0</v>
      </c>
    </row>
    <row r="756" spans="1:43" ht="15.6">
      <c r="A756" s="134">
        <v>30386</v>
      </c>
      <c r="B756">
        <v>13</v>
      </c>
      <c r="C756" t="s">
        <v>1067</v>
      </c>
      <c r="D756">
        <v>0</v>
      </c>
      <c r="E756">
        <f t="shared" si="44"/>
        <v>-2.9999999999986926E-2</v>
      </c>
      <c r="F756">
        <f t="shared" si="45"/>
        <v>-3.0000000000001137E-2</v>
      </c>
      <c r="G756">
        <f t="shared" si="46"/>
        <v>4.3</v>
      </c>
      <c r="H756" s="136">
        <f t="shared" si="47"/>
        <v>1423.15</v>
      </c>
      <c r="I756" t="s">
        <v>1543</v>
      </c>
      <c r="J756" t="s">
        <v>1490</v>
      </c>
      <c r="K756" t="s">
        <v>1491</v>
      </c>
      <c r="L756" t="s">
        <v>1486</v>
      </c>
      <c r="M756">
        <v>63</v>
      </c>
      <c r="N756">
        <v>1150</v>
      </c>
      <c r="O756">
        <v>0</v>
      </c>
      <c r="P756">
        <v>0.43</v>
      </c>
      <c r="Q756" s="134">
        <v>30386</v>
      </c>
      <c r="R756">
        <v>48.46</v>
      </c>
      <c r="S756">
        <v>3.73</v>
      </c>
      <c r="T756">
        <v>12.97</v>
      </c>
      <c r="U756">
        <v>16.170000000000002</v>
      </c>
      <c r="V756">
        <v>0.22</v>
      </c>
      <c r="W756">
        <v>4.66</v>
      </c>
      <c r="X756">
        <v>8.5299999999999994</v>
      </c>
      <c r="Y756">
        <v>3.21</v>
      </c>
      <c r="Z756">
        <v>1.32</v>
      </c>
      <c r="AA756">
        <v>0</v>
      </c>
      <c r="AB756">
        <v>0.76</v>
      </c>
      <c r="AC756">
        <v>0</v>
      </c>
      <c r="AD756">
        <v>0</v>
      </c>
      <c r="AE756">
        <v>100.03</v>
      </c>
      <c r="AG756" s="134">
        <v>30386</v>
      </c>
      <c r="AH756">
        <v>50.88</v>
      </c>
      <c r="AI756">
        <v>1.86</v>
      </c>
      <c r="AJ756">
        <v>3.59</v>
      </c>
      <c r="AK756">
        <v>12.13</v>
      </c>
      <c r="AL756">
        <v>0.24</v>
      </c>
      <c r="AM756">
        <v>14.84</v>
      </c>
      <c r="AN756">
        <v>16.61</v>
      </c>
      <c r="AO756">
        <v>0.32</v>
      </c>
      <c r="AP756">
        <v>0</v>
      </c>
      <c r="AQ756">
        <v>0</v>
      </c>
    </row>
    <row r="757" spans="1:43" ht="15.6">
      <c r="A757" s="134">
        <v>30387</v>
      </c>
      <c r="B757">
        <v>20</v>
      </c>
      <c r="C757" t="s">
        <v>1067</v>
      </c>
      <c r="D757">
        <v>0</v>
      </c>
      <c r="E757">
        <f t="shared" si="44"/>
        <v>0.65999999999999659</v>
      </c>
      <c r="F757">
        <f t="shared" si="45"/>
        <v>0.67000000000000171</v>
      </c>
      <c r="G757">
        <f t="shared" si="46"/>
        <v>4.3</v>
      </c>
      <c r="H757" s="136">
        <f t="shared" si="47"/>
        <v>1393.15</v>
      </c>
      <c r="I757" t="s">
        <v>1543</v>
      </c>
      <c r="J757" t="s">
        <v>1490</v>
      </c>
      <c r="K757" t="s">
        <v>1491</v>
      </c>
      <c r="L757" t="s">
        <v>1486</v>
      </c>
      <c r="M757">
        <v>62</v>
      </c>
      <c r="N757">
        <v>1120</v>
      </c>
      <c r="O757">
        <v>0</v>
      </c>
      <c r="P757">
        <v>0.43</v>
      </c>
      <c r="Q757" s="134">
        <v>30387</v>
      </c>
      <c r="R757">
        <v>46.34</v>
      </c>
      <c r="S757">
        <v>4.84</v>
      </c>
      <c r="T757">
        <v>11.98</v>
      </c>
      <c r="U757">
        <v>18.46</v>
      </c>
      <c r="V757">
        <v>0.27</v>
      </c>
      <c r="W757">
        <v>3.86</v>
      </c>
      <c r="X757">
        <v>8.15</v>
      </c>
      <c r="Y757">
        <v>2.99</v>
      </c>
      <c r="Z757">
        <v>1.51</v>
      </c>
      <c r="AA757">
        <v>0</v>
      </c>
      <c r="AB757">
        <v>0.94</v>
      </c>
      <c r="AC757">
        <v>0</v>
      </c>
      <c r="AD757">
        <v>0</v>
      </c>
      <c r="AE757">
        <v>99.33</v>
      </c>
      <c r="AG757" s="134">
        <v>30387</v>
      </c>
      <c r="AH757">
        <v>49.44</v>
      </c>
      <c r="AI757">
        <v>2.12</v>
      </c>
      <c r="AJ757">
        <v>3.52</v>
      </c>
      <c r="AK757">
        <v>12.81</v>
      </c>
      <c r="AL757">
        <v>0.28000000000000003</v>
      </c>
      <c r="AM757">
        <v>13.63</v>
      </c>
      <c r="AN757">
        <v>16.91</v>
      </c>
      <c r="AO757">
        <v>0.32</v>
      </c>
      <c r="AP757">
        <v>0</v>
      </c>
      <c r="AQ757">
        <v>0</v>
      </c>
    </row>
    <row r="758" spans="1:43" ht="15.6">
      <c r="A758" s="134">
        <v>30390</v>
      </c>
      <c r="B758">
        <v>10</v>
      </c>
      <c r="C758" t="s">
        <v>1067</v>
      </c>
      <c r="D758">
        <v>0</v>
      </c>
      <c r="E758">
        <f t="shared" si="44"/>
        <v>0.31000000000000227</v>
      </c>
      <c r="F758">
        <f t="shared" si="45"/>
        <v>0.29999999999999716</v>
      </c>
      <c r="G758">
        <f t="shared" si="46"/>
        <v>9.3000000000000007</v>
      </c>
      <c r="H758" s="136">
        <f t="shared" si="47"/>
        <v>1483.15</v>
      </c>
      <c r="I758" t="s">
        <v>1543</v>
      </c>
      <c r="J758" t="s">
        <v>1490</v>
      </c>
      <c r="K758" t="s">
        <v>1491</v>
      </c>
      <c r="L758" t="s">
        <v>1486</v>
      </c>
      <c r="M758">
        <v>49</v>
      </c>
      <c r="N758">
        <v>1210</v>
      </c>
      <c r="O758">
        <v>0</v>
      </c>
      <c r="P758">
        <v>0.93</v>
      </c>
      <c r="Q758" s="134">
        <v>30390</v>
      </c>
      <c r="R758">
        <v>49.2</v>
      </c>
      <c r="S758">
        <v>3.11</v>
      </c>
      <c r="T758">
        <v>14.77</v>
      </c>
      <c r="U758">
        <v>14.18</v>
      </c>
      <c r="V758">
        <v>0.2</v>
      </c>
      <c r="W758">
        <v>4.37</v>
      </c>
      <c r="X758">
        <v>9.07</v>
      </c>
      <c r="Y758">
        <v>2.95</v>
      </c>
      <c r="Z758">
        <v>1.07</v>
      </c>
      <c r="AA758">
        <v>0</v>
      </c>
      <c r="AB758">
        <v>0.77</v>
      </c>
      <c r="AC758">
        <v>0</v>
      </c>
      <c r="AD758">
        <v>0</v>
      </c>
      <c r="AE758">
        <v>99.7</v>
      </c>
      <c r="AG758" s="134">
        <v>30390</v>
      </c>
      <c r="AH758">
        <v>49.12</v>
      </c>
      <c r="AI758">
        <v>1.72</v>
      </c>
      <c r="AJ758">
        <v>7.63</v>
      </c>
      <c r="AK758">
        <v>9.34</v>
      </c>
      <c r="AL758">
        <v>0.19</v>
      </c>
      <c r="AM758">
        <v>12.69</v>
      </c>
      <c r="AN758">
        <v>18.399999999999999</v>
      </c>
      <c r="AO758">
        <v>0.68</v>
      </c>
      <c r="AP758">
        <v>0</v>
      </c>
      <c r="AQ758">
        <v>0</v>
      </c>
    </row>
    <row r="759" spans="1:43" ht="15.6">
      <c r="A759" s="134">
        <v>30391</v>
      </c>
      <c r="B759">
        <v>4</v>
      </c>
      <c r="C759" t="s">
        <v>1067</v>
      </c>
      <c r="D759">
        <v>0</v>
      </c>
      <c r="E759">
        <f t="shared" si="44"/>
        <v>0.45000000000001705</v>
      </c>
      <c r="F759">
        <f t="shared" si="45"/>
        <v>0.45000000000000284</v>
      </c>
      <c r="G759">
        <f t="shared" si="46"/>
        <v>9.3000000000000007</v>
      </c>
      <c r="H759" s="136">
        <f t="shared" si="47"/>
        <v>1453.15</v>
      </c>
      <c r="I759" t="s">
        <v>1543</v>
      </c>
      <c r="J759" t="s">
        <v>1490</v>
      </c>
      <c r="K759" t="s">
        <v>1491</v>
      </c>
      <c r="L759" t="s">
        <v>1486</v>
      </c>
      <c r="M759">
        <v>61</v>
      </c>
      <c r="N759">
        <v>1180</v>
      </c>
      <c r="O759">
        <v>0</v>
      </c>
      <c r="P759">
        <v>0.93</v>
      </c>
      <c r="Q759" s="134">
        <v>30391</v>
      </c>
      <c r="R759">
        <v>46.37</v>
      </c>
      <c r="S759">
        <v>4.63</v>
      </c>
      <c r="T759">
        <v>13.01</v>
      </c>
      <c r="U759">
        <v>18.16</v>
      </c>
      <c r="V759">
        <v>0.25</v>
      </c>
      <c r="W759">
        <v>3.77</v>
      </c>
      <c r="X759">
        <v>8.0399999999999991</v>
      </c>
      <c r="Y759">
        <v>2.88</v>
      </c>
      <c r="Z759">
        <v>1.5</v>
      </c>
      <c r="AA759">
        <v>0</v>
      </c>
      <c r="AB759">
        <v>0.94</v>
      </c>
      <c r="AC759">
        <v>0</v>
      </c>
      <c r="AD759">
        <v>0</v>
      </c>
      <c r="AE759">
        <v>99.55</v>
      </c>
      <c r="AG759" s="134">
        <v>30391</v>
      </c>
      <c r="AH759">
        <v>47.48</v>
      </c>
      <c r="AI759">
        <v>2.1</v>
      </c>
      <c r="AJ759">
        <v>7.51</v>
      </c>
      <c r="AK759">
        <v>12.98</v>
      </c>
      <c r="AL759">
        <v>0.25</v>
      </c>
      <c r="AM759">
        <v>12.48</v>
      </c>
      <c r="AN759">
        <v>15.77</v>
      </c>
      <c r="AO759">
        <v>0.61</v>
      </c>
      <c r="AP759">
        <v>0</v>
      </c>
      <c r="AQ759">
        <v>0</v>
      </c>
    </row>
    <row r="760" spans="1:43" ht="15.6">
      <c r="A760" s="134">
        <v>30392</v>
      </c>
      <c r="B760">
        <v>19</v>
      </c>
      <c r="C760" t="s">
        <v>1067</v>
      </c>
      <c r="D760">
        <v>0</v>
      </c>
      <c r="E760">
        <f t="shared" si="44"/>
        <v>1.2300000000000182</v>
      </c>
      <c r="F760">
        <f t="shared" si="45"/>
        <v>1.2399999999999949</v>
      </c>
      <c r="G760">
        <f t="shared" si="46"/>
        <v>9.3000000000000007</v>
      </c>
      <c r="H760" s="136">
        <f t="shared" si="47"/>
        <v>1433.15</v>
      </c>
      <c r="I760" t="s">
        <v>1543</v>
      </c>
      <c r="J760" t="s">
        <v>1490</v>
      </c>
      <c r="K760" t="s">
        <v>1491</v>
      </c>
      <c r="L760" t="s">
        <v>1486</v>
      </c>
      <c r="M760">
        <v>92</v>
      </c>
      <c r="N760">
        <v>1160</v>
      </c>
      <c r="O760">
        <v>0</v>
      </c>
      <c r="P760">
        <v>0.93</v>
      </c>
      <c r="Q760" s="134">
        <v>30392</v>
      </c>
      <c r="R760">
        <v>46.15</v>
      </c>
      <c r="S760">
        <v>4.92</v>
      </c>
      <c r="T760">
        <v>12.76</v>
      </c>
      <c r="U760">
        <v>18.02</v>
      </c>
      <c r="V760">
        <v>0.21</v>
      </c>
      <c r="W760">
        <v>3.55</v>
      </c>
      <c r="X760">
        <v>7.88</v>
      </c>
      <c r="Y760">
        <v>2.91</v>
      </c>
      <c r="Z760">
        <v>1.47</v>
      </c>
      <c r="AA760">
        <v>0</v>
      </c>
      <c r="AB760">
        <v>0.9</v>
      </c>
      <c r="AC760">
        <v>0</v>
      </c>
      <c r="AD760">
        <v>0</v>
      </c>
      <c r="AE760">
        <v>98.76</v>
      </c>
      <c r="AG760" s="134">
        <v>30392</v>
      </c>
      <c r="AH760">
        <v>47.34</v>
      </c>
      <c r="AI760">
        <v>2.12</v>
      </c>
      <c r="AJ760">
        <v>7.03</v>
      </c>
      <c r="AK760">
        <v>13.46</v>
      </c>
      <c r="AL760">
        <v>0.27</v>
      </c>
      <c r="AM760">
        <v>12.65</v>
      </c>
      <c r="AN760">
        <v>15.39</v>
      </c>
      <c r="AO760">
        <v>0.56000000000000005</v>
      </c>
      <c r="AP760">
        <v>0</v>
      </c>
      <c r="AQ760">
        <v>0</v>
      </c>
    </row>
    <row r="761" spans="1:43" ht="15.6">
      <c r="A761" s="134">
        <v>30395</v>
      </c>
      <c r="B761">
        <v>24</v>
      </c>
      <c r="C761" t="s">
        <v>1067</v>
      </c>
      <c r="D761">
        <v>0</v>
      </c>
      <c r="E761">
        <f t="shared" si="44"/>
        <v>2.069999999999979</v>
      </c>
      <c r="F761">
        <f t="shared" si="45"/>
        <v>2.0799999999999983</v>
      </c>
      <c r="G761">
        <f t="shared" si="46"/>
        <v>14.299999999999999</v>
      </c>
      <c r="H761" s="136">
        <f t="shared" si="47"/>
        <v>1523.15</v>
      </c>
      <c r="I761" t="s">
        <v>1543</v>
      </c>
      <c r="J761" t="s">
        <v>1490</v>
      </c>
      <c r="K761" t="s">
        <v>1491</v>
      </c>
      <c r="L761" t="s">
        <v>1486</v>
      </c>
      <c r="M761">
        <v>96</v>
      </c>
      <c r="N761">
        <v>1250</v>
      </c>
      <c r="O761">
        <v>0</v>
      </c>
      <c r="P761">
        <v>1.43</v>
      </c>
      <c r="Q761" s="134">
        <v>30395</v>
      </c>
      <c r="R761">
        <v>48.35</v>
      </c>
      <c r="S761">
        <v>3.56</v>
      </c>
      <c r="T761">
        <v>14.93</v>
      </c>
      <c r="U761">
        <v>13.84</v>
      </c>
      <c r="V761">
        <v>0.18</v>
      </c>
      <c r="W761">
        <v>3.62</v>
      </c>
      <c r="X761">
        <v>8.1199999999999992</v>
      </c>
      <c r="Y761">
        <v>3.36</v>
      </c>
      <c r="Z761">
        <v>1.24</v>
      </c>
      <c r="AA761">
        <v>0</v>
      </c>
      <c r="AB761">
        <v>0.73</v>
      </c>
      <c r="AC761">
        <v>0</v>
      </c>
      <c r="AD761">
        <v>0</v>
      </c>
      <c r="AE761">
        <v>97.92</v>
      </c>
      <c r="AG761" s="134">
        <v>30395</v>
      </c>
      <c r="AH761">
        <v>48.3</v>
      </c>
      <c r="AI761">
        <v>1.59</v>
      </c>
      <c r="AJ761">
        <v>9.35</v>
      </c>
      <c r="AK761">
        <v>11.27</v>
      </c>
      <c r="AL761">
        <v>0.22</v>
      </c>
      <c r="AM761">
        <v>11.1</v>
      </c>
      <c r="AN761">
        <v>17.41</v>
      </c>
      <c r="AO761">
        <v>1.22</v>
      </c>
      <c r="AP761">
        <v>0</v>
      </c>
      <c r="AQ761">
        <v>0</v>
      </c>
    </row>
    <row r="762" spans="1:43" ht="15.6">
      <c r="A762" s="134">
        <v>30396</v>
      </c>
      <c r="B762">
        <v>26</v>
      </c>
      <c r="C762" t="s">
        <v>1067</v>
      </c>
      <c r="D762">
        <v>0</v>
      </c>
      <c r="E762">
        <f t="shared" si="44"/>
        <v>0.17999999999999261</v>
      </c>
      <c r="F762">
        <f t="shared" si="45"/>
        <v>0.18999999999999773</v>
      </c>
      <c r="G762">
        <f t="shared" si="46"/>
        <v>14.299999999999999</v>
      </c>
      <c r="H762" s="136">
        <f t="shared" si="47"/>
        <v>1493.15</v>
      </c>
      <c r="I762" t="s">
        <v>1543</v>
      </c>
      <c r="J762" t="s">
        <v>1490</v>
      </c>
      <c r="K762" t="s">
        <v>1491</v>
      </c>
      <c r="L762" t="s">
        <v>1486</v>
      </c>
      <c r="M762">
        <v>65</v>
      </c>
      <c r="N762">
        <v>1220</v>
      </c>
      <c r="O762">
        <v>0</v>
      </c>
      <c r="P762">
        <v>1.43</v>
      </c>
      <c r="Q762" s="134">
        <v>30396</v>
      </c>
      <c r="R762">
        <v>48.24</v>
      </c>
      <c r="S762">
        <v>4.45</v>
      </c>
      <c r="T762">
        <v>14.04</v>
      </c>
      <c r="U762">
        <v>16.48</v>
      </c>
      <c r="V762">
        <v>0.23</v>
      </c>
      <c r="W762">
        <v>3.34</v>
      </c>
      <c r="X762">
        <v>7.73</v>
      </c>
      <c r="Y762">
        <v>2.99</v>
      </c>
      <c r="Z762">
        <v>1.47</v>
      </c>
      <c r="AA762">
        <v>0</v>
      </c>
      <c r="AB762">
        <v>0.85</v>
      </c>
      <c r="AC762">
        <v>0</v>
      </c>
      <c r="AD762">
        <v>0</v>
      </c>
      <c r="AE762">
        <v>99.81</v>
      </c>
      <c r="AG762" s="134">
        <v>30396</v>
      </c>
      <c r="AH762">
        <v>48.32</v>
      </c>
      <c r="AI762">
        <v>1.74</v>
      </c>
      <c r="AJ762">
        <v>8.52</v>
      </c>
      <c r="AK762">
        <v>13.42</v>
      </c>
      <c r="AL762">
        <v>0.24</v>
      </c>
      <c r="AM762">
        <v>11.31</v>
      </c>
      <c r="AN762">
        <v>15.76</v>
      </c>
      <c r="AO762">
        <v>1.04</v>
      </c>
      <c r="AP762">
        <v>0</v>
      </c>
      <c r="AQ762">
        <v>0</v>
      </c>
    </row>
    <row r="763" spans="1:43" ht="15.6">
      <c r="A763" s="134">
        <v>30397</v>
      </c>
      <c r="B763">
        <v>30</v>
      </c>
      <c r="C763" t="s">
        <v>1067</v>
      </c>
      <c r="D763">
        <v>0</v>
      </c>
      <c r="E763">
        <f t="shared" si="44"/>
        <v>0.58000000000002672</v>
      </c>
      <c r="F763">
        <f t="shared" si="45"/>
        <v>0.57999999999999829</v>
      </c>
      <c r="G763">
        <f t="shared" si="46"/>
        <v>14.299999999999999</v>
      </c>
      <c r="H763" s="136">
        <f t="shared" si="47"/>
        <v>1463.15</v>
      </c>
      <c r="I763" t="s">
        <v>1543</v>
      </c>
      <c r="J763" t="s">
        <v>1490</v>
      </c>
      <c r="K763" t="s">
        <v>1491</v>
      </c>
      <c r="L763" t="s">
        <v>1486</v>
      </c>
      <c r="M763">
        <v>69</v>
      </c>
      <c r="N763">
        <v>1190</v>
      </c>
      <c r="O763">
        <v>0</v>
      </c>
      <c r="P763">
        <v>1.43</v>
      </c>
      <c r="Q763" s="134">
        <v>30397</v>
      </c>
      <c r="R763">
        <v>45.6</v>
      </c>
      <c r="S763">
        <v>5.89</v>
      </c>
      <c r="T763">
        <v>13.26</v>
      </c>
      <c r="U763">
        <v>18.350000000000001</v>
      </c>
      <c r="V763">
        <v>0.24</v>
      </c>
      <c r="W763">
        <v>3.1</v>
      </c>
      <c r="X763">
        <v>7.75</v>
      </c>
      <c r="Y763">
        <v>2.5</v>
      </c>
      <c r="Z763">
        <v>1.52</v>
      </c>
      <c r="AA763">
        <v>0</v>
      </c>
      <c r="AB763">
        <v>1.21</v>
      </c>
      <c r="AC763">
        <v>0</v>
      </c>
      <c r="AD763">
        <v>0</v>
      </c>
      <c r="AE763">
        <v>99.42</v>
      </c>
      <c r="AG763" s="134">
        <v>30397</v>
      </c>
      <c r="AH763">
        <v>47.9</v>
      </c>
      <c r="AI763">
        <v>1.93</v>
      </c>
      <c r="AJ763">
        <v>8.07</v>
      </c>
      <c r="AK763">
        <v>16.059999999999999</v>
      </c>
      <c r="AL763">
        <v>0.27</v>
      </c>
      <c r="AM763">
        <v>10.47</v>
      </c>
      <c r="AN763">
        <v>14.88</v>
      </c>
      <c r="AO763">
        <v>0.96</v>
      </c>
      <c r="AP763">
        <v>0</v>
      </c>
      <c r="AQ763">
        <v>0</v>
      </c>
    </row>
    <row r="764" spans="1:43" ht="15.6">
      <c r="A764" s="134">
        <v>30399</v>
      </c>
      <c r="B764">
        <v>37</v>
      </c>
      <c r="C764" t="s">
        <v>1067</v>
      </c>
      <c r="D764">
        <v>0</v>
      </c>
      <c r="E764">
        <f t="shared" si="44"/>
        <v>4.2499999999999858</v>
      </c>
      <c r="F764">
        <f t="shared" si="45"/>
        <v>4.25</v>
      </c>
      <c r="G764">
        <f t="shared" si="46"/>
        <v>4.3</v>
      </c>
      <c r="H764" s="136">
        <f t="shared" si="47"/>
        <v>1323.15</v>
      </c>
      <c r="I764" t="s">
        <v>1543</v>
      </c>
      <c r="J764" t="s">
        <v>1490</v>
      </c>
      <c r="K764" t="s">
        <v>1491</v>
      </c>
      <c r="L764" t="s">
        <v>2186</v>
      </c>
      <c r="M764">
        <v>50</v>
      </c>
      <c r="N764">
        <v>1050</v>
      </c>
      <c r="O764">
        <v>0</v>
      </c>
      <c r="P764">
        <v>0.43</v>
      </c>
      <c r="Q764" s="134">
        <v>30399</v>
      </c>
      <c r="R764">
        <v>47.97</v>
      </c>
      <c r="S764">
        <v>2.82</v>
      </c>
      <c r="T764">
        <v>14.57</v>
      </c>
      <c r="U764">
        <v>14.57</v>
      </c>
      <c r="V764">
        <v>0.18</v>
      </c>
      <c r="W764">
        <v>2.73</v>
      </c>
      <c r="X764">
        <v>7.22</v>
      </c>
      <c r="Y764">
        <v>3.34</v>
      </c>
      <c r="Z764">
        <v>1.52</v>
      </c>
      <c r="AA764">
        <v>0</v>
      </c>
      <c r="AB764">
        <v>0.83</v>
      </c>
      <c r="AC764">
        <v>0</v>
      </c>
      <c r="AD764">
        <v>0</v>
      </c>
      <c r="AE764">
        <v>95.75</v>
      </c>
      <c r="AG764" s="134">
        <v>30399</v>
      </c>
      <c r="AH764">
        <v>49.13</v>
      </c>
      <c r="AI764">
        <v>1.95</v>
      </c>
      <c r="AJ764">
        <v>5.16</v>
      </c>
      <c r="AK764">
        <v>11.94</v>
      </c>
      <c r="AL764">
        <v>0.22</v>
      </c>
      <c r="AM764">
        <v>11.99</v>
      </c>
      <c r="AN764">
        <v>18.190000000000001</v>
      </c>
      <c r="AO764">
        <v>0.44</v>
      </c>
      <c r="AP764">
        <v>0</v>
      </c>
      <c r="AQ764">
        <v>0</v>
      </c>
    </row>
    <row r="765" spans="1:43" ht="15.6">
      <c r="A765" s="134">
        <v>30400</v>
      </c>
      <c r="B765">
        <v>35</v>
      </c>
      <c r="C765" t="s">
        <v>1067</v>
      </c>
      <c r="D765">
        <v>0</v>
      </c>
      <c r="E765">
        <f t="shared" si="44"/>
        <v>4.3599999999999994</v>
      </c>
      <c r="F765">
        <f t="shared" si="45"/>
        <v>4.3599999999999994</v>
      </c>
      <c r="G765">
        <f t="shared" si="46"/>
        <v>6.8000000000000007</v>
      </c>
      <c r="H765" s="136">
        <f t="shared" si="47"/>
        <v>1293.1500000000001</v>
      </c>
      <c r="I765" t="s">
        <v>1543</v>
      </c>
      <c r="J765" t="s">
        <v>1490</v>
      </c>
      <c r="K765" t="s">
        <v>1491</v>
      </c>
      <c r="L765" t="s">
        <v>2186</v>
      </c>
      <c r="M765">
        <v>44</v>
      </c>
      <c r="N765">
        <v>1020</v>
      </c>
      <c r="O765">
        <v>0</v>
      </c>
      <c r="P765">
        <v>0.68</v>
      </c>
      <c r="Q765" s="134">
        <v>30400</v>
      </c>
      <c r="R765">
        <v>50</v>
      </c>
      <c r="S765">
        <v>1.65</v>
      </c>
      <c r="T765">
        <v>15.62</v>
      </c>
      <c r="U765">
        <v>13.68</v>
      </c>
      <c r="V765">
        <v>0.18</v>
      </c>
      <c r="W765">
        <v>2.17</v>
      </c>
      <c r="X765">
        <v>6.05</v>
      </c>
      <c r="Y765">
        <v>3.58</v>
      </c>
      <c r="Z765">
        <v>1.84</v>
      </c>
      <c r="AA765">
        <v>0</v>
      </c>
      <c r="AB765">
        <v>0.87</v>
      </c>
      <c r="AC765">
        <v>0</v>
      </c>
      <c r="AD765">
        <v>0</v>
      </c>
      <c r="AE765">
        <v>95.64</v>
      </c>
      <c r="AG765" s="134">
        <v>30400</v>
      </c>
      <c r="AH765">
        <v>47.1</v>
      </c>
      <c r="AI765">
        <v>2.27</v>
      </c>
      <c r="AJ765">
        <v>7.17</v>
      </c>
      <c r="AK765">
        <v>13.18</v>
      </c>
      <c r="AL765">
        <v>0.25</v>
      </c>
      <c r="AM765">
        <v>11.58</v>
      </c>
      <c r="AN765">
        <v>16.71</v>
      </c>
      <c r="AO765">
        <v>0.5</v>
      </c>
      <c r="AP765">
        <v>0</v>
      </c>
      <c r="AQ765">
        <v>0</v>
      </c>
    </row>
    <row r="766" spans="1:43" ht="15.6">
      <c r="A766" s="134">
        <v>30402</v>
      </c>
      <c r="B766">
        <v>31</v>
      </c>
      <c r="C766" t="s">
        <v>1067</v>
      </c>
      <c r="D766">
        <v>0</v>
      </c>
      <c r="E766">
        <f t="shared" si="44"/>
        <v>4.1400000000000148</v>
      </c>
      <c r="F766">
        <f t="shared" si="45"/>
        <v>4.1400000000000006</v>
      </c>
      <c r="G766">
        <f t="shared" si="46"/>
        <v>9.3000000000000007</v>
      </c>
      <c r="H766" s="136">
        <f t="shared" si="47"/>
        <v>1393.15</v>
      </c>
      <c r="I766" t="s">
        <v>1543</v>
      </c>
      <c r="J766" t="s">
        <v>1490</v>
      </c>
      <c r="K766" t="s">
        <v>1491</v>
      </c>
      <c r="L766" t="s">
        <v>2186</v>
      </c>
      <c r="M766">
        <v>63</v>
      </c>
      <c r="N766">
        <v>1120</v>
      </c>
      <c r="O766">
        <v>0</v>
      </c>
      <c r="P766">
        <v>0.93</v>
      </c>
      <c r="Q766" s="134">
        <v>30402</v>
      </c>
      <c r="R766">
        <v>48.47</v>
      </c>
      <c r="S766">
        <v>2.86</v>
      </c>
      <c r="T766">
        <v>15.69</v>
      </c>
      <c r="U766">
        <v>12.21</v>
      </c>
      <c r="V766">
        <v>0.2</v>
      </c>
      <c r="W766">
        <v>3.3</v>
      </c>
      <c r="X766">
        <v>8.08</v>
      </c>
      <c r="Y766">
        <v>3.24</v>
      </c>
      <c r="Z766">
        <v>1.1299999999999999</v>
      </c>
      <c r="AA766">
        <v>0</v>
      </c>
      <c r="AB766">
        <v>0.68</v>
      </c>
      <c r="AC766">
        <v>0</v>
      </c>
      <c r="AD766">
        <v>0</v>
      </c>
      <c r="AE766">
        <v>95.86</v>
      </c>
      <c r="AG766" s="134">
        <v>30402</v>
      </c>
      <c r="AH766">
        <v>47.37</v>
      </c>
      <c r="AI766">
        <v>2.0299999999999998</v>
      </c>
      <c r="AJ766">
        <v>8.3800000000000008</v>
      </c>
      <c r="AK766">
        <v>10.18</v>
      </c>
      <c r="AL766">
        <v>0.21</v>
      </c>
      <c r="AM766">
        <v>11.73</v>
      </c>
      <c r="AN766">
        <v>18.54</v>
      </c>
      <c r="AO766">
        <v>0.66</v>
      </c>
      <c r="AP766">
        <v>0</v>
      </c>
      <c r="AQ766">
        <v>0</v>
      </c>
    </row>
    <row r="767" spans="1:43" ht="15.6">
      <c r="A767" s="134">
        <v>30403</v>
      </c>
      <c r="B767">
        <v>38</v>
      </c>
      <c r="C767" t="s">
        <v>1067</v>
      </c>
      <c r="D767">
        <v>0</v>
      </c>
      <c r="E767">
        <f t="shared" si="44"/>
        <v>3.6599999999999824</v>
      </c>
      <c r="F767">
        <f t="shared" si="45"/>
        <v>3.6500000000000057</v>
      </c>
      <c r="G767">
        <f t="shared" si="46"/>
        <v>9.3000000000000007</v>
      </c>
      <c r="H767" s="136">
        <f t="shared" si="47"/>
        <v>1273.1500000000001</v>
      </c>
      <c r="I767" t="s">
        <v>1543</v>
      </c>
      <c r="J767" t="s">
        <v>1490</v>
      </c>
      <c r="K767" t="s">
        <v>1491</v>
      </c>
      <c r="L767" t="s">
        <v>2186</v>
      </c>
      <c r="M767">
        <v>43</v>
      </c>
      <c r="N767">
        <v>1000</v>
      </c>
      <c r="O767">
        <v>0</v>
      </c>
      <c r="P767">
        <v>0.93</v>
      </c>
      <c r="Q767" s="134">
        <v>30403</v>
      </c>
      <c r="R767">
        <v>53.17</v>
      </c>
      <c r="S767">
        <v>1.1000000000000001</v>
      </c>
      <c r="T767">
        <v>15.93</v>
      </c>
      <c r="U767">
        <v>12.26</v>
      </c>
      <c r="V767">
        <v>0.15</v>
      </c>
      <c r="W767">
        <v>1.34</v>
      </c>
      <c r="X767">
        <v>5.39</v>
      </c>
      <c r="Y767">
        <v>3.77</v>
      </c>
      <c r="Z767">
        <v>2.19</v>
      </c>
      <c r="AA767">
        <v>0</v>
      </c>
      <c r="AB767">
        <v>1.04</v>
      </c>
      <c r="AC767">
        <v>0</v>
      </c>
      <c r="AD767">
        <v>0</v>
      </c>
      <c r="AE767">
        <v>96.35</v>
      </c>
      <c r="AG767" s="134">
        <v>30403</v>
      </c>
      <c r="AH767">
        <v>46.68</v>
      </c>
      <c r="AI767">
        <v>2.4700000000000002</v>
      </c>
      <c r="AJ767">
        <v>9.1</v>
      </c>
      <c r="AK767">
        <v>11.32</v>
      </c>
      <c r="AL767">
        <v>0.21</v>
      </c>
      <c r="AM767">
        <v>10.92</v>
      </c>
      <c r="AN767">
        <v>18.079999999999998</v>
      </c>
      <c r="AO767">
        <v>0.72</v>
      </c>
      <c r="AP767">
        <v>0</v>
      </c>
      <c r="AQ767">
        <v>0</v>
      </c>
    </row>
    <row r="768" spans="1:43" ht="15.6">
      <c r="A768" s="134">
        <v>1256</v>
      </c>
      <c r="B768" t="s">
        <v>2187</v>
      </c>
      <c r="C768" t="s">
        <v>1064</v>
      </c>
      <c r="D768">
        <v>0</v>
      </c>
      <c r="E768">
        <f t="shared" si="44"/>
        <v>0.56000000000000227</v>
      </c>
      <c r="F768">
        <f t="shared" si="45"/>
        <v>12.159999999999997</v>
      </c>
      <c r="G768">
        <f t="shared" si="46"/>
        <v>5</v>
      </c>
      <c r="H768" s="136">
        <f t="shared" si="47"/>
        <v>1213.1500000000001</v>
      </c>
      <c r="I768" t="s">
        <v>2188</v>
      </c>
      <c r="J768" t="s">
        <v>1511</v>
      </c>
      <c r="K768" t="s">
        <v>1566</v>
      </c>
      <c r="L768" t="s">
        <v>1486</v>
      </c>
      <c r="M768">
        <v>89</v>
      </c>
      <c r="N768">
        <v>940</v>
      </c>
      <c r="O768">
        <v>0</v>
      </c>
      <c r="P768">
        <v>0.5</v>
      </c>
      <c r="Q768" s="134">
        <v>1256</v>
      </c>
      <c r="R768">
        <v>70.95</v>
      </c>
      <c r="S768">
        <v>0.54</v>
      </c>
      <c r="T768">
        <v>13.85</v>
      </c>
      <c r="U768">
        <v>1.36</v>
      </c>
      <c r="V768">
        <v>0.2</v>
      </c>
      <c r="W768">
        <v>1.75</v>
      </c>
      <c r="X768">
        <v>5.23</v>
      </c>
      <c r="Y768">
        <v>4.3499999999999996</v>
      </c>
      <c r="Z768">
        <v>1.19</v>
      </c>
      <c r="AA768">
        <v>0.02</v>
      </c>
      <c r="AB768">
        <v>0</v>
      </c>
      <c r="AC768">
        <v>0</v>
      </c>
      <c r="AD768">
        <v>0.56999999999999995</v>
      </c>
      <c r="AE768">
        <v>87.84</v>
      </c>
      <c r="AG768" s="134">
        <v>1256</v>
      </c>
      <c r="AH768">
        <v>49.46</v>
      </c>
      <c r="AI768">
        <v>0.68</v>
      </c>
      <c r="AJ768">
        <v>5.48</v>
      </c>
      <c r="AK768">
        <v>8.85</v>
      </c>
      <c r="AL768">
        <v>0.16</v>
      </c>
      <c r="AM768">
        <v>13.71</v>
      </c>
      <c r="AN768">
        <v>21.14</v>
      </c>
      <c r="AO768">
        <v>0.56000000000000005</v>
      </c>
      <c r="AP768">
        <v>0.02</v>
      </c>
      <c r="AQ768">
        <v>0</v>
      </c>
    </row>
    <row r="769" spans="1:43" ht="15.6">
      <c r="A769" s="134">
        <v>1259</v>
      </c>
      <c r="B769" t="s">
        <v>2189</v>
      </c>
      <c r="C769" t="s">
        <v>1064</v>
      </c>
      <c r="D769">
        <v>0</v>
      </c>
      <c r="E769">
        <f t="shared" si="44"/>
        <v>0.53000000000001535</v>
      </c>
      <c r="F769">
        <f t="shared" si="45"/>
        <v>12.659999999999997</v>
      </c>
      <c r="G769">
        <f t="shared" si="46"/>
        <v>10</v>
      </c>
      <c r="H769" s="136">
        <f t="shared" si="47"/>
        <v>1173.1500000000001</v>
      </c>
      <c r="I769" t="s">
        <v>2188</v>
      </c>
      <c r="J769" t="s">
        <v>1490</v>
      </c>
      <c r="K769" t="s">
        <v>1566</v>
      </c>
      <c r="L769" t="s">
        <v>1486</v>
      </c>
      <c r="M769">
        <v>44</v>
      </c>
      <c r="N769">
        <v>900</v>
      </c>
      <c r="O769">
        <v>0</v>
      </c>
      <c r="P769">
        <v>1</v>
      </c>
      <c r="Q769" s="134">
        <v>1259</v>
      </c>
      <c r="R769">
        <v>71.349999999999994</v>
      </c>
      <c r="S769">
        <v>0.28000000000000003</v>
      </c>
      <c r="T769">
        <v>16.09</v>
      </c>
      <c r="U769">
        <v>1.3</v>
      </c>
      <c r="V769">
        <v>0.1</v>
      </c>
      <c r="W769">
        <v>0.6</v>
      </c>
      <c r="X769">
        <v>5.56</v>
      </c>
      <c r="Y769">
        <v>3.53</v>
      </c>
      <c r="Z769">
        <v>0.64</v>
      </c>
      <c r="AA769">
        <v>0.02</v>
      </c>
      <c r="AB769">
        <v>0</v>
      </c>
      <c r="AC769">
        <v>0</v>
      </c>
      <c r="AD769">
        <v>0.53</v>
      </c>
      <c r="AE769">
        <v>87.34</v>
      </c>
      <c r="AG769" s="134">
        <v>1259</v>
      </c>
      <c r="AH769">
        <v>47.83</v>
      </c>
      <c r="AI769">
        <v>1.01</v>
      </c>
      <c r="AJ769">
        <v>9.16</v>
      </c>
      <c r="AK769">
        <v>7.61</v>
      </c>
      <c r="AL769">
        <v>0.17</v>
      </c>
      <c r="AM769">
        <v>13.59</v>
      </c>
      <c r="AN769">
        <v>18.760000000000002</v>
      </c>
      <c r="AO769">
        <v>0.61</v>
      </c>
      <c r="AP769">
        <v>0.02</v>
      </c>
      <c r="AQ769">
        <v>0.08</v>
      </c>
    </row>
    <row r="770" spans="1:43" ht="15.6">
      <c r="A770" s="134">
        <v>1267</v>
      </c>
      <c r="B770" t="s">
        <v>2190</v>
      </c>
      <c r="C770" t="s">
        <v>1064</v>
      </c>
      <c r="D770">
        <v>0</v>
      </c>
      <c r="E770">
        <f t="shared" si="44"/>
        <v>0.60999999999998522</v>
      </c>
      <c r="F770">
        <f t="shared" si="45"/>
        <v>8.5999999999999943</v>
      </c>
      <c r="G770">
        <f t="shared" si="46"/>
        <v>15</v>
      </c>
      <c r="H770" s="136">
        <f t="shared" si="47"/>
        <v>1273.1500000000001</v>
      </c>
      <c r="I770" t="s">
        <v>2188</v>
      </c>
      <c r="J770" t="s">
        <v>1490</v>
      </c>
      <c r="K770" t="s">
        <v>1566</v>
      </c>
      <c r="L770" t="s">
        <v>1486</v>
      </c>
      <c r="M770">
        <v>134</v>
      </c>
      <c r="N770">
        <v>1000</v>
      </c>
      <c r="O770">
        <v>0</v>
      </c>
      <c r="P770">
        <v>1.5</v>
      </c>
      <c r="Q770" s="134">
        <v>1267</v>
      </c>
      <c r="R770">
        <v>68.099999999999994</v>
      </c>
      <c r="S770">
        <v>0.68</v>
      </c>
      <c r="T770">
        <v>19.37</v>
      </c>
      <c r="U770">
        <v>1.7</v>
      </c>
      <c r="V770">
        <v>0.03</v>
      </c>
      <c r="W770">
        <v>0.54</v>
      </c>
      <c r="X770">
        <v>3.76</v>
      </c>
      <c r="Y770">
        <v>4.67</v>
      </c>
      <c r="Z770">
        <v>0.52</v>
      </c>
      <c r="AA770">
        <v>0.02</v>
      </c>
      <c r="AB770">
        <v>0</v>
      </c>
      <c r="AC770">
        <v>0</v>
      </c>
      <c r="AD770">
        <v>0.61</v>
      </c>
      <c r="AE770">
        <v>91.4</v>
      </c>
      <c r="AG770" s="134">
        <v>1267</v>
      </c>
      <c r="AH770">
        <v>48.14</v>
      </c>
      <c r="AI770">
        <v>1.37</v>
      </c>
      <c r="AJ770">
        <v>9.06</v>
      </c>
      <c r="AK770">
        <v>8.3699999999999992</v>
      </c>
      <c r="AL770">
        <v>0.13</v>
      </c>
      <c r="AM770">
        <v>11.45</v>
      </c>
      <c r="AN770">
        <v>20.25</v>
      </c>
      <c r="AO770">
        <v>0.97</v>
      </c>
      <c r="AP770">
        <v>0.01</v>
      </c>
      <c r="AQ770">
        <v>0.05</v>
      </c>
    </row>
    <row r="771" spans="1:43" ht="15.6">
      <c r="A771" s="134">
        <v>1272</v>
      </c>
      <c r="B771" t="s">
        <v>2191</v>
      </c>
      <c r="C771" t="s">
        <v>1064</v>
      </c>
      <c r="D771">
        <v>0</v>
      </c>
      <c r="E771">
        <f t="shared" ref="E771:E834" si="48">100-SUM(R771:AB771)</f>
        <v>2.8400000000000034</v>
      </c>
      <c r="F771">
        <f t="shared" ref="F771:F834" si="49">100-AE771</f>
        <v>5.0900000000000034</v>
      </c>
      <c r="G771">
        <f t="shared" ref="G771:G834" si="50">10*P771</f>
        <v>5</v>
      </c>
      <c r="H771" s="136">
        <f t="shared" ref="H771:H834" si="51">N771+273.15</f>
        <v>1388.15</v>
      </c>
      <c r="I771" t="s">
        <v>2188</v>
      </c>
      <c r="J771" t="s">
        <v>1511</v>
      </c>
      <c r="K771" t="s">
        <v>1566</v>
      </c>
      <c r="L771" t="s">
        <v>1486</v>
      </c>
      <c r="M771">
        <v>50</v>
      </c>
      <c r="N771">
        <v>1115</v>
      </c>
      <c r="O771">
        <v>0</v>
      </c>
      <c r="P771">
        <v>0.5</v>
      </c>
      <c r="Q771" s="134">
        <v>1272</v>
      </c>
      <c r="R771">
        <v>58.32</v>
      </c>
      <c r="S771">
        <v>2.9</v>
      </c>
      <c r="T771">
        <v>16.100000000000001</v>
      </c>
      <c r="U771">
        <v>4.45</v>
      </c>
      <c r="V771">
        <v>0.3</v>
      </c>
      <c r="W771">
        <v>3.68</v>
      </c>
      <c r="X771">
        <v>6.93</v>
      </c>
      <c r="Y771">
        <v>3.35</v>
      </c>
      <c r="Z771">
        <v>1.1100000000000001</v>
      </c>
      <c r="AA771">
        <v>0.02</v>
      </c>
      <c r="AB771">
        <v>0</v>
      </c>
      <c r="AC771">
        <v>0</v>
      </c>
      <c r="AD771">
        <v>2.84</v>
      </c>
      <c r="AE771">
        <v>94.91</v>
      </c>
      <c r="AG771" s="134">
        <v>1272</v>
      </c>
      <c r="AH771">
        <v>49.32</v>
      </c>
      <c r="AI771">
        <v>1.1299999999999999</v>
      </c>
      <c r="AJ771">
        <v>5.35</v>
      </c>
      <c r="AK771">
        <v>9.7100000000000009</v>
      </c>
      <c r="AL771">
        <v>0.28000000000000003</v>
      </c>
      <c r="AM771">
        <v>14.15</v>
      </c>
      <c r="AN771">
        <v>18.45</v>
      </c>
      <c r="AO771">
        <v>0.49</v>
      </c>
      <c r="AP771">
        <v>0.01</v>
      </c>
      <c r="AQ771">
        <v>0.09</v>
      </c>
    </row>
    <row r="772" spans="1:43" ht="15.6">
      <c r="A772" s="134">
        <v>1275</v>
      </c>
      <c r="B772" t="s">
        <v>2192</v>
      </c>
      <c r="C772" t="s">
        <v>1064</v>
      </c>
      <c r="D772">
        <v>0</v>
      </c>
      <c r="E772">
        <f t="shared" si="48"/>
        <v>1.2199999999999847</v>
      </c>
      <c r="F772">
        <f t="shared" si="49"/>
        <v>4.730000000000004</v>
      </c>
      <c r="G772">
        <f t="shared" si="50"/>
        <v>15</v>
      </c>
      <c r="H772" s="136">
        <f t="shared" si="51"/>
        <v>1373.15</v>
      </c>
      <c r="I772" t="s">
        <v>2188</v>
      </c>
      <c r="J772" t="s">
        <v>1490</v>
      </c>
      <c r="K772" t="s">
        <v>1566</v>
      </c>
      <c r="L772" t="s">
        <v>1486</v>
      </c>
      <c r="M772">
        <v>71</v>
      </c>
      <c r="N772">
        <v>1100</v>
      </c>
      <c r="O772">
        <v>0</v>
      </c>
      <c r="P772">
        <v>1.5</v>
      </c>
      <c r="Q772" s="134">
        <v>1275</v>
      </c>
      <c r="R772">
        <v>61.49</v>
      </c>
      <c r="S772">
        <v>1.27</v>
      </c>
      <c r="T772">
        <v>20.21</v>
      </c>
      <c r="U772">
        <v>4.34</v>
      </c>
      <c r="V772">
        <v>0.15</v>
      </c>
      <c r="W772">
        <v>0.81</v>
      </c>
      <c r="X772">
        <v>6.72</v>
      </c>
      <c r="Y772">
        <v>2.62</v>
      </c>
      <c r="Z772">
        <v>1.1399999999999999</v>
      </c>
      <c r="AA772">
        <v>0.03</v>
      </c>
      <c r="AB772">
        <v>0</v>
      </c>
      <c r="AC772">
        <v>0</v>
      </c>
      <c r="AD772">
        <v>1.22</v>
      </c>
      <c r="AE772">
        <v>95.27</v>
      </c>
      <c r="AG772" s="134">
        <v>1275</v>
      </c>
      <c r="AH772">
        <v>47.33</v>
      </c>
      <c r="AI772">
        <v>1.4</v>
      </c>
      <c r="AJ772">
        <v>8.64</v>
      </c>
      <c r="AK772">
        <v>12.18</v>
      </c>
      <c r="AL772">
        <v>0.24</v>
      </c>
      <c r="AM772">
        <v>12.06</v>
      </c>
      <c r="AN772">
        <v>16.62</v>
      </c>
      <c r="AO772">
        <v>0.77</v>
      </c>
      <c r="AP772">
        <v>0.03</v>
      </c>
      <c r="AQ772">
        <v>0.05</v>
      </c>
    </row>
    <row r="773" spans="1:43" ht="15.6">
      <c r="A773" s="134">
        <v>1278</v>
      </c>
      <c r="B773" t="s">
        <v>2193</v>
      </c>
      <c r="C773" t="s">
        <v>1064</v>
      </c>
      <c r="D773">
        <v>0</v>
      </c>
      <c r="E773">
        <f t="shared" si="48"/>
        <v>0.44999999999998863</v>
      </c>
      <c r="F773">
        <f t="shared" si="49"/>
        <v>13.36</v>
      </c>
      <c r="G773">
        <f t="shared" si="50"/>
        <v>5</v>
      </c>
      <c r="H773" s="136">
        <f t="shared" si="51"/>
        <v>1213.1500000000001</v>
      </c>
      <c r="I773" t="s">
        <v>2188</v>
      </c>
      <c r="J773" t="s">
        <v>1511</v>
      </c>
      <c r="K773" t="s">
        <v>1566</v>
      </c>
      <c r="L773" t="s">
        <v>1486</v>
      </c>
      <c r="M773">
        <v>89</v>
      </c>
      <c r="N773">
        <v>940</v>
      </c>
      <c r="O773">
        <v>0</v>
      </c>
      <c r="P773">
        <v>0.5</v>
      </c>
      <c r="Q773" s="134">
        <v>1278</v>
      </c>
      <c r="R773">
        <v>74.349999999999994</v>
      </c>
      <c r="S773">
        <v>0.34</v>
      </c>
      <c r="T773">
        <v>14.31</v>
      </c>
      <c r="U773">
        <v>1.1100000000000001</v>
      </c>
      <c r="V773">
        <v>0.12</v>
      </c>
      <c r="W773">
        <v>1.05</v>
      </c>
      <c r="X773">
        <v>3.75</v>
      </c>
      <c r="Y773">
        <v>3.9</v>
      </c>
      <c r="Z773">
        <v>0.62</v>
      </c>
      <c r="AA773">
        <v>0</v>
      </c>
      <c r="AB773">
        <v>0</v>
      </c>
      <c r="AC773">
        <v>0</v>
      </c>
      <c r="AD773">
        <v>0.45</v>
      </c>
      <c r="AE773">
        <v>86.64</v>
      </c>
      <c r="AG773" s="134">
        <v>1278</v>
      </c>
      <c r="AH773">
        <v>47.97</v>
      </c>
      <c r="AI773">
        <v>0.61</v>
      </c>
      <c r="AJ773">
        <v>7.47</v>
      </c>
      <c r="AK773">
        <v>8.01</v>
      </c>
      <c r="AL773">
        <v>0.18</v>
      </c>
      <c r="AM773">
        <v>14.01</v>
      </c>
      <c r="AN773">
        <v>20.399999999999999</v>
      </c>
      <c r="AO773">
        <v>0.47</v>
      </c>
      <c r="AP773">
        <v>0.02</v>
      </c>
      <c r="AQ773">
        <v>0.09</v>
      </c>
    </row>
    <row r="774" spans="1:43" ht="15.6">
      <c r="A774" s="134">
        <v>1283</v>
      </c>
      <c r="B774" t="s">
        <v>2194</v>
      </c>
      <c r="C774" t="s">
        <v>1064</v>
      </c>
      <c r="D774">
        <v>0</v>
      </c>
      <c r="E774">
        <f t="shared" si="48"/>
        <v>0.73999999999998067</v>
      </c>
      <c r="F774">
        <f t="shared" si="49"/>
        <v>7.9699999999999989</v>
      </c>
      <c r="G774">
        <f t="shared" si="50"/>
        <v>10</v>
      </c>
      <c r="H774" s="136">
        <f t="shared" si="51"/>
        <v>1273.1500000000001</v>
      </c>
      <c r="I774" t="s">
        <v>2188</v>
      </c>
      <c r="J774" t="s">
        <v>1490</v>
      </c>
      <c r="K774" t="s">
        <v>1566</v>
      </c>
      <c r="L774" t="s">
        <v>1486</v>
      </c>
      <c r="M774">
        <v>46</v>
      </c>
      <c r="N774">
        <v>1000</v>
      </c>
      <c r="O774">
        <v>0</v>
      </c>
      <c r="P774">
        <v>1</v>
      </c>
      <c r="Q774" s="134">
        <v>1283</v>
      </c>
      <c r="R774">
        <v>64.180000000000007</v>
      </c>
      <c r="S774">
        <v>0.75</v>
      </c>
      <c r="T774">
        <v>19.55</v>
      </c>
      <c r="U774">
        <v>2.54</v>
      </c>
      <c r="V774">
        <v>0.16</v>
      </c>
      <c r="W774">
        <v>1.76</v>
      </c>
      <c r="X774">
        <v>7.26</v>
      </c>
      <c r="Y774">
        <v>2.72</v>
      </c>
      <c r="Z774">
        <v>0.33</v>
      </c>
      <c r="AA774">
        <v>0.01</v>
      </c>
      <c r="AB774">
        <v>0</v>
      </c>
      <c r="AC774">
        <v>0</v>
      </c>
      <c r="AD774">
        <v>0.75</v>
      </c>
      <c r="AE774">
        <v>92.03</v>
      </c>
      <c r="AG774" s="134">
        <v>1283</v>
      </c>
      <c r="AH774">
        <v>48.54</v>
      </c>
      <c r="AI774">
        <v>0.65</v>
      </c>
      <c r="AJ774">
        <v>9.0500000000000007</v>
      </c>
      <c r="AK774">
        <v>6.39</v>
      </c>
      <c r="AL774">
        <v>0.19</v>
      </c>
      <c r="AM774">
        <v>14.6</v>
      </c>
      <c r="AN774">
        <v>19.82</v>
      </c>
      <c r="AO774">
        <v>0.53</v>
      </c>
      <c r="AP774">
        <v>0.01</v>
      </c>
      <c r="AQ774">
        <v>0.19</v>
      </c>
    </row>
    <row r="775" spans="1:43" ht="15.6">
      <c r="A775" s="134">
        <v>1284</v>
      </c>
      <c r="B775" t="s">
        <v>2195</v>
      </c>
      <c r="C775" t="s">
        <v>1064</v>
      </c>
      <c r="D775">
        <v>0</v>
      </c>
      <c r="E775">
        <f t="shared" si="48"/>
        <v>0.71000000000000796</v>
      </c>
      <c r="F775">
        <f t="shared" si="49"/>
        <v>8.769999999999996</v>
      </c>
      <c r="G775">
        <f t="shared" si="50"/>
        <v>12</v>
      </c>
      <c r="H775" s="136">
        <f t="shared" si="51"/>
        <v>1273.1500000000001</v>
      </c>
      <c r="I775" t="s">
        <v>2188</v>
      </c>
      <c r="J775" t="s">
        <v>1511</v>
      </c>
      <c r="K775" t="s">
        <v>1566</v>
      </c>
      <c r="L775" t="s">
        <v>1486</v>
      </c>
      <c r="M775">
        <v>0.5</v>
      </c>
      <c r="N775">
        <v>1000</v>
      </c>
      <c r="O775">
        <v>0</v>
      </c>
      <c r="P775">
        <v>1.2</v>
      </c>
      <c r="Q775" s="134">
        <v>1284</v>
      </c>
      <c r="R775">
        <v>66.989999999999995</v>
      </c>
      <c r="S775">
        <v>0.53</v>
      </c>
      <c r="T775">
        <v>17.920000000000002</v>
      </c>
      <c r="U775">
        <v>2.0499999999999998</v>
      </c>
      <c r="V775">
        <v>0.08</v>
      </c>
      <c r="W775">
        <v>1.57</v>
      </c>
      <c r="X775">
        <v>4.9800000000000004</v>
      </c>
      <c r="Y775">
        <v>4.8499999999999996</v>
      </c>
      <c r="Z775">
        <v>0.28999999999999998</v>
      </c>
      <c r="AA775">
        <v>0.03</v>
      </c>
      <c r="AB775">
        <v>0</v>
      </c>
      <c r="AC775">
        <v>0</v>
      </c>
      <c r="AD775">
        <v>0.72</v>
      </c>
      <c r="AE775">
        <v>91.23</v>
      </c>
      <c r="AG775" s="134">
        <v>1284</v>
      </c>
      <c r="AH775">
        <v>50.39</v>
      </c>
      <c r="AI775">
        <v>0.6</v>
      </c>
      <c r="AJ775">
        <v>7.61</v>
      </c>
      <c r="AK775">
        <v>4.9800000000000004</v>
      </c>
      <c r="AL775">
        <v>0</v>
      </c>
      <c r="AM775">
        <v>14.81</v>
      </c>
      <c r="AN775">
        <v>19.64</v>
      </c>
      <c r="AO775">
        <v>1.07</v>
      </c>
      <c r="AP775">
        <v>0</v>
      </c>
      <c r="AQ775">
        <v>0.02</v>
      </c>
    </row>
    <row r="776" spans="1:43" ht="15.6">
      <c r="A776" s="134">
        <v>1287</v>
      </c>
      <c r="B776" t="s">
        <v>2196</v>
      </c>
      <c r="C776" t="s">
        <v>1064</v>
      </c>
      <c r="D776">
        <v>0</v>
      </c>
      <c r="E776">
        <f t="shared" si="48"/>
        <v>0.22999999999997556</v>
      </c>
      <c r="F776">
        <f t="shared" si="49"/>
        <v>9.6800000000000068</v>
      </c>
      <c r="G776">
        <f t="shared" si="50"/>
        <v>15</v>
      </c>
      <c r="H776" s="136">
        <f t="shared" si="51"/>
        <v>1173.1500000000001</v>
      </c>
      <c r="I776" t="s">
        <v>2188</v>
      </c>
      <c r="J776" t="s">
        <v>1511</v>
      </c>
      <c r="K776" t="s">
        <v>1566</v>
      </c>
      <c r="L776" t="s">
        <v>1486</v>
      </c>
      <c r="M776">
        <v>66</v>
      </c>
      <c r="N776">
        <v>900</v>
      </c>
      <c r="O776">
        <v>0</v>
      </c>
      <c r="P776">
        <v>1.5</v>
      </c>
      <c r="Q776" s="134">
        <v>1287</v>
      </c>
      <c r="R776">
        <v>72.28</v>
      </c>
      <c r="S776">
        <v>0.27</v>
      </c>
      <c r="T776">
        <v>16.79</v>
      </c>
      <c r="U776">
        <v>0.59</v>
      </c>
      <c r="V776">
        <v>0.01</v>
      </c>
      <c r="W776">
        <v>0.37</v>
      </c>
      <c r="X776">
        <v>4.07</v>
      </c>
      <c r="Y776">
        <v>4.96</v>
      </c>
      <c r="Z776">
        <v>0.4</v>
      </c>
      <c r="AA776">
        <v>0.03</v>
      </c>
      <c r="AB776">
        <v>0</v>
      </c>
      <c r="AC776">
        <v>0</v>
      </c>
      <c r="AD776">
        <v>0.23</v>
      </c>
      <c r="AE776">
        <v>90.32</v>
      </c>
      <c r="AG776" s="134">
        <v>1287</v>
      </c>
      <c r="AH776">
        <v>50.64</v>
      </c>
      <c r="AI776">
        <v>0.6</v>
      </c>
      <c r="AJ776">
        <v>8.26</v>
      </c>
      <c r="AK776">
        <v>5.22</v>
      </c>
      <c r="AL776">
        <v>0.12</v>
      </c>
      <c r="AM776">
        <v>13.46</v>
      </c>
      <c r="AN776">
        <v>19.13</v>
      </c>
      <c r="AO776">
        <v>1.1399999999999999</v>
      </c>
      <c r="AP776">
        <v>0.01</v>
      </c>
      <c r="AQ776">
        <v>0.16</v>
      </c>
    </row>
    <row r="777" spans="1:43" ht="15.6">
      <c r="A777" s="134">
        <v>30139</v>
      </c>
      <c r="B777" t="s">
        <v>2197</v>
      </c>
      <c r="C777" t="s">
        <v>2198</v>
      </c>
      <c r="D777">
        <v>0</v>
      </c>
      <c r="E777">
        <f t="shared" si="48"/>
        <v>1.1800000000000068</v>
      </c>
      <c r="F777">
        <f t="shared" si="49"/>
        <v>1.1800000000000068</v>
      </c>
      <c r="G777">
        <f t="shared" si="50"/>
        <v>1E-3</v>
      </c>
      <c r="H777" s="136">
        <f t="shared" si="51"/>
        <v>1444.15</v>
      </c>
      <c r="I777" t="s">
        <v>2199</v>
      </c>
      <c r="J777" t="s">
        <v>1484</v>
      </c>
      <c r="K777" t="s">
        <v>1020</v>
      </c>
      <c r="L777" t="s">
        <v>1486</v>
      </c>
      <c r="M777">
        <v>15.3</v>
      </c>
      <c r="N777">
        <v>1171</v>
      </c>
      <c r="O777">
        <v>2</v>
      </c>
      <c r="P777">
        <v>1E-4</v>
      </c>
      <c r="Q777" s="134">
        <v>30139</v>
      </c>
      <c r="R777">
        <v>49.39</v>
      </c>
      <c r="S777">
        <v>0.7</v>
      </c>
      <c r="T777">
        <v>13.07</v>
      </c>
      <c r="U777">
        <v>17.350000000000001</v>
      </c>
      <c r="V777">
        <v>0.56999999999999995</v>
      </c>
      <c r="W777">
        <v>6.41</v>
      </c>
      <c r="X777">
        <v>10.47</v>
      </c>
      <c r="Y777">
        <v>0.53</v>
      </c>
      <c r="Z777">
        <v>0</v>
      </c>
      <c r="AA777">
        <v>0.33</v>
      </c>
      <c r="AB777">
        <v>0</v>
      </c>
      <c r="AC777">
        <v>0</v>
      </c>
      <c r="AD777">
        <v>0</v>
      </c>
      <c r="AE777">
        <v>98.82</v>
      </c>
      <c r="AG777" s="134">
        <v>30139</v>
      </c>
      <c r="AH777">
        <v>53.33</v>
      </c>
      <c r="AI777">
        <v>0.21</v>
      </c>
      <c r="AJ777">
        <v>0.99</v>
      </c>
      <c r="AK777">
        <v>18.52</v>
      </c>
      <c r="AL777">
        <v>0.68</v>
      </c>
      <c r="AM777">
        <v>23.18</v>
      </c>
      <c r="AN777">
        <v>2.1800000000000002</v>
      </c>
      <c r="AO777">
        <v>0.03</v>
      </c>
      <c r="AP777">
        <v>0</v>
      </c>
      <c r="AQ777">
        <v>0.65</v>
      </c>
    </row>
    <row r="778" spans="1:43" ht="15.6">
      <c r="A778" s="134">
        <v>30177</v>
      </c>
      <c r="B778" t="s">
        <v>2200</v>
      </c>
      <c r="C778" t="s">
        <v>2198</v>
      </c>
      <c r="D778">
        <v>0</v>
      </c>
      <c r="E778">
        <f t="shared" si="48"/>
        <v>0.87000000000000455</v>
      </c>
      <c r="F778">
        <f t="shared" si="49"/>
        <v>0.84999999999999432</v>
      </c>
      <c r="G778">
        <f t="shared" si="50"/>
        <v>1E-3</v>
      </c>
      <c r="H778" s="136">
        <f t="shared" si="51"/>
        <v>1444.15</v>
      </c>
      <c r="I778" t="s">
        <v>2199</v>
      </c>
      <c r="J778" t="s">
        <v>1484</v>
      </c>
      <c r="K778" t="s">
        <v>1020</v>
      </c>
      <c r="L778" t="s">
        <v>1486</v>
      </c>
      <c r="M778">
        <v>17</v>
      </c>
      <c r="N778">
        <v>1171</v>
      </c>
      <c r="O778">
        <v>2</v>
      </c>
      <c r="P778">
        <v>1E-4</v>
      </c>
      <c r="Q778" s="134">
        <v>30177</v>
      </c>
      <c r="R778">
        <v>48.9</v>
      </c>
      <c r="S778">
        <v>0.67</v>
      </c>
      <c r="T778">
        <v>12.46</v>
      </c>
      <c r="U778">
        <v>19.13</v>
      </c>
      <c r="V778">
        <v>0.59</v>
      </c>
      <c r="W778">
        <v>6.4</v>
      </c>
      <c r="X778">
        <v>10.19</v>
      </c>
      <c r="Y778">
        <v>0.47</v>
      </c>
      <c r="Z778">
        <v>0</v>
      </c>
      <c r="AA778">
        <v>0.32</v>
      </c>
      <c r="AB778">
        <v>0</v>
      </c>
      <c r="AC778">
        <v>0</v>
      </c>
      <c r="AD778">
        <v>0</v>
      </c>
      <c r="AE778">
        <v>99.15</v>
      </c>
      <c r="AG778" s="134">
        <v>30177</v>
      </c>
      <c r="AH778">
        <v>53.47</v>
      </c>
      <c r="AI778">
        <v>0.11</v>
      </c>
      <c r="AJ778">
        <v>1.1499999999999999</v>
      </c>
      <c r="AK778">
        <v>19.399999999999999</v>
      </c>
      <c r="AL778">
        <v>0.73</v>
      </c>
      <c r="AM778">
        <v>22.55</v>
      </c>
      <c r="AN778">
        <v>2.5299999999999998</v>
      </c>
      <c r="AO778">
        <v>0.03</v>
      </c>
      <c r="AP778">
        <v>0</v>
      </c>
      <c r="AQ778">
        <v>0.73</v>
      </c>
    </row>
    <row r="779" spans="1:43" ht="15.6">
      <c r="A779" s="134">
        <v>15004</v>
      </c>
      <c r="B779" t="s">
        <v>2201</v>
      </c>
      <c r="C779" t="s">
        <v>2202</v>
      </c>
      <c r="D779">
        <v>0</v>
      </c>
      <c r="E779">
        <f t="shared" si="48"/>
        <v>2.3299999999999841</v>
      </c>
      <c r="F779">
        <f t="shared" si="49"/>
        <v>2.3299999999999983</v>
      </c>
      <c r="G779">
        <f t="shared" si="50"/>
        <v>10</v>
      </c>
      <c r="H779" s="136">
        <f t="shared" si="51"/>
        <v>1523.15</v>
      </c>
      <c r="I779" t="s">
        <v>1782</v>
      </c>
      <c r="J779" t="s">
        <v>1490</v>
      </c>
      <c r="L779" t="s">
        <v>1486</v>
      </c>
      <c r="M779">
        <v>3</v>
      </c>
      <c r="N779">
        <v>1250</v>
      </c>
      <c r="O779">
        <v>0</v>
      </c>
      <c r="P779">
        <v>1</v>
      </c>
      <c r="Q779" s="134">
        <v>15004</v>
      </c>
      <c r="R779">
        <v>45.71</v>
      </c>
      <c r="S779">
        <v>2.4300000000000002</v>
      </c>
      <c r="T779">
        <v>12.81</v>
      </c>
      <c r="U779">
        <v>18.170000000000002</v>
      </c>
      <c r="V779">
        <v>0.23</v>
      </c>
      <c r="W779">
        <v>5.92</v>
      </c>
      <c r="X779">
        <v>9.6</v>
      </c>
      <c r="Y779">
        <v>2.5099999999999998</v>
      </c>
      <c r="Z779">
        <v>0.28999999999999998</v>
      </c>
      <c r="AA779">
        <v>0</v>
      </c>
      <c r="AB779">
        <v>0</v>
      </c>
      <c r="AC779">
        <v>0</v>
      </c>
      <c r="AD779">
        <v>0</v>
      </c>
      <c r="AE779">
        <v>97.67</v>
      </c>
      <c r="AG779" s="134">
        <v>15004</v>
      </c>
      <c r="AH779">
        <v>50.29</v>
      </c>
      <c r="AI779">
        <v>0.92</v>
      </c>
      <c r="AJ779">
        <v>6.23</v>
      </c>
      <c r="AK779">
        <v>9.9700000000000006</v>
      </c>
      <c r="AL779">
        <v>0.21</v>
      </c>
      <c r="AM779">
        <v>15.45</v>
      </c>
      <c r="AN779">
        <v>16.64</v>
      </c>
      <c r="AO779">
        <v>0.51</v>
      </c>
      <c r="AP779">
        <v>0</v>
      </c>
      <c r="AQ779">
        <v>0.17</v>
      </c>
    </row>
    <row r="780" spans="1:43" ht="15.6">
      <c r="A780" s="134">
        <v>1232</v>
      </c>
      <c r="B780">
        <v>29</v>
      </c>
      <c r="C780" t="s">
        <v>2203</v>
      </c>
      <c r="D780">
        <v>0</v>
      </c>
      <c r="E780">
        <f t="shared" si="48"/>
        <v>0.10000000000000853</v>
      </c>
      <c r="F780">
        <f t="shared" si="49"/>
        <v>0</v>
      </c>
      <c r="G780">
        <f t="shared" si="50"/>
        <v>12.5</v>
      </c>
      <c r="H780" s="136">
        <f t="shared" si="51"/>
        <v>1523.15</v>
      </c>
      <c r="I780" t="s">
        <v>1868</v>
      </c>
      <c r="J780" t="s">
        <v>1490</v>
      </c>
      <c r="K780" t="s">
        <v>1566</v>
      </c>
      <c r="L780" t="s">
        <v>2204</v>
      </c>
      <c r="M780">
        <v>20</v>
      </c>
      <c r="N780">
        <v>1250</v>
      </c>
      <c r="O780">
        <v>0</v>
      </c>
      <c r="P780">
        <v>1.25</v>
      </c>
      <c r="Q780" s="134">
        <v>1232</v>
      </c>
      <c r="R780">
        <v>51.5</v>
      </c>
      <c r="S780">
        <v>1.9</v>
      </c>
      <c r="T780">
        <v>15.3</v>
      </c>
      <c r="U780">
        <v>11.8</v>
      </c>
      <c r="V780">
        <v>0.1</v>
      </c>
      <c r="W780">
        <v>6.6</v>
      </c>
      <c r="X780">
        <v>9.5</v>
      </c>
      <c r="Y780">
        <v>2.4</v>
      </c>
      <c r="Z780">
        <v>0.8</v>
      </c>
      <c r="AA780">
        <v>0</v>
      </c>
      <c r="AB780">
        <v>0</v>
      </c>
      <c r="AC780">
        <v>0</v>
      </c>
      <c r="AD780">
        <v>0</v>
      </c>
      <c r="AE780">
        <v>100</v>
      </c>
      <c r="AG780" s="134">
        <v>1232</v>
      </c>
      <c r="AH780">
        <v>52.3</v>
      </c>
      <c r="AI780">
        <v>0.6</v>
      </c>
      <c r="AJ780">
        <v>4.7</v>
      </c>
      <c r="AK780">
        <v>10.3</v>
      </c>
      <c r="AL780">
        <v>0.3</v>
      </c>
      <c r="AM780">
        <v>20.100000000000001</v>
      </c>
      <c r="AN780">
        <v>11.2</v>
      </c>
      <c r="AO780">
        <v>0.5</v>
      </c>
      <c r="AP780">
        <v>0</v>
      </c>
      <c r="AQ780">
        <v>0</v>
      </c>
    </row>
    <row r="781" spans="1:43" ht="15.6">
      <c r="A781" s="134">
        <v>1234</v>
      </c>
      <c r="B781">
        <v>31</v>
      </c>
      <c r="C781" t="s">
        <v>2203</v>
      </c>
      <c r="D781">
        <v>0</v>
      </c>
      <c r="E781">
        <f t="shared" si="48"/>
        <v>0</v>
      </c>
      <c r="F781">
        <f t="shared" si="49"/>
        <v>0</v>
      </c>
      <c r="G781">
        <f t="shared" si="50"/>
        <v>15</v>
      </c>
      <c r="H781" s="136">
        <f t="shared" si="51"/>
        <v>1523.15</v>
      </c>
      <c r="I781" t="s">
        <v>1868</v>
      </c>
      <c r="J781" t="s">
        <v>1490</v>
      </c>
      <c r="K781" t="s">
        <v>1566</v>
      </c>
      <c r="L781" t="s">
        <v>2204</v>
      </c>
      <c r="M781">
        <v>6.9</v>
      </c>
      <c r="N781">
        <v>1250</v>
      </c>
      <c r="O781">
        <v>0</v>
      </c>
      <c r="P781">
        <v>1.5</v>
      </c>
      <c r="Q781" s="134">
        <v>1234</v>
      </c>
      <c r="R781">
        <v>55.2</v>
      </c>
      <c r="S781">
        <v>1.4</v>
      </c>
      <c r="T781">
        <v>16.100000000000001</v>
      </c>
      <c r="U781">
        <v>10.3</v>
      </c>
      <c r="V781">
        <v>0</v>
      </c>
      <c r="W781">
        <v>4.3</v>
      </c>
      <c r="X781">
        <v>8.3000000000000007</v>
      </c>
      <c r="Y781">
        <v>3.4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100</v>
      </c>
      <c r="AG781" s="134">
        <v>1234</v>
      </c>
      <c r="AH781">
        <v>51.5</v>
      </c>
      <c r="AI781">
        <v>0.7</v>
      </c>
      <c r="AJ781">
        <v>6.6</v>
      </c>
      <c r="AK781">
        <v>10.8</v>
      </c>
      <c r="AL781">
        <v>0.2</v>
      </c>
      <c r="AM781">
        <v>15.4</v>
      </c>
      <c r="AN781">
        <v>13.6</v>
      </c>
      <c r="AO781">
        <v>1.1000000000000001</v>
      </c>
      <c r="AP781">
        <v>0.1</v>
      </c>
      <c r="AQ781">
        <v>0</v>
      </c>
    </row>
    <row r="782" spans="1:43" ht="15.6">
      <c r="A782" s="134">
        <v>1238</v>
      </c>
      <c r="B782">
        <v>35</v>
      </c>
      <c r="C782" t="s">
        <v>2203</v>
      </c>
      <c r="D782">
        <v>0</v>
      </c>
      <c r="E782">
        <f t="shared" si="48"/>
        <v>-9.9999999999965894E-2</v>
      </c>
      <c r="F782">
        <f t="shared" si="49"/>
        <v>0</v>
      </c>
      <c r="G782">
        <f t="shared" si="50"/>
        <v>17.5</v>
      </c>
      <c r="H782" s="136">
        <f t="shared" si="51"/>
        <v>1548.15</v>
      </c>
      <c r="I782" t="s">
        <v>1868</v>
      </c>
      <c r="J782" t="s">
        <v>1490</v>
      </c>
      <c r="K782" t="s">
        <v>1566</v>
      </c>
      <c r="L782" t="s">
        <v>2204</v>
      </c>
      <c r="M782">
        <v>21.5</v>
      </c>
      <c r="N782">
        <v>1275</v>
      </c>
      <c r="O782">
        <v>0</v>
      </c>
      <c r="P782">
        <v>1.75</v>
      </c>
      <c r="Q782" s="134">
        <v>1238</v>
      </c>
      <c r="R782">
        <v>57.1</v>
      </c>
      <c r="S782">
        <v>2</v>
      </c>
      <c r="T782">
        <v>17.5</v>
      </c>
      <c r="U782">
        <v>7.3</v>
      </c>
      <c r="V782">
        <v>0.1</v>
      </c>
      <c r="W782">
        <v>3.6</v>
      </c>
      <c r="X782">
        <v>8.1</v>
      </c>
      <c r="Y782">
        <v>3.3</v>
      </c>
      <c r="Z782">
        <v>1.1000000000000001</v>
      </c>
      <c r="AA782">
        <v>0</v>
      </c>
      <c r="AB782">
        <v>0</v>
      </c>
      <c r="AC782">
        <v>0</v>
      </c>
      <c r="AD782">
        <v>0</v>
      </c>
      <c r="AE782">
        <v>100</v>
      </c>
      <c r="AG782" s="134">
        <v>1238</v>
      </c>
      <c r="AH782">
        <v>49.7</v>
      </c>
      <c r="AI782">
        <v>1</v>
      </c>
      <c r="AJ782">
        <v>11.6</v>
      </c>
      <c r="AK782">
        <v>8.6</v>
      </c>
      <c r="AL782">
        <v>0.2</v>
      </c>
      <c r="AM782">
        <v>13.8</v>
      </c>
      <c r="AN782">
        <v>14.5</v>
      </c>
      <c r="AO782">
        <v>1.1000000000000001</v>
      </c>
      <c r="AP782">
        <v>0</v>
      </c>
      <c r="AQ782">
        <v>0</v>
      </c>
    </row>
    <row r="783" spans="1:43" ht="15.6">
      <c r="A783" s="134">
        <v>1241</v>
      </c>
      <c r="B783">
        <v>38</v>
      </c>
      <c r="C783" t="s">
        <v>2203</v>
      </c>
      <c r="D783">
        <v>0</v>
      </c>
      <c r="E783">
        <f t="shared" si="48"/>
        <v>0.20000000000000284</v>
      </c>
      <c r="F783">
        <f t="shared" si="49"/>
        <v>0</v>
      </c>
      <c r="G783">
        <f t="shared" si="50"/>
        <v>20</v>
      </c>
      <c r="H783" s="136">
        <f t="shared" si="51"/>
        <v>1573.15</v>
      </c>
      <c r="I783" t="s">
        <v>1868</v>
      </c>
      <c r="J783" t="s">
        <v>1490</v>
      </c>
      <c r="K783" t="s">
        <v>1566</v>
      </c>
      <c r="L783" t="s">
        <v>2204</v>
      </c>
      <c r="M783">
        <v>7</v>
      </c>
      <c r="N783">
        <v>1300</v>
      </c>
      <c r="O783">
        <v>0</v>
      </c>
      <c r="P783">
        <v>2</v>
      </c>
      <c r="Q783" s="134">
        <v>1241</v>
      </c>
      <c r="R783">
        <v>57.9</v>
      </c>
      <c r="S783">
        <v>1.7</v>
      </c>
      <c r="T783">
        <v>17.7</v>
      </c>
      <c r="U783">
        <v>7</v>
      </c>
      <c r="V783">
        <v>0.1</v>
      </c>
      <c r="W783">
        <v>3.2</v>
      </c>
      <c r="X783">
        <v>7.9</v>
      </c>
      <c r="Y783">
        <v>3.2</v>
      </c>
      <c r="Z783">
        <v>1.1000000000000001</v>
      </c>
      <c r="AA783">
        <v>0</v>
      </c>
      <c r="AB783">
        <v>0</v>
      </c>
      <c r="AC783">
        <v>0</v>
      </c>
      <c r="AD783">
        <v>0</v>
      </c>
      <c r="AE783">
        <v>100</v>
      </c>
      <c r="AG783" s="134">
        <v>1241</v>
      </c>
      <c r="AH783">
        <v>48.5</v>
      </c>
      <c r="AI783">
        <v>1.1000000000000001</v>
      </c>
      <c r="AJ783">
        <v>12.6</v>
      </c>
      <c r="AK783">
        <v>8.4</v>
      </c>
      <c r="AL783">
        <v>0.2</v>
      </c>
      <c r="AM783">
        <v>12.2</v>
      </c>
      <c r="AN783">
        <v>15.2</v>
      </c>
      <c r="AO783">
        <v>1.4</v>
      </c>
      <c r="AP783">
        <v>0</v>
      </c>
      <c r="AQ783">
        <v>0</v>
      </c>
    </row>
    <row r="784" spans="1:43" ht="15.6">
      <c r="A784" s="134">
        <v>1242</v>
      </c>
      <c r="B784">
        <v>39</v>
      </c>
      <c r="C784" t="s">
        <v>2203</v>
      </c>
      <c r="D784">
        <v>0</v>
      </c>
      <c r="E784">
        <f t="shared" si="48"/>
        <v>0.10000000000002274</v>
      </c>
      <c r="F784">
        <f t="shared" si="49"/>
        <v>0</v>
      </c>
      <c r="G784">
        <f t="shared" si="50"/>
        <v>20</v>
      </c>
      <c r="H784" s="136">
        <f t="shared" si="51"/>
        <v>1598.15</v>
      </c>
      <c r="I784" t="s">
        <v>1868</v>
      </c>
      <c r="J784" t="s">
        <v>1490</v>
      </c>
      <c r="K784" t="s">
        <v>1566</v>
      </c>
      <c r="L784" t="s">
        <v>2204</v>
      </c>
      <c r="M784">
        <v>21.5</v>
      </c>
      <c r="N784">
        <v>1325</v>
      </c>
      <c r="O784">
        <v>0</v>
      </c>
      <c r="P784">
        <v>2</v>
      </c>
      <c r="Q784" s="134">
        <v>1242</v>
      </c>
      <c r="R784">
        <v>54.5</v>
      </c>
      <c r="S784">
        <v>1.7</v>
      </c>
      <c r="T784">
        <v>17.899999999999999</v>
      </c>
      <c r="U784">
        <v>8.1999999999999993</v>
      </c>
      <c r="V784">
        <v>0.1</v>
      </c>
      <c r="W784">
        <v>4.5999999999999996</v>
      </c>
      <c r="X784">
        <v>9.1</v>
      </c>
      <c r="Y784">
        <v>3</v>
      </c>
      <c r="Z784">
        <v>0.8</v>
      </c>
      <c r="AA784">
        <v>0</v>
      </c>
      <c r="AB784">
        <v>0</v>
      </c>
      <c r="AC784">
        <v>0</v>
      </c>
      <c r="AD784">
        <v>0</v>
      </c>
      <c r="AE784">
        <v>100</v>
      </c>
      <c r="AG784" s="134">
        <v>1242</v>
      </c>
      <c r="AH784">
        <v>49.7</v>
      </c>
      <c r="AI784">
        <v>1</v>
      </c>
      <c r="AJ784">
        <v>12.5</v>
      </c>
      <c r="AK784">
        <v>6.8</v>
      </c>
      <c r="AL784">
        <v>0.2</v>
      </c>
      <c r="AM784">
        <v>13.6</v>
      </c>
      <c r="AN784">
        <v>16.100000000000001</v>
      </c>
      <c r="AO784">
        <v>1.2</v>
      </c>
      <c r="AP784">
        <v>0</v>
      </c>
      <c r="AQ784">
        <v>0</v>
      </c>
    </row>
    <row r="785" spans="1:43" ht="15.6">
      <c r="A785" s="134">
        <v>1244</v>
      </c>
      <c r="B785">
        <v>41</v>
      </c>
      <c r="C785" t="s">
        <v>2203</v>
      </c>
      <c r="D785">
        <v>0</v>
      </c>
      <c r="E785">
        <f t="shared" si="48"/>
        <v>0.79999999999999716</v>
      </c>
      <c r="F785">
        <f t="shared" si="49"/>
        <v>0</v>
      </c>
      <c r="G785">
        <f t="shared" si="50"/>
        <v>22.5</v>
      </c>
      <c r="H785" s="136">
        <f t="shared" si="51"/>
        <v>1573.15</v>
      </c>
      <c r="I785" t="s">
        <v>1868</v>
      </c>
      <c r="J785" t="s">
        <v>1490</v>
      </c>
      <c r="K785" t="s">
        <v>1566</v>
      </c>
      <c r="L785" t="s">
        <v>2204</v>
      </c>
      <c r="M785">
        <v>6</v>
      </c>
      <c r="N785">
        <v>1300</v>
      </c>
      <c r="O785">
        <v>0</v>
      </c>
      <c r="P785">
        <v>2.25</v>
      </c>
      <c r="Q785" s="134">
        <v>1244</v>
      </c>
      <c r="R785">
        <v>58.1</v>
      </c>
      <c r="S785">
        <v>2.7</v>
      </c>
      <c r="T785">
        <v>15.5</v>
      </c>
      <c r="U785">
        <v>8.6</v>
      </c>
      <c r="V785">
        <v>0.2</v>
      </c>
      <c r="W785">
        <v>2.6</v>
      </c>
      <c r="X785">
        <v>6.8</v>
      </c>
      <c r="Y785">
        <v>2.9</v>
      </c>
      <c r="Z785">
        <v>1.8</v>
      </c>
      <c r="AA785">
        <v>0</v>
      </c>
      <c r="AB785">
        <v>0</v>
      </c>
      <c r="AC785">
        <v>0</v>
      </c>
      <c r="AD785">
        <v>0</v>
      </c>
      <c r="AE785">
        <v>100</v>
      </c>
      <c r="AG785" s="134">
        <v>1244</v>
      </c>
      <c r="AH785">
        <v>49.4</v>
      </c>
      <c r="AI785">
        <v>1.2</v>
      </c>
      <c r="AJ785">
        <v>13</v>
      </c>
      <c r="AK785">
        <v>12.2</v>
      </c>
      <c r="AL785">
        <v>0.1</v>
      </c>
      <c r="AM785">
        <v>11.8</v>
      </c>
      <c r="AN785">
        <v>12.5</v>
      </c>
      <c r="AO785">
        <v>1.8</v>
      </c>
      <c r="AP785">
        <v>0</v>
      </c>
      <c r="AQ785">
        <v>0</v>
      </c>
    </row>
    <row r="786" spans="1:43" ht="15.6">
      <c r="A786" s="134">
        <v>1245</v>
      </c>
      <c r="B786">
        <v>42</v>
      </c>
      <c r="C786" t="s">
        <v>2203</v>
      </c>
      <c r="D786">
        <v>0</v>
      </c>
      <c r="E786">
        <f t="shared" si="48"/>
        <v>-9.9999999999994316E-2</v>
      </c>
      <c r="F786">
        <f t="shared" si="49"/>
        <v>0</v>
      </c>
      <c r="G786">
        <f t="shared" si="50"/>
        <v>22.5</v>
      </c>
      <c r="H786" s="136">
        <f t="shared" si="51"/>
        <v>1598.15</v>
      </c>
      <c r="I786" t="s">
        <v>1868</v>
      </c>
      <c r="J786" t="s">
        <v>1490</v>
      </c>
      <c r="K786" t="s">
        <v>1566</v>
      </c>
      <c r="L786" t="s">
        <v>2204</v>
      </c>
      <c r="M786">
        <v>22.5</v>
      </c>
      <c r="N786">
        <v>1325</v>
      </c>
      <c r="O786">
        <v>0</v>
      </c>
      <c r="P786">
        <v>2.25</v>
      </c>
      <c r="Q786" s="134">
        <v>1245</v>
      </c>
      <c r="R786">
        <v>53</v>
      </c>
      <c r="S786">
        <v>1.9</v>
      </c>
      <c r="T786">
        <v>17.8</v>
      </c>
      <c r="U786">
        <v>10.199999999999999</v>
      </c>
      <c r="V786">
        <v>0.1</v>
      </c>
      <c r="W786">
        <v>4.7</v>
      </c>
      <c r="X786">
        <v>8.5</v>
      </c>
      <c r="Y786">
        <v>3.1</v>
      </c>
      <c r="Z786">
        <v>0.8</v>
      </c>
      <c r="AA786">
        <v>0</v>
      </c>
      <c r="AB786">
        <v>0</v>
      </c>
      <c r="AC786">
        <v>0</v>
      </c>
      <c r="AD786">
        <v>0</v>
      </c>
      <c r="AE786">
        <v>100</v>
      </c>
      <c r="AG786" s="134">
        <v>1245</v>
      </c>
      <c r="AH786">
        <v>48.9</v>
      </c>
      <c r="AI786">
        <v>0.8</v>
      </c>
      <c r="AJ786">
        <v>12.3</v>
      </c>
      <c r="AK786">
        <v>8.5</v>
      </c>
      <c r="AL786">
        <v>0.1</v>
      </c>
      <c r="AM786">
        <v>13.1</v>
      </c>
      <c r="AN786">
        <v>15.4</v>
      </c>
      <c r="AO786">
        <v>1.2</v>
      </c>
      <c r="AP786">
        <v>0</v>
      </c>
      <c r="AQ786">
        <v>0</v>
      </c>
    </row>
    <row r="787" spans="1:43" ht="15.6">
      <c r="A787" s="134">
        <v>1246</v>
      </c>
      <c r="B787">
        <v>43</v>
      </c>
      <c r="C787" t="s">
        <v>2203</v>
      </c>
      <c r="D787">
        <v>0</v>
      </c>
      <c r="E787">
        <f t="shared" si="48"/>
        <v>0.10000000000000853</v>
      </c>
      <c r="F787">
        <f t="shared" si="49"/>
        <v>0</v>
      </c>
      <c r="G787">
        <f t="shared" si="50"/>
        <v>22.5</v>
      </c>
      <c r="H787" s="136">
        <f t="shared" si="51"/>
        <v>1623.15</v>
      </c>
      <c r="I787" t="s">
        <v>1868</v>
      </c>
      <c r="J787" t="s">
        <v>1490</v>
      </c>
      <c r="K787" t="s">
        <v>1566</v>
      </c>
      <c r="L787" t="s">
        <v>2204</v>
      </c>
      <c r="M787">
        <v>25</v>
      </c>
      <c r="N787">
        <v>1350</v>
      </c>
      <c r="O787">
        <v>0</v>
      </c>
      <c r="P787">
        <v>2.25</v>
      </c>
      <c r="Q787" s="134">
        <v>1246</v>
      </c>
      <c r="R787">
        <v>52.4</v>
      </c>
      <c r="S787">
        <v>1.7</v>
      </c>
      <c r="T787">
        <v>17.2</v>
      </c>
      <c r="U787">
        <v>10.4</v>
      </c>
      <c r="V787">
        <v>0.1</v>
      </c>
      <c r="W787">
        <v>5.7</v>
      </c>
      <c r="X787">
        <v>9.1999999999999993</v>
      </c>
      <c r="Y787">
        <v>2.6</v>
      </c>
      <c r="Z787">
        <v>0.6</v>
      </c>
      <c r="AA787">
        <v>0</v>
      </c>
      <c r="AB787">
        <v>0</v>
      </c>
      <c r="AC787">
        <v>0</v>
      </c>
      <c r="AD787">
        <v>0</v>
      </c>
      <c r="AE787">
        <v>100</v>
      </c>
      <c r="AG787" s="134">
        <v>1246</v>
      </c>
      <c r="AH787">
        <v>48.8</v>
      </c>
      <c r="AI787">
        <v>0.8</v>
      </c>
      <c r="AJ787">
        <v>12.2</v>
      </c>
      <c r="AK787">
        <v>7.7</v>
      </c>
      <c r="AL787">
        <v>0.3</v>
      </c>
      <c r="AM787">
        <v>13.6</v>
      </c>
      <c r="AN787">
        <v>15.1</v>
      </c>
      <c r="AO787">
        <v>1.1000000000000001</v>
      </c>
      <c r="AP787">
        <v>0</v>
      </c>
      <c r="AQ787">
        <v>0</v>
      </c>
    </row>
    <row r="788" spans="1:43" ht="15.6">
      <c r="A788" s="134">
        <v>1252</v>
      </c>
      <c r="B788">
        <v>49</v>
      </c>
      <c r="C788" t="s">
        <v>2203</v>
      </c>
      <c r="D788">
        <v>0</v>
      </c>
      <c r="E788">
        <f t="shared" si="48"/>
        <v>9.9999999999994316E-2</v>
      </c>
      <c r="F788">
        <f t="shared" si="49"/>
        <v>0</v>
      </c>
      <c r="G788">
        <f t="shared" si="50"/>
        <v>30</v>
      </c>
      <c r="H788" s="136">
        <f t="shared" si="51"/>
        <v>1673.15</v>
      </c>
      <c r="I788" t="s">
        <v>1868</v>
      </c>
      <c r="J788" t="s">
        <v>1490</v>
      </c>
      <c r="K788" t="s">
        <v>1566</v>
      </c>
      <c r="L788" t="s">
        <v>2204</v>
      </c>
      <c r="M788">
        <v>16.5</v>
      </c>
      <c r="N788">
        <v>1400</v>
      </c>
      <c r="O788">
        <v>0</v>
      </c>
      <c r="P788">
        <v>3</v>
      </c>
      <c r="Q788" s="134">
        <v>1252</v>
      </c>
      <c r="R788">
        <v>60.2</v>
      </c>
      <c r="S788">
        <v>2.2999999999999998</v>
      </c>
      <c r="T788">
        <v>15.4</v>
      </c>
      <c r="U788">
        <v>6.5</v>
      </c>
      <c r="V788">
        <v>0.1</v>
      </c>
      <c r="W788">
        <v>2.9</v>
      </c>
      <c r="X788">
        <v>8.3000000000000007</v>
      </c>
      <c r="Y788">
        <v>2.9</v>
      </c>
      <c r="Z788">
        <v>1.3</v>
      </c>
      <c r="AA788">
        <v>0</v>
      </c>
      <c r="AB788">
        <v>0</v>
      </c>
      <c r="AC788">
        <v>0</v>
      </c>
      <c r="AD788">
        <v>0</v>
      </c>
      <c r="AE788">
        <v>100</v>
      </c>
      <c r="AG788" s="134">
        <v>1252</v>
      </c>
      <c r="AH788">
        <v>52</v>
      </c>
      <c r="AI788">
        <v>1</v>
      </c>
      <c r="AJ788">
        <v>12.6</v>
      </c>
      <c r="AK788">
        <v>6.7</v>
      </c>
      <c r="AL788">
        <v>0.1</v>
      </c>
      <c r="AM788">
        <v>10</v>
      </c>
      <c r="AN788">
        <v>15.2</v>
      </c>
      <c r="AO788">
        <v>2.9</v>
      </c>
      <c r="AP788">
        <v>0</v>
      </c>
      <c r="AQ788">
        <v>0</v>
      </c>
    </row>
    <row r="789" spans="1:43" ht="15.6">
      <c r="A789" s="134">
        <v>1253</v>
      </c>
      <c r="B789">
        <v>50</v>
      </c>
      <c r="C789" t="s">
        <v>2203</v>
      </c>
      <c r="D789">
        <v>0</v>
      </c>
      <c r="E789">
        <f t="shared" si="48"/>
        <v>0</v>
      </c>
      <c r="F789">
        <f t="shared" si="49"/>
        <v>0</v>
      </c>
      <c r="G789">
        <f t="shared" si="50"/>
        <v>30</v>
      </c>
      <c r="H789" s="136">
        <f t="shared" si="51"/>
        <v>1693.15</v>
      </c>
      <c r="I789" t="s">
        <v>1868</v>
      </c>
      <c r="J789" t="s">
        <v>1490</v>
      </c>
      <c r="K789" t="s">
        <v>1566</v>
      </c>
      <c r="L789" t="s">
        <v>2204</v>
      </c>
      <c r="M789">
        <v>17.5</v>
      </c>
      <c r="N789">
        <v>1420</v>
      </c>
      <c r="O789">
        <v>0</v>
      </c>
      <c r="P789">
        <v>3</v>
      </c>
      <c r="Q789" s="134">
        <v>1253</v>
      </c>
      <c r="R789">
        <v>59</v>
      </c>
      <c r="S789">
        <v>2.1</v>
      </c>
      <c r="T789">
        <v>16</v>
      </c>
      <c r="U789">
        <v>6.7</v>
      </c>
      <c r="V789">
        <v>0.1</v>
      </c>
      <c r="W789">
        <v>3.3</v>
      </c>
      <c r="X789">
        <v>8.4</v>
      </c>
      <c r="Y789">
        <v>3.2</v>
      </c>
      <c r="Z789">
        <v>1.2</v>
      </c>
      <c r="AA789">
        <v>0</v>
      </c>
      <c r="AB789">
        <v>0</v>
      </c>
      <c r="AC789">
        <v>0</v>
      </c>
      <c r="AD789">
        <v>0</v>
      </c>
      <c r="AE789">
        <v>100</v>
      </c>
      <c r="AG789" s="134">
        <v>1253</v>
      </c>
      <c r="AH789">
        <v>51.5</v>
      </c>
      <c r="AI789">
        <v>0.9</v>
      </c>
      <c r="AJ789">
        <v>12.6</v>
      </c>
      <c r="AK789">
        <v>6.9</v>
      </c>
      <c r="AL789">
        <v>0.1</v>
      </c>
      <c r="AM789">
        <v>11.3</v>
      </c>
      <c r="AN789">
        <v>16.399999999999999</v>
      </c>
      <c r="AO789">
        <v>2.4</v>
      </c>
      <c r="AP789">
        <v>0</v>
      </c>
      <c r="AQ789">
        <v>0</v>
      </c>
    </row>
    <row r="790" spans="1:43" ht="15.6">
      <c r="A790" s="134">
        <v>30320</v>
      </c>
      <c r="B790">
        <v>1</v>
      </c>
      <c r="C790" t="s">
        <v>2205</v>
      </c>
      <c r="D790">
        <v>0</v>
      </c>
      <c r="E790">
        <f t="shared" si="48"/>
        <v>1.6700000000000159</v>
      </c>
      <c r="F790">
        <f t="shared" si="49"/>
        <v>1.6700000000000017</v>
      </c>
      <c r="G790">
        <f t="shared" si="50"/>
        <v>14</v>
      </c>
      <c r="H790" s="136">
        <f t="shared" si="51"/>
        <v>1543.15</v>
      </c>
      <c r="I790" t="s">
        <v>1827</v>
      </c>
      <c r="J790" t="s">
        <v>1490</v>
      </c>
      <c r="K790" t="s">
        <v>1491</v>
      </c>
      <c r="L790" t="s">
        <v>1486</v>
      </c>
      <c r="M790">
        <v>4</v>
      </c>
      <c r="N790">
        <v>1270</v>
      </c>
      <c r="O790">
        <v>0</v>
      </c>
      <c r="P790">
        <v>1.4</v>
      </c>
      <c r="Q790" s="134">
        <v>30320</v>
      </c>
      <c r="R790">
        <v>49.57</v>
      </c>
      <c r="S790">
        <v>2.2799999999999998</v>
      </c>
      <c r="T790">
        <v>16.309999999999999</v>
      </c>
      <c r="U790">
        <v>8.76</v>
      </c>
      <c r="V790">
        <v>0.13</v>
      </c>
      <c r="W790">
        <v>8.1300000000000008</v>
      </c>
      <c r="X790">
        <v>7.52</v>
      </c>
      <c r="Y790">
        <v>3.8</v>
      </c>
      <c r="Z790">
        <v>1.8</v>
      </c>
      <c r="AA790">
        <v>0.03</v>
      </c>
      <c r="AB790">
        <v>0</v>
      </c>
      <c r="AC790">
        <v>0</v>
      </c>
      <c r="AD790">
        <v>0</v>
      </c>
      <c r="AE790">
        <v>98.33</v>
      </c>
      <c r="AG790" s="134">
        <v>30320</v>
      </c>
      <c r="AH790">
        <v>53.67</v>
      </c>
      <c r="AI790">
        <v>0.48</v>
      </c>
      <c r="AJ790">
        <v>4.4800000000000004</v>
      </c>
      <c r="AK790">
        <v>8.77</v>
      </c>
      <c r="AL790">
        <v>0.21</v>
      </c>
      <c r="AM790">
        <v>25.72</v>
      </c>
      <c r="AN790">
        <v>5.43</v>
      </c>
      <c r="AO790">
        <v>0.41</v>
      </c>
      <c r="AP790">
        <v>0</v>
      </c>
      <c r="AQ790">
        <v>0.33</v>
      </c>
    </row>
    <row r="791" spans="1:43" ht="15.6">
      <c r="A791" s="134">
        <v>30327</v>
      </c>
      <c r="B791">
        <v>8</v>
      </c>
      <c r="C791" t="s">
        <v>2205</v>
      </c>
      <c r="D791">
        <v>0</v>
      </c>
      <c r="E791">
        <f t="shared" si="48"/>
        <v>1.3900000000000006</v>
      </c>
      <c r="F791">
        <f t="shared" si="49"/>
        <v>1.3900000000000006</v>
      </c>
      <c r="G791">
        <f t="shared" si="50"/>
        <v>14</v>
      </c>
      <c r="H791" s="136">
        <f t="shared" si="51"/>
        <v>1548.15</v>
      </c>
      <c r="I791" t="s">
        <v>1827</v>
      </c>
      <c r="J791" t="s">
        <v>1490</v>
      </c>
      <c r="K791" t="s">
        <v>1491</v>
      </c>
      <c r="L791" t="s">
        <v>1486</v>
      </c>
      <c r="M791">
        <v>22</v>
      </c>
      <c r="N791">
        <v>1275</v>
      </c>
      <c r="O791">
        <v>0</v>
      </c>
      <c r="P791">
        <v>1.4</v>
      </c>
      <c r="Q791" s="134">
        <v>30327</v>
      </c>
      <c r="R791">
        <v>49.94</v>
      </c>
      <c r="S791">
        <v>2.29</v>
      </c>
      <c r="T791">
        <v>16.82</v>
      </c>
      <c r="U791">
        <v>7.5</v>
      </c>
      <c r="V791">
        <v>0.14000000000000001</v>
      </c>
      <c r="W791">
        <v>7.87</v>
      </c>
      <c r="X791">
        <v>7.92</v>
      </c>
      <c r="Y791">
        <v>4.25</v>
      </c>
      <c r="Z791">
        <v>1.82</v>
      </c>
      <c r="AA791">
        <v>0.06</v>
      </c>
      <c r="AB791">
        <v>0</v>
      </c>
      <c r="AC791">
        <v>0</v>
      </c>
      <c r="AD791">
        <v>0</v>
      </c>
      <c r="AE791">
        <v>98.61</v>
      </c>
      <c r="AG791" s="134">
        <v>30327</v>
      </c>
      <c r="AH791">
        <v>49.54</v>
      </c>
      <c r="AI791">
        <v>1.1299999999999999</v>
      </c>
      <c r="AJ791">
        <v>8.16</v>
      </c>
      <c r="AK791">
        <v>5.66</v>
      </c>
      <c r="AL791">
        <v>0.16</v>
      </c>
      <c r="AM791">
        <v>17.84</v>
      </c>
      <c r="AN791">
        <v>15</v>
      </c>
      <c r="AO791">
        <v>0.8</v>
      </c>
      <c r="AP791">
        <v>0.01</v>
      </c>
      <c r="AQ791">
        <v>0</v>
      </c>
    </row>
    <row r="792" spans="1:43" ht="15.6">
      <c r="A792" s="134">
        <v>3560</v>
      </c>
      <c r="B792" t="s">
        <v>2206</v>
      </c>
      <c r="C792" t="s">
        <v>2207</v>
      </c>
      <c r="D792">
        <v>0</v>
      </c>
      <c r="E792">
        <f t="shared" si="48"/>
        <v>-0.73999999999999488</v>
      </c>
      <c r="F792">
        <f t="shared" si="49"/>
        <v>-0.73999999999999488</v>
      </c>
      <c r="G792">
        <f t="shared" si="50"/>
        <v>1E-3</v>
      </c>
      <c r="H792" s="136">
        <f t="shared" si="51"/>
        <v>1450.15</v>
      </c>
      <c r="I792" t="s">
        <v>2208</v>
      </c>
      <c r="J792" t="s">
        <v>1484</v>
      </c>
      <c r="K792" t="s">
        <v>1505</v>
      </c>
      <c r="L792" t="s">
        <v>1486</v>
      </c>
      <c r="M792">
        <v>0</v>
      </c>
      <c r="N792">
        <v>1177</v>
      </c>
      <c r="O792">
        <v>0</v>
      </c>
      <c r="P792">
        <v>1E-4</v>
      </c>
      <c r="Q792" s="134">
        <v>3560</v>
      </c>
      <c r="R792">
        <v>50.65</v>
      </c>
      <c r="S792">
        <v>2.12</v>
      </c>
      <c r="T792">
        <v>13.75</v>
      </c>
      <c r="U792">
        <v>13.33</v>
      </c>
      <c r="V792">
        <v>0.23</v>
      </c>
      <c r="W792">
        <v>6.41</v>
      </c>
      <c r="X792">
        <v>11.2</v>
      </c>
      <c r="Y792">
        <v>2.65</v>
      </c>
      <c r="Z792">
        <v>0.17</v>
      </c>
      <c r="AA792">
        <v>7.0000000000000007E-2</v>
      </c>
      <c r="AB792">
        <v>0.16</v>
      </c>
      <c r="AC792">
        <v>0</v>
      </c>
      <c r="AD792">
        <v>0</v>
      </c>
      <c r="AE792">
        <v>100.74</v>
      </c>
      <c r="AG792" s="134">
        <v>3560</v>
      </c>
      <c r="AH792">
        <v>51.28</v>
      </c>
      <c r="AI792">
        <v>0.75</v>
      </c>
      <c r="AJ792">
        <v>3.66</v>
      </c>
      <c r="AK792">
        <v>8.0500000000000007</v>
      </c>
      <c r="AL792">
        <v>0.18</v>
      </c>
      <c r="AM792">
        <v>15.66</v>
      </c>
      <c r="AN792">
        <v>20.350000000000001</v>
      </c>
      <c r="AO792">
        <v>0.25</v>
      </c>
      <c r="AP792">
        <v>0</v>
      </c>
      <c r="AQ792">
        <v>0.51</v>
      </c>
    </row>
    <row r="793" spans="1:43" ht="15.6">
      <c r="A793" s="134">
        <v>3561</v>
      </c>
      <c r="B793" t="s">
        <v>2209</v>
      </c>
      <c r="C793" t="s">
        <v>2207</v>
      </c>
      <c r="D793">
        <v>0</v>
      </c>
      <c r="E793">
        <f t="shared" si="48"/>
        <v>0.4399999999999693</v>
      </c>
      <c r="F793">
        <f t="shared" si="49"/>
        <v>0.43999999999999773</v>
      </c>
      <c r="G793">
        <f t="shared" si="50"/>
        <v>1E-3</v>
      </c>
      <c r="H793" s="136">
        <f t="shared" si="51"/>
        <v>1441.15</v>
      </c>
      <c r="I793" t="s">
        <v>2208</v>
      </c>
      <c r="J793" t="s">
        <v>1484</v>
      </c>
      <c r="K793" t="s">
        <v>1505</v>
      </c>
      <c r="L793" t="s">
        <v>1486</v>
      </c>
      <c r="M793">
        <v>0</v>
      </c>
      <c r="N793">
        <v>1168</v>
      </c>
      <c r="O793">
        <v>0</v>
      </c>
      <c r="P793">
        <v>1E-4</v>
      </c>
      <c r="Q793" s="134">
        <v>3561</v>
      </c>
      <c r="R793">
        <v>50.35</v>
      </c>
      <c r="S793">
        <v>1.98</v>
      </c>
      <c r="T793">
        <v>13.51</v>
      </c>
      <c r="U793">
        <v>13.59</v>
      </c>
      <c r="V793">
        <v>0.23</v>
      </c>
      <c r="W793">
        <v>6.32</v>
      </c>
      <c r="X793">
        <v>10.4</v>
      </c>
      <c r="Y793">
        <v>2.77</v>
      </c>
      <c r="Z793">
        <v>0.17</v>
      </c>
      <c r="AA793">
        <v>0.09</v>
      </c>
      <c r="AB793">
        <v>0.15</v>
      </c>
      <c r="AC793">
        <v>0</v>
      </c>
      <c r="AD793">
        <v>0</v>
      </c>
      <c r="AE793">
        <v>99.56</v>
      </c>
      <c r="AG793" s="134">
        <v>3561</v>
      </c>
      <c r="AH793">
        <v>51.21</v>
      </c>
      <c r="AI793">
        <v>0.84</v>
      </c>
      <c r="AJ793">
        <v>3.8</v>
      </c>
      <c r="AK793">
        <v>8.39</v>
      </c>
      <c r="AL793">
        <v>0.19</v>
      </c>
      <c r="AM793">
        <v>15.68</v>
      </c>
      <c r="AN793">
        <v>19.559999999999999</v>
      </c>
      <c r="AO793">
        <v>0.27</v>
      </c>
      <c r="AP793">
        <v>0</v>
      </c>
      <c r="AQ793">
        <v>0.34</v>
      </c>
    </row>
    <row r="794" spans="1:43" ht="15.6">
      <c r="A794" s="134">
        <v>3562</v>
      </c>
      <c r="B794" t="s">
        <v>2210</v>
      </c>
      <c r="C794" t="s">
        <v>2207</v>
      </c>
      <c r="D794">
        <v>0</v>
      </c>
      <c r="E794">
        <f t="shared" si="48"/>
        <v>0.90999999999999659</v>
      </c>
      <c r="F794">
        <f t="shared" si="49"/>
        <v>0.90999999999999659</v>
      </c>
      <c r="G794">
        <f t="shared" si="50"/>
        <v>1E-3</v>
      </c>
      <c r="H794" s="136">
        <f t="shared" si="51"/>
        <v>1431.15</v>
      </c>
      <c r="I794" t="s">
        <v>2208</v>
      </c>
      <c r="J794" t="s">
        <v>1484</v>
      </c>
      <c r="K794" t="s">
        <v>1505</v>
      </c>
      <c r="L794" t="s">
        <v>1486</v>
      </c>
      <c r="M794">
        <v>0</v>
      </c>
      <c r="N794">
        <v>1158</v>
      </c>
      <c r="O794">
        <v>0</v>
      </c>
      <c r="P794">
        <v>1E-4</v>
      </c>
      <c r="Q794" s="134">
        <v>3562</v>
      </c>
      <c r="R794">
        <v>50.22</v>
      </c>
      <c r="S794">
        <v>2.7</v>
      </c>
      <c r="T794">
        <v>12.77</v>
      </c>
      <c r="U794">
        <v>14</v>
      </c>
      <c r="V794">
        <v>0.24</v>
      </c>
      <c r="W794">
        <v>5.65</v>
      </c>
      <c r="X794">
        <v>10.199999999999999</v>
      </c>
      <c r="Y794">
        <v>2.79</v>
      </c>
      <c r="Z794">
        <v>0.27</v>
      </c>
      <c r="AA794">
        <v>0.05</v>
      </c>
      <c r="AB794">
        <v>0.2</v>
      </c>
      <c r="AC794">
        <v>0</v>
      </c>
      <c r="AD794">
        <v>0</v>
      </c>
      <c r="AE794">
        <v>99.09</v>
      </c>
      <c r="AG794" s="134">
        <v>3562</v>
      </c>
      <c r="AH794">
        <v>50.52</v>
      </c>
      <c r="AI794">
        <v>0.84</v>
      </c>
      <c r="AJ794">
        <v>3.59</v>
      </c>
      <c r="AK794">
        <v>8.92</v>
      </c>
      <c r="AL794">
        <v>0.21</v>
      </c>
      <c r="AM794">
        <v>15.56</v>
      </c>
      <c r="AN794">
        <v>19.46</v>
      </c>
      <c r="AO794">
        <v>0.27</v>
      </c>
      <c r="AP794">
        <v>0</v>
      </c>
      <c r="AQ794">
        <v>0.3</v>
      </c>
    </row>
    <row r="795" spans="1:43" ht="15.6">
      <c r="A795" s="134">
        <v>3563</v>
      </c>
      <c r="B795" t="s">
        <v>2211</v>
      </c>
      <c r="C795" t="s">
        <v>2207</v>
      </c>
      <c r="D795">
        <v>0</v>
      </c>
      <c r="E795">
        <f t="shared" si="48"/>
        <v>-2.0000000000010232E-2</v>
      </c>
      <c r="F795">
        <f t="shared" si="49"/>
        <v>-1.9999999999996021E-2</v>
      </c>
      <c r="G795">
        <f t="shared" si="50"/>
        <v>1E-3</v>
      </c>
      <c r="H795" s="136">
        <f t="shared" si="51"/>
        <v>1421.15</v>
      </c>
      <c r="I795" t="s">
        <v>2208</v>
      </c>
      <c r="J795" t="s">
        <v>1484</v>
      </c>
      <c r="K795" t="s">
        <v>1505</v>
      </c>
      <c r="L795" t="s">
        <v>1486</v>
      </c>
      <c r="M795">
        <v>0</v>
      </c>
      <c r="N795">
        <v>1148</v>
      </c>
      <c r="O795">
        <v>0</v>
      </c>
      <c r="P795">
        <v>1E-4</v>
      </c>
      <c r="Q795" s="134">
        <v>3563</v>
      </c>
      <c r="R795">
        <v>51.01</v>
      </c>
      <c r="S795">
        <v>3.43</v>
      </c>
      <c r="T795">
        <v>12.2</v>
      </c>
      <c r="U795">
        <v>15.04</v>
      </c>
      <c r="V795">
        <v>0.26</v>
      </c>
      <c r="W795">
        <v>5.0599999999999996</v>
      </c>
      <c r="X795">
        <v>9.85</v>
      </c>
      <c r="Y795">
        <v>2.7</v>
      </c>
      <c r="Z795">
        <v>0.24</v>
      </c>
      <c r="AA795">
        <v>0</v>
      </c>
      <c r="AB795">
        <v>0.23</v>
      </c>
      <c r="AC795">
        <v>0</v>
      </c>
      <c r="AD795">
        <v>0</v>
      </c>
      <c r="AE795">
        <v>100.02</v>
      </c>
      <c r="AG795" s="134">
        <v>3563</v>
      </c>
      <c r="AH795">
        <v>51.31</v>
      </c>
      <c r="AI795">
        <v>0.92</v>
      </c>
      <c r="AJ795">
        <v>3.75</v>
      </c>
      <c r="AK795">
        <v>9.42</v>
      </c>
      <c r="AL795">
        <v>0.27</v>
      </c>
      <c r="AM795">
        <v>15.1</v>
      </c>
      <c r="AN795">
        <v>19.36</v>
      </c>
      <c r="AO795">
        <v>0.27</v>
      </c>
      <c r="AP795">
        <v>0</v>
      </c>
      <c r="AQ795">
        <v>0.25</v>
      </c>
    </row>
    <row r="796" spans="1:43" ht="15.6">
      <c r="A796" s="134">
        <v>3564</v>
      </c>
      <c r="B796" t="s">
        <v>2212</v>
      </c>
      <c r="C796" t="s">
        <v>2207</v>
      </c>
      <c r="D796">
        <v>0</v>
      </c>
      <c r="E796">
        <f t="shared" si="48"/>
        <v>1.0500000000000114</v>
      </c>
      <c r="F796">
        <f t="shared" si="49"/>
        <v>1.0499999999999972</v>
      </c>
      <c r="G796">
        <f t="shared" si="50"/>
        <v>1E-3</v>
      </c>
      <c r="H796" s="136">
        <f t="shared" si="51"/>
        <v>1409.15</v>
      </c>
      <c r="I796" t="s">
        <v>2208</v>
      </c>
      <c r="J796" t="s">
        <v>1484</v>
      </c>
      <c r="K796" t="s">
        <v>1505</v>
      </c>
      <c r="L796" t="s">
        <v>1486</v>
      </c>
      <c r="M796">
        <v>0</v>
      </c>
      <c r="N796">
        <v>1136</v>
      </c>
      <c r="O796">
        <v>0</v>
      </c>
      <c r="P796">
        <v>1E-4</v>
      </c>
      <c r="Q796" s="134">
        <v>3564</v>
      </c>
      <c r="R796">
        <v>50.21</v>
      </c>
      <c r="S796">
        <v>3.83</v>
      </c>
      <c r="T796">
        <v>11.92</v>
      </c>
      <c r="U796">
        <v>15.14</v>
      </c>
      <c r="V796">
        <v>0.31</v>
      </c>
      <c r="W796">
        <v>5.27</v>
      </c>
      <c r="X796">
        <v>9.31</v>
      </c>
      <c r="Y796">
        <v>2.2999999999999998</v>
      </c>
      <c r="Z796">
        <v>0.28999999999999998</v>
      </c>
      <c r="AA796">
        <v>7.0000000000000007E-2</v>
      </c>
      <c r="AB796">
        <v>0.3</v>
      </c>
      <c r="AC796">
        <v>0</v>
      </c>
      <c r="AD796">
        <v>0</v>
      </c>
      <c r="AE796">
        <v>98.95</v>
      </c>
      <c r="AG796" s="134">
        <v>3564</v>
      </c>
      <c r="AH796">
        <v>50.41</v>
      </c>
      <c r="AI796">
        <v>0.9</v>
      </c>
      <c r="AJ796">
        <v>3.86</v>
      </c>
      <c r="AK796">
        <v>9.59</v>
      </c>
      <c r="AL796">
        <v>0.2</v>
      </c>
      <c r="AM796">
        <v>14.8</v>
      </c>
      <c r="AN796">
        <v>19.760000000000002</v>
      </c>
      <c r="AO796">
        <v>0.31</v>
      </c>
      <c r="AP796">
        <v>0</v>
      </c>
      <c r="AQ796">
        <v>0.23</v>
      </c>
    </row>
    <row r="797" spans="1:43" ht="15.6">
      <c r="A797" s="134">
        <v>3565</v>
      </c>
      <c r="B797" t="s">
        <v>2213</v>
      </c>
      <c r="C797" t="s">
        <v>2207</v>
      </c>
      <c r="D797">
        <v>0</v>
      </c>
      <c r="E797">
        <f t="shared" si="48"/>
        <v>2</v>
      </c>
      <c r="F797">
        <f t="shared" si="49"/>
        <v>2</v>
      </c>
      <c r="G797">
        <f t="shared" si="50"/>
        <v>1E-3</v>
      </c>
      <c r="H797" s="136">
        <f t="shared" si="51"/>
        <v>1403.15</v>
      </c>
      <c r="I797" t="s">
        <v>2208</v>
      </c>
      <c r="J797" t="s">
        <v>1484</v>
      </c>
      <c r="K797" t="s">
        <v>1505</v>
      </c>
      <c r="L797" t="s">
        <v>1486</v>
      </c>
      <c r="M797">
        <v>0</v>
      </c>
      <c r="N797">
        <v>1130</v>
      </c>
      <c r="O797">
        <v>0</v>
      </c>
      <c r="P797">
        <v>1E-4</v>
      </c>
      <c r="Q797" s="134">
        <v>3565</v>
      </c>
      <c r="R797">
        <v>48.88</v>
      </c>
      <c r="S797">
        <v>5.07</v>
      </c>
      <c r="T797">
        <v>11.62</v>
      </c>
      <c r="U797">
        <v>15.24</v>
      </c>
      <c r="V797">
        <v>0.26</v>
      </c>
      <c r="W797">
        <v>4.68</v>
      </c>
      <c r="X797">
        <v>8.9</v>
      </c>
      <c r="Y797">
        <v>2.5099999999999998</v>
      </c>
      <c r="Z797">
        <v>0.38</v>
      </c>
      <c r="AA797">
        <v>0.05</v>
      </c>
      <c r="AB797">
        <v>0.41</v>
      </c>
      <c r="AC797">
        <v>0</v>
      </c>
      <c r="AD797">
        <v>0</v>
      </c>
      <c r="AE797">
        <v>98</v>
      </c>
      <c r="AG797" s="134">
        <v>3565</v>
      </c>
      <c r="AH797">
        <v>50.33</v>
      </c>
      <c r="AI797">
        <v>0.93</v>
      </c>
      <c r="AJ797">
        <v>3.36</v>
      </c>
      <c r="AK797">
        <v>9.83</v>
      </c>
      <c r="AL797">
        <v>0.2</v>
      </c>
      <c r="AM797">
        <v>15.16</v>
      </c>
      <c r="AN797">
        <v>19.39</v>
      </c>
      <c r="AO797">
        <v>0.27</v>
      </c>
      <c r="AP797">
        <v>0</v>
      </c>
      <c r="AQ797">
        <v>0.19</v>
      </c>
    </row>
    <row r="798" spans="1:43" ht="15.6">
      <c r="A798" s="134">
        <v>3572</v>
      </c>
      <c r="B798" t="s">
        <v>2214</v>
      </c>
      <c r="C798" t="s">
        <v>2207</v>
      </c>
      <c r="D798">
        <v>0</v>
      </c>
      <c r="E798">
        <f t="shared" si="48"/>
        <v>4.0000000000006253E-2</v>
      </c>
      <c r="F798">
        <f t="shared" si="49"/>
        <v>4.0000000000006253E-2</v>
      </c>
      <c r="G798">
        <f t="shared" si="50"/>
        <v>1E-3</v>
      </c>
      <c r="H798" s="136">
        <f t="shared" si="51"/>
        <v>1450.15</v>
      </c>
      <c r="I798" t="s">
        <v>2208</v>
      </c>
      <c r="J798" t="s">
        <v>1484</v>
      </c>
      <c r="K798" t="s">
        <v>1505</v>
      </c>
      <c r="L798" t="s">
        <v>1486</v>
      </c>
      <c r="M798">
        <v>0</v>
      </c>
      <c r="N798">
        <v>1177</v>
      </c>
      <c r="O798">
        <v>0</v>
      </c>
      <c r="P798">
        <v>1E-4</v>
      </c>
      <c r="Q798" s="134">
        <v>3572</v>
      </c>
      <c r="R798">
        <v>50.8</v>
      </c>
      <c r="S798">
        <v>1.57</v>
      </c>
      <c r="T798">
        <v>14.23</v>
      </c>
      <c r="U798">
        <v>11.82</v>
      </c>
      <c r="V798">
        <v>0.25</v>
      </c>
      <c r="W798">
        <v>6.53</v>
      </c>
      <c r="X798">
        <v>11.23</v>
      </c>
      <c r="Y798">
        <v>2.85</v>
      </c>
      <c r="Z798">
        <v>0.48</v>
      </c>
      <c r="AA798">
        <v>0</v>
      </c>
      <c r="AB798">
        <v>0.2</v>
      </c>
      <c r="AC798">
        <v>0</v>
      </c>
      <c r="AD798">
        <v>0</v>
      </c>
      <c r="AE798">
        <v>99.96</v>
      </c>
      <c r="AG798" s="134">
        <v>3572</v>
      </c>
      <c r="AH798">
        <v>52.23</v>
      </c>
      <c r="AI798">
        <v>0.53</v>
      </c>
      <c r="AJ798">
        <v>2.1800000000000002</v>
      </c>
      <c r="AK798">
        <v>7.01</v>
      </c>
      <c r="AL798">
        <v>0.18</v>
      </c>
      <c r="AM798">
        <v>16.559999999999999</v>
      </c>
      <c r="AN798">
        <v>20.309999999999999</v>
      </c>
      <c r="AO798">
        <v>0.28000000000000003</v>
      </c>
      <c r="AP798">
        <v>0</v>
      </c>
      <c r="AQ798">
        <v>0.56000000000000005</v>
      </c>
    </row>
    <row r="799" spans="1:43" ht="15.6">
      <c r="A799" s="134">
        <v>3573</v>
      </c>
      <c r="B799" t="s">
        <v>2215</v>
      </c>
      <c r="C799" t="s">
        <v>2207</v>
      </c>
      <c r="D799">
        <v>0</v>
      </c>
      <c r="E799">
        <f t="shared" si="48"/>
        <v>0.5700000000000216</v>
      </c>
      <c r="F799">
        <f t="shared" si="49"/>
        <v>0.56999999999999318</v>
      </c>
      <c r="G799">
        <f t="shared" si="50"/>
        <v>1E-3</v>
      </c>
      <c r="H799" s="136">
        <f t="shared" si="51"/>
        <v>1441.15</v>
      </c>
      <c r="I799" t="s">
        <v>2208</v>
      </c>
      <c r="J799" t="s">
        <v>1484</v>
      </c>
      <c r="K799" t="s">
        <v>1505</v>
      </c>
      <c r="L799" t="s">
        <v>1486</v>
      </c>
      <c r="M799">
        <v>0</v>
      </c>
      <c r="N799">
        <v>1168</v>
      </c>
      <c r="O799">
        <v>0</v>
      </c>
      <c r="P799">
        <v>1E-4</v>
      </c>
      <c r="Q799" s="134">
        <v>3573</v>
      </c>
      <c r="R799">
        <v>50.86</v>
      </c>
      <c r="S799">
        <v>1.75</v>
      </c>
      <c r="T799">
        <v>14.08</v>
      </c>
      <c r="U799">
        <v>12.19</v>
      </c>
      <c r="V799">
        <v>0.22</v>
      </c>
      <c r="W799">
        <v>5.96</v>
      </c>
      <c r="X799">
        <v>10.43</v>
      </c>
      <c r="Y799">
        <v>3.19</v>
      </c>
      <c r="Z799">
        <v>0.56999999999999995</v>
      </c>
      <c r="AA799">
        <v>0</v>
      </c>
      <c r="AB799">
        <v>0.18</v>
      </c>
      <c r="AC799">
        <v>0</v>
      </c>
      <c r="AD799">
        <v>0</v>
      </c>
      <c r="AE799">
        <v>99.43</v>
      </c>
      <c r="AG799" s="134">
        <v>3573</v>
      </c>
      <c r="AH799">
        <v>52.18</v>
      </c>
      <c r="AI799">
        <v>0.61</v>
      </c>
      <c r="AJ799">
        <v>2.4700000000000002</v>
      </c>
      <c r="AK799">
        <v>7.62</v>
      </c>
      <c r="AL799">
        <v>0.2</v>
      </c>
      <c r="AM799">
        <v>16.29</v>
      </c>
      <c r="AN799">
        <v>18.97</v>
      </c>
      <c r="AO799">
        <v>0.28000000000000003</v>
      </c>
      <c r="AP799">
        <v>0</v>
      </c>
      <c r="AQ799">
        <v>0.15</v>
      </c>
    </row>
    <row r="800" spans="1:43" ht="15.6">
      <c r="A800" s="134">
        <v>3574</v>
      </c>
      <c r="B800" t="s">
        <v>2216</v>
      </c>
      <c r="C800" t="s">
        <v>2207</v>
      </c>
      <c r="D800">
        <v>0</v>
      </c>
      <c r="E800">
        <f t="shared" si="48"/>
        <v>-2.9999999999986926E-2</v>
      </c>
      <c r="F800">
        <f t="shared" si="49"/>
        <v>-3.0000000000001137E-2</v>
      </c>
      <c r="G800">
        <f t="shared" si="50"/>
        <v>1E-3</v>
      </c>
      <c r="H800" s="136">
        <f t="shared" si="51"/>
        <v>1431.15</v>
      </c>
      <c r="I800" t="s">
        <v>2208</v>
      </c>
      <c r="J800" t="s">
        <v>1484</v>
      </c>
      <c r="K800" t="s">
        <v>1505</v>
      </c>
      <c r="L800" t="s">
        <v>1486</v>
      </c>
      <c r="M800">
        <v>0</v>
      </c>
      <c r="N800">
        <v>1158</v>
      </c>
      <c r="O800">
        <v>0</v>
      </c>
      <c r="P800">
        <v>1E-4</v>
      </c>
      <c r="Q800" s="134">
        <v>3574</v>
      </c>
      <c r="R800">
        <v>50.88</v>
      </c>
      <c r="S800">
        <v>2.36</v>
      </c>
      <c r="T800">
        <v>13.64</v>
      </c>
      <c r="U800">
        <v>13.57</v>
      </c>
      <c r="V800">
        <v>0.2</v>
      </c>
      <c r="W800">
        <v>5.47</v>
      </c>
      <c r="X800">
        <v>9.94</v>
      </c>
      <c r="Y800">
        <v>3.05</v>
      </c>
      <c r="Z800">
        <v>0.67</v>
      </c>
      <c r="AA800">
        <v>0</v>
      </c>
      <c r="AB800">
        <v>0.25</v>
      </c>
      <c r="AC800">
        <v>0</v>
      </c>
      <c r="AD800">
        <v>0</v>
      </c>
      <c r="AE800">
        <v>100.03</v>
      </c>
      <c r="AG800" s="134">
        <v>3574</v>
      </c>
      <c r="AH800">
        <v>51.38</v>
      </c>
      <c r="AI800">
        <v>0.56000000000000005</v>
      </c>
      <c r="AJ800">
        <v>2.34</v>
      </c>
      <c r="AK800">
        <v>7.64</v>
      </c>
      <c r="AL800">
        <v>0.16</v>
      </c>
      <c r="AM800">
        <v>16.04</v>
      </c>
      <c r="AN800">
        <v>20.23</v>
      </c>
      <c r="AO800">
        <v>0.28999999999999998</v>
      </c>
      <c r="AP800">
        <v>0</v>
      </c>
      <c r="AQ800">
        <v>0.38</v>
      </c>
    </row>
    <row r="801" spans="1:43" ht="15.6">
      <c r="A801" s="134">
        <v>3575</v>
      </c>
      <c r="B801" t="s">
        <v>2217</v>
      </c>
      <c r="C801" t="s">
        <v>2207</v>
      </c>
      <c r="D801">
        <v>0</v>
      </c>
      <c r="E801">
        <f t="shared" si="48"/>
        <v>-1.1799999999999926</v>
      </c>
      <c r="F801">
        <f t="shared" si="49"/>
        <v>-1.1800000000000068</v>
      </c>
      <c r="G801">
        <f t="shared" si="50"/>
        <v>1E-3</v>
      </c>
      <c r="H801" s="136">
        <f t="shared" si="51"/>
        <v>1421.15</v>
      </c>
      <c r="I801" t="s">
        <v>2208</v>
      </c>
      <c r="J801" t="s">
        <v>1484</v>
      </c>
      <c r="K801" t="s">
        <v>1505</v>
      </c>
      <c r="L801" t="s">
        <v>1486</v>
      </c>
      <c r="M801">
        <v>0</v>
      </c>
      <c r="N801">
        <v>1148</v>
      </c>
      <c r="O801">
        <v>0</v>
      </c>
      <c r="P801">
        <v>1E-4</v>
      </c>
      <c r="Q801" s="134">
        <v>3575</v>
      </c>
      <c r="R801">
        <v>51.85</v>
      </c>
      <c r="S801">
        <v>2.72</v>
      </c>
      <c r="T801">
        <v>13.44</v>
      </c>
      <c r="U801">
        <v>14.16</v>
      </c>
      <c r="V801">
        <v>0.21</v>
      </c>
      <c r="W801">
        <v>5.07</v>
      </c>
      <c r="X801">
        <v>9.56</v>
      </c>
      <c r="Y801">
        <v>3.04</v>
      </c>
      <c r="Z801">
        <v>0.81</v>
      </c>
      <c r="AA801">
        <v>0</v>
      </c>
      <c r="AB801">
        <v>0.32</v>
      </c>
      <c r="AC801">
        <v>0</v>
      </c>
      <c r="AD801">
        <v>0</v>
      </c>
      <c r="AE801">
        <v>101.18</v>
      </c>
      <c r="AG801" s="134">
        <v>3575</v>
      </c>
      <c r="AH801">
        <v>51.38</v>
      </c>
      <c r="AI801">
        <v>0.72</v>
      </c>
      <c r="AJ801">
        <v>2.21</v>
      </c>
      <c r="AK801">
        <v>8.8800000000000008</v>
      </c>
      <c r="AL801">
        <v>0.21</v>
      </c>
      <c r="AM801">
        <v>16.5</v>
      </c>
      <c r="AN801">
        <v>19.559999999999999</v>
      </c>
      <c r="AO801">
        <v>0.3</v>
      </c>
      <c r="AP801">
        <v>0</v>
      </c>
      <c r="AQ801">
        <v>0.18</v>
      </c>
    </row>
    <row r="802" spans="1:43" ht="15.6">
      <c r="A802" s="134">
        <v>3576</v>
      </c>
      <c r="B802" t="s">
        <v>2218</v>
      </c>
      <c r="C802" t="s">
        <v>2207</v>
      </c>
      <c r="D802">
        <v>0</v>
      </c>
      <c r="E802">
        <f t="shared" si="48"/>
        <v>-0.15000000000000568</v>
      </c>
      <c r="F802">
        <f t="shared" si="49"/>
        <v>-0.15000000000000568</v>
      </c>
      <c r="G802">
        <f t="shared" si="50"/>
        <v>1E-3</v>
      </c>
      <c r="H802" s="136">
        <f t="shared" si="51"/>
        <v>1409.15</v>
      </c>
      <c r="I802" t="s">
        <v>2208</v>
      </c>
      <c r="J802" t="s">
        <v>1484</v>
      </c>
      <c r="K802" t="s">
        <v>1505</v>
      </c>
      <c r="L802" t="s">
        <v>1486</v>
      </c>
      <c r="M802">
        <v>0</v>
      </c>
      <c r="N802">
        <v>1136</v>
      </c>
      <c r="O802">
        <v>0</v>
      </c>
      <c r="P802">
        <v>1E-4</v>
      </c>
      <c r="Q802" s="134">
        <v>3576</v>
      </c>
      <c r="R802">
        <v>52.02</v>
      </c>
      <c r="S802">
        <v>2.67</v>
      </c>
      <c r="T802">
        <v>12.98</v>
      </c>
      <c r="U802">
        <v>14.13</v>
      </c>
      <c r="V802">
        <v>0.25</v>
      </c>
      <c r="W802">
        <v>5.0599999999999996</v>
      </c>
      <c r="X802">
        <v>9.34</v>
      </c>
      <c r="Y802">
        <v>2.65</v>
      </c>
      <c r="Z802">
        <v>0.74</v>
      </c>
      <c r="AA802">
        <v>0</v>
      </c>
      <c r="AB802">
        <v>0.31</v>
      </c>
      <c r="AC802">
        <v>0</v>
      </c>
      <c r="AD802">
        <v>0</v>
      </c>
      <c r="AE802">
        <v>100.15</v>
      </c>
      <c r="AG802" s="134">
        <v>3576</v>
      </c>
      <c r="AH802">
        <v>51.58</v>
      </c>
      <c r="AI802">
        <v>0.72</v>
      </c>
      <c r="AJ802">
        <v>2.2999999999999998</v>
      </c>
      <c r="AK802">
        <v>8.9</v>
      </c>
      <c r="AL802">
        <v>0.22</v>
      </c>
      <c r="AM802">
        <v>16.260000000000002</v>
      </c>
      <c r="AN802">
        <v>19.48</v>
      </c>
      <c r="AO802">
        <v>0.28999999999999998</v>
      </c>
      <c r="AP802">
        <v>0</v>
      </c>
      <c r="AQ802">
        <v>0.14000000000000001</v>
      </c>
    </row>
    <row r="803" spans="1:43" ht="15.6">
      <c r="A803" s="134">
        <v>3577</v>
      </c>
      <c r="B803" t="s">
        <v>2219</v>
      </c>
      <c r="C803" t="s">
        <v>2207</v>
      </c>
      <c r="D803">
        <v>0</v>
      </c>
      <c r="E803">
        <f t="shared" si="48"/>
        <v>0.5899999999999892</v>
      </c>
      <c r="F803">
        <f t="shared" si="49"/>
        <v>0.59000000000000341</v>
      </c>
      <c r="G803">
        <f t="shared" si="50"/>
        <v>1E-3</v>
      </c>
      <c r="H803" s="136">
        <f t="shared" si="51"/>
        <v>1403.15</v>
      </c>
      <c r="I803" t="s">
        <v>2208</v>
      </c>
      <c r="J803" t="s">
        <v>1484</v>
      </c>
      <c r="K803" t="s">
        <v>1505</v>
      </c>
      <c r="L803" t="s">
        <v>1486</v>
      </c>
      <c r="M803">
        <v>0</v>
      </c>
      <c r="N803">
        <v>1130</v>
      </c>
      <c r="O803">
        <v>0</v>
      </c>
      <c r="P803">
        <v>1E-4</v>
      </c>
      <c r="Q803" s="134">
        <v>3577</v>
      </c>
      <c r="R803">
        <v>52.42</v>
      </c>
      <c r="S803">
        <v>3.04</v>
      </c>
      <c r="T803">
        <v>12.89</v>
      </c>
      <c r="U803">
        <v>13.51</v>
      </c>
      <c r="V803">
        <v>0.23</v>
      </c>
      <c r="W803">
        <v>4.63</v>
      </c>
      <c r="X803">
        <v>8.6199999999999992</v>
      </c>
      <c r="Y803">
        <v>2.73</v>
      </c>
      <c r="Z803">
        <v>0.94</v>
      </c>
      <c r="AA803">
        <v>0</v>
      </c>
      <c r="AB803">
        <v>0.4</v>
      </c>
      <c r="AC803">
        <v>0</v>
      </c>
      <c r="AD803">
        <v>0</v>
      </c>
      <c r="AE803">
        <v>99.41</v>
      </c>
      <c r="AG803" s="134">
        <v>3577</v>
      </c>
      <c r="AH803">
        <v>51.13</v>
      </c>
      <c r="AI803">
        <v>0.86</v>
      </c>
      <c r="AJ803">
        <v>2.0099999999999998</v>
      </c>
      <c r="AK803">
        <v>9.6300000000000008</v>
      </c>
      <c r="AL803">
        <v>0.23</v>
      </c>
      <c r="AM803">
        <v>16.09</v>
      </c>
      <c r="AN803">
        <v>19.260000000000002</v>
      </c>
      <c r="AO803">
        <v>0.27</v>
      </c>
      <c r="AP803">
        <v>0</v>
      </c>
      <c r="AQ803">
        <v>0.06</v>
      </c>
    </row>
    <row r="804" spans="1:43" ht="15.6">
      <c r="A804" s="134">
        <v>3579</v>
      </c>
      <c r="B804" t="s">
        <v>2220</v>
      </c>
      <c r="C804" t="s">
        <v>2207</v>
      </c>
      <c r="D804">
        <v>0</v>
      </c>
      <c r="E804">
        <f t="shared" si="48"/>
        <v>1.4499999999999886</v>
      </c>
      <c r="F804">
        <f t="shared" si="49"/>
        <v>1.4500000000000028</v>
      </c>
      <c r="G804">
        <f t="shared" si="50"/>
        <v>1E-3</v>
      </c>
      <c r="H804" s="136">
        <f t="shared" si="51"/>
        <v>1384.15</v>
      </c>
      <c r="I804" t="s">
        <v>2208</v>
      </c>
      <c r="J804" t="s">
        <v>1484</v>
      </c>
      <c r="K804" t="s">
        <v>1505</v>
      </c>
      <c r="L804" t="s">
        <v>1486</v>
      </c>
      <c r="M804">
        <v>0</v>
      </c>
      <c r="N804">
        <v>1111</v>
      </c>
      <c r="O804">
        <v>0</v>
      </c>
      <c r="P804">
        <v>1E-4</v>
      </c>
      <c r="Q804" s="134">
        <v>3579</v>
      </c>
      <c r="R804">
        <v>51.52</v>
      </c>
      <c r="S804">
        <v>3.83</v>
      </c>
      <c r="T804">
        <v>12.62</v>
      </c>
      <c r="U804">
        <v>14.42</v>
      </c>
      <c r="V804">
        <v>0.23</v>
      </c>
      <c r="W804">
        <v>3.76</v>
      </c>
      <c r="X804">
        <v>7.72</v>
      </c>
      <c r="Y804">
        <v>2.48</v>
      </c>
      <c r="Z804">
        <v>1.34</v>
      </c>
      <c r="AA804">
        <v>0</v>
      </c>
      <c r="AB804">
        <v>0.63</v>
      </c>
      <c r="AC804">
        <v>0</v>
      </c>
      <c r="AD804">
        <v>0</v>
      </c>
      <c r="AE804">
        <v>98.55</v>
      </c>
      <c r="AG804" s="134">
        <v>3579</v>
      </c>
      <c r="AH804">
        <v>51.07</v>
      </c>
      <c r="AI804">
        <v>0.94</v>
      </c>
      <c r="AJ804">
        <v>2.0299999999999998</v>
      </c>
      <c r="AK804">
        <v>11.65</v>
      </c>
      <c r="AL804">
        <v>0.27</v>
      </c>
      <c r="AM804">
        <v>15.17</v>
      </c>
      <c r="AN804">
        <v>18.309999999999999</v>
      </c>
      <c r="AO804">
        <v>0.39</v>
      </c>
      <c r="AP804">
        <v>0</v>
      </c>
      <c r="AQ804">
        <v>0</v>
      </c>
    </row>
    <row r="805" spans="1:43" ht="15.6">
      <c r="A805" s="134">
        <v>12008</v>
      </c>
      <c r="B805" t="s">
        <v>2221</v>
      </c>
      <c r="C805" t="s">
        <v>2222</v>
      </c>
      <c r="D805">
        <v>0</v>
      </c>
      <c r="E805">
        <f t="shared" si="48"/>
        <v>1.2200000000000131</v>
      </c>
      <c r="F805">
        <f t="shared" si="49"/>
        <v>1.2199999999999989</v>
      </c>
      <c r="G805">
        <f t="shared" si="50"/>
        <v>1E-3</v>
      </c>
      <c r="H805" s="136">
        <f t="shared" si="51"/>
        <v>1444.15</v>
      </c>
      <c r="I805" t="s">
        <v>1504</v>
      </c>
      <c r="J805" t="s">
        <v>1484</v>
      </c>
      <c r="K805" t="s">
        <v>1505</v>
      </c>
      <c r="L805" t="s">
        <v>1486</v>
      </c>
      <c r="M805">
        <v>22</v>
      </c>
      <c r="N805">
        <v>1171</v>
      </c>
      <c r="O805">
        <v>5</v>
      </c>
      <c r="P805">
        <v>1E-4</v>
      </c>
      <c r="Q805" s="134">
        <v>12008</v>
      </c>
      <c r="R805">
        <v>50.4</v>
      </c>
      <c r="S805">
        <v>2.15</v>
      </c>
      <c r="T805">
        <v>13.5</v>
      </c>
      <c r="U805">
        <v>11.2</v>
      </c>
      <c r="V805">
        <v>0.24</v>
      </c>
      <c r="W805">
        <v>6.73</v>
      </c>
      <c r="X805">
        <v>11.1</v>
      </c>
      <c r="Y805">
        <v>3.27</v>
      </c>
      <c r="Z805">
        <v>0.17</v>
      </c>
      <c r="AA805">
        <v>0.02</v>
      </c>
      <c r="AB805">
        <v>0</v>
      </c>
      <c r="AC805">
        <v>0</v>
      </c>
      <c r="AD805">
        <v>0</v>
      </c>
      <c r="AE805">
        <v>98.78</v>
      </c>
      <c r="AG805" s="134">
        <v>12008</v>
      </c>
      <c r="AH805">
        <v>51.5</v>
      </c>
      <c r="AI805">
        <v>0.69</v>
      </c>
      <c r="AJ805">
        <v>2.61</v>
      </c>
      <c r="AK805">
        <v>6.23</v>
      </c>
      <c r="AL805">
        <v>0.18</v>
      </c>
      <c r="AM805">
        <v>16.899999999999999</v>
      </c>
      <c r="AN805">
        <v>20.3</v>
      </c>
      <c r="AO805">
        <v>0.28999999999999998</v>
      </c>
      <c r="AP805">
        <v>0</v>
      </c>
      <c r="AQ805">
        <v>0.7</v>
      </c>
    </row>
    <row r="806" spans="1:43" ht="15.6">
      <c r="A806" s="134">
        <v>12009</v>
      </c>
      <c r="B806" t="s">
        <v>2223</v>
      </c>
      <c r="C806" t="s">
        <v>2222</v>
      </c>
      <c r="D806">
        <v>0</v>
      </c>
      <c r="E806">
        <f t="shared" si="48"/>
        <v>0.79999999999999716</v>
      </c>
      <c r="F806">
        <f t="shared" si="49"/>
        <v>0.79999999999999716</v>
      </c>
      <c r="G806">
        <f t="shared" si="50"/>
        <v>1E-3</v>
      </c>
      <c r="H806" s="136">
        <f t="shared" si="51"/>
        <v>1426.15</v>
      </c>
      <c r="I806" t="s">
        <v>1504</v>
      </c>
      <c r="J806" t="s">
        <v>1484</v>
      </c>
      <c r="K806" t="s">
        <v>1505</v>
      </c>
      <c r="L806" t="s">
        <v>1486</v>
      </c>
      <c r="M806">
        <v>124.5</v>
      </c>
      <c r="N806">
        <v>1153</v>
      </c>
      <c r="O806">
        <v>5</v>
      </c>
      <c r="P806">
        <v>1E-4</v>
      </c>
      <c r="Q806" s="134">
        <v>12009</v>
      </c>
      <c r="R806">
        <v>50.9</v>
      </c>
      <c r="S806">
        <v>2.62</v>
      </c>
      <c r="T806">
        <v>12.5</v>
      </c>
      <c r="U806">
        <v>13.1</v>
      </c>
      <c r="V806">
        <v>0.25</v>
      </c>
      <c r="W806">
        <v>6.01</v>
      </c>
      <c r="X806">
        <v>10.4</v>
      </c>
      <c r="Y806">
        <v>2.97</v>
      </c>
      <c r="Z806">
        <v>0.18</v>
      </c>
      <c r="AA806">
        <v>0.03</v>
      </c>
      <c r="AB806">
        <v>0.24</v>
      </c>
      <c r="AC806">
        <v>0</v>
      </c>
      <c r="AD806">
        <v>0</v>
      </c>
      <c r="AE806">
        <v>99.2</v>
      </c>
      <c r="AG806" s="134">
        <v>12009</v>
      </c>
      <c r="AH806">
        <v>52.1</v>
      </c>
      <c r="AI806">
        <v>0.73</v>
      </c>
      <c r="AJ806">
        <v>2.2000000000000002</v>
      </c>
      <c r="AK806">
        <v>7.2</v>
      </c>
      <c r="AL806">
        <v>0.2</v>
      </c>
      <c r="AM806">
        <v>17</v>
      </c>
      <c r="AN806">
        <v>19.5</v>
      </c>
      <c r="AO806">
        <v>0.24</v>
      </c>
      <c r="AP806">
        <v>0</v>
      </c>
      <c r="AQ806">
        <v>0.35</v>
      </c>
    </row>
    <row r="807" spans="1:43" ht="15.6">
      <c r="A807" s="134">
        <v>12010</v>
      </c>
      <c r="B807" t="s">
        <v>2224</v>
      </c>
      <c r="C807" t="s">
        <v>2222</v>
      </c>
      <c r="D807">
        <v>0</v>
      </c>
      <c r="E807">
        <f t="shared" si="48"/>
        <v>1.0200000000000102</v>
      </c>
      <c r="F807">
        <f t="shared" si="49"/>
        <v>1.019999999999996</v>
      </c>
      <c r="G807">
        <f t="shared" si="50"/>
        <v>1E-3</v>
      </c>
      <c r="H807" s="136">
        <f t="shared" si="51"/>
        <v>1425.15</v>
      </c>
      <c r="I807" t="s">
        <v>1504</v>
      </c>
      <c r="J807" t="s">
        <v>1484</v>
      </c>
      <c r="K807" t="s">
        <v>1505</v>
      </c>
      <c r="L807" t="s">
        <v>1486</v>
      </c>
      <c r="M807">
        <v>23</v>
      </c>
      <c r="N807">
        <v>1152</v>
      </c>
      <c r="O807">
        <v>5</v>
      </c>
      <c r="P807">
        <v>1E-4</v>
      </c>
      <c r="Q807" s="134">
        <v>12010</v>
      </c>
      <c r="R807">
        <v>50.2</v>
      </c>
      <c r="S807">
        <v>2.71</v>
      </c>
      <c r="T807">
        <v>13</v>
      </c>
      <c r="U807">
        <v>12.6</v>
      </c>
      <c r="V807">
        <v>0.25</v>
      </c>
      <c r="W807">
        <v>6.17</v>
      </c>
      <c r="X807">
        <v>10.3</v>
      </c>
      <c r="Y807">
        <v>3.5</v>
      </c>
      <c r="Z807">
        <v>0.22</v>
      </c>
      <c r="AA807">
        <v>0.03</v>
      </c>
      <c r="AB807">
        <v>0</v>
      </c>
      <c r="AC807">
        <v>0</v>
      </c>
      <c r="AD807">
        <v>0</v>
      </c>
      <c r="AE807">
        <v>98.98</v>
      </c>
      <c r="AG807" s="134">
        <v>12010</v>
      </c>
      <c r="AH807">
        <v>51.5</v>
      </c>
      <c r="AI807">
        <v>0.92</v>
      </c>
      <c r="AJ807">
        <v>3</v>
      </c>
      <c r="AK807">
        <v>7.56</v>
      </c>
      <c r="AL807">
        <v>0.23</v>
      </c>
      <c r="AM807">
        <v>16</v>
      </c>
      <c r="AN807">
        <v>19.600000000000001</v>
      </c>
      <c r="AO807">
        <v>0.34</v>
      </c>
      <c r="AP807">
        <v>0</v>
      </c>
      <c r="AQ807">
        <v>0.37</v>
      </c>
    </row>
    <row r="808" spans="1:43" ht="15.6">
      <c r="A808" s="134">
        <v>12025</v>
      </c>
      <c r="B808" t="s">
        <v>2225</v>
      </c>
      <c r="C808" t="s">
        <v>2222</v>
      </c>
      <c r="D808">
        <v>0</v>
      </c>
      <c r="E808">
        <f t="shared" si="48"/>
        <v>0.42000000000001592</v>
      </c>
      <c r="F808">
        <f t="shared" si="49"/>
        <v>0.42000000000000171</v>
      </c>
      <c r="G808">
        <f t="shared" si="50"/>
        <v>1E-3</v>
      </c>
      <c r="H808" s="136">
        <f t="shared" si="51"/>
        <v>1436.15</v>
      </c>
      <c r="I808" t="s">
        <v>1504</v>
      </c>
      <c r="J808" t="s">
        <v>1484</v>
      </c>
      <c r="K808" t="s">
        <v>1505</v>
      </c>
      <c r="L808" t="s">
        <v>1486</v>
      </c>
      <c r="M808">
        <v>169.5</v>
      </c>
      <c r="N808">
        <v>1163</v>
      </c>
      <c r="O808">
        <v>5</v>
      </c>
      <c r="P808">
        <v>1E-4</v>
      </c>
      <c r="Q808" s="134">
        <v>12025</v>
      </c>
      <c r="R808">
        <v>51.3</v>
      </c>
      <c r="S808">
        <v>2.21</v>
      </c>
      <c r="T808">
        <v>13.1</v>
      </c>
      <c r="U808">
        <v>11.8</v>
      </c>
      <c r="V808">
        <v>0.22</v>
      </c>
      <c r="W808">
        <v>6.82</v>
      </c>
      <c r="X808">
        <v>11.1</v>
      </c>
      <c r="Y808">
        <v>2.59</v>
      </c>
      <c r="Z808">
        <v>0.19</v>
      </c>
      <c r="AA808">
        <v>0.03</v>
      </c>
      <c r="AB808">
        <v>0.22</v>
      </c>
      <c r="AC808">
        <v>0</v>
      </c>
      <c r="AD808">
        <v>0</v>
      </c>
      <c r="AE808">
        <v>99.58</v>
      </c>
      <c r="AG808" s="134">
        <v>12025</v>
      </c>
      <c r="AH808">
        <v>52.7</v>
      </c>
      <c r="AI808">
        <v>0.64</v>
      </c>
      <c r="AJ808">
        <v>2.2000000000000002</v>
      </c>
      <c r="AK808">
        <v>6.65</v>
      </c>
      <c r="AL808">
        <v>0.16</v>
      </c>
      <c r="AM808">
        <v>16.899999999999999</v>
      </c>
      <c r="AN808">
        <v>20.2</v>
      </c>
      <c r="AO808">
        <v>0.27</v>
      </c>
      <c r="AP808">
        <v>0</v>
      </c>
      <c r="AQ808">
        <v>0.68</v>
      </c>
    </row>
    <row r="809" spans="1:43" ht="15.6">
      <c r="A809" s="134">
        <v>12026</v>
      </c>
      <c r="B809" t="s">
        <v>2226</v>
      </c>
      <c r="C809" t="s">
        <v>2222</v>
      </c>
      <c r="D809">
        <v>0</v>
      </c>
      <c r="E809">
        <f t="shared" si="48"/>
        <v>1.2500000000000142</v>
      </c>
      <c r="F809">
        <f t="shared" si="49"/>
        <v>1.25</v>
      </c>
      <c r="G809">
        <f t="shared" si="50"/>
        <v>1E-3</v>
      </c>
      <c r="H809" s="136">
        <f t="shared" si="51"/>
        <v>1434.15</v>
      </c>
      <c r="I809" t="s">
        <v>1504</v>
      </c>
      <c r="J809" t="s">
        <v>1484</v>
      </c>
      <c r="K809" t="s">
        <v>1505</v>
      </c>
      <c r="L809" t="s">
        <v>1486</v>
      </c>
      <c r="M809">
        <v>22</v>
      </c>
      <c r="N809">
        <v>1161</v>
      </c>
      <c r="O809">
        <v>5</v>
      </c>
      <c r="P809">
        <v>1E-4</v>
      </c>
      <c r="Q809" s="134">
        <v>12026</v>
      </c>
      <c r="R809">
        <v>48.8</v>
      </c>
      <c r="S809">
        <v>2.2200000000000002</v>
      </c>
      <c r="T809">
        <v>13.8</v>
      </c>
      <c r="U809">
        <v>12.5</v>
      </c>
      <c r="V809">
        <v>0.26</v>
      </c>
      <c r="W809">
        <v>6.35</v>
      </c>
      <c r="X809">
        <v>11.3</v>
      </c>
      <c r="Y809">
        <v>3.27</v>
      </c>
      <c r="Z809">
        <v>0.19</v>
      </c>
      <c r="AA809">
        <v>0.06</v>
      </c>
      <c r="AB809">
        <v>0</v>
      </c>
      <c r="AC809">
        <v>0</v>
      </c>
      <c r="AD809">
        <v>0</v>
      </c>
      <c r="AE809">
        <v>98.75</v>
      </c>
      <c r="AG809" s="134">
        <v>12026</v>
      </c>
      <c r="AH809">
        <v>51.7</v>
      </c>
      <c r="AI809">
        <v>0.8</v>
      </c>
      <c r="AJ809">
        <v>2.95</v>
      </c>
      <c r="AK809">
        <v>7.21</v>
      </c>
      <c r="AL809">
        <v>0.15</v>
      </c>
      <c r="AM809">
        <v>16.3</v>
      </c>
      <c r="AN809">
        <v>20.3</v>
      </c>
      <c r="AO809">
        <v>0.32</v>
      </c>
      <c r="AP809">
        <v>0</v>
      </c>
      <c r="AQ809">
        <v>0.68</v>
      </c>
    </row>
    <row r="810" spans="1:43" ht="15.6">
      <c r="A810" s="134">
        <v>12038</v>
      </c>
      <c r="B810" t="s">
        <v>2227</v>
      </c>
      <c r="C810" t="s">
        <v>2222</v>
      </c>
      <c r="D810">
        <v>0</v>
      </c>
      <c r="E810">
        <f t="shared" si="48"/>
        <v>2.0000000000024443E-2</v>
      </c>
      <c r="F810">
        <f t="shared" si="49"/>
        <v>1.9999999999996021E-2</v>
      </c>
      <c r="G810">
        <f t="shared" si="50"/>
        <v>0.2</v>
      </c>
      <c r="H810" s="136">
        <f t="shared" si="51"/>
        <v>1448.15</v>
      </c>
      <c r="I810" t="s">
        <v>1504</v>
      </c>
      <c r="J810" t="s">
        <v>1546</v>
      </c>
      <c r="K810" t="s">
        <v>1505</v>
      </c>
      <c r="L810" t="s">
        <v>1486</v>
      </c>
      <c r="M810">
        <v>24</v>
      </c>
      <c r="N810">
        <v>1175</v>
      </c>
      <c r="O810">
        <v>7</v>
      </c>
      <c r="P810">
        <v>0.02</v>
      </c>
      <c r="Q810" s="134">
        <v>12038</v>
      </c>
      <c r="R810">
        <v>51.3</v>
      </c>
      <c r="S810">
        <v>2.14</v>
      </c>
      <c r="T810">
        <v>17.600000000000001</v>
      </c>
      <c r="U810">
        <v>10.3</v>
      </c>
      <c r="V810">
        <v>0.2</v>
      </c>
      <c r="W810">
        <v>4.78</v>
      </c>
      <c r="X810">
        <v>9.24</v>
      </c>
      <c r="Y810">
        <v>3.99</v>
      </c>
      <c r="Z810">
        <v>0.22</v>
      </c>
      <c r="AA810">
        <v>0</v>
      </c>
      <c r="AB810">
        <v>0.21</v>
      </c>
      <c r="AC810">
        <v>0</v>
      </c>
      <c r="AD810">
        <v>0</v>
      </c>
      <c r="AE810">
        <v>99.98</v>
      </c>
      <c r="AG810" s="134">
        <v>12038</v>
      </c>
      <c r="AH810">
        <v>49.7</v>
      </c>
      <c r="AI810">
        <v>1.08</v>
      </c>
      <c r="AJ810">
        <v>5.0999999999999996</v>
      </c>
      <c r="AK810">
        <v>5.33</v>
      </c>
      <c r="AL810">
        <v>0.06</v>
      </c>
      <c r="AM810">
        <v>14.4</v>
      </c>
      <c r="AN810">
        <v>23</v>
      </c>
      <c r="AO810">
        <v>0.49</v>
      </c>
      <c r="AP810">
        <v>0</v>
      </c>
      <c r="AQ810">
        <v>0.14000000000000001</v>
      </c>
    </row>
    <row r="811" spans="1:43" ht="15.6">
      <c r="A811" s="134">
        <v>12041</v>
      </c>
      <c r="B811" t="s">
        <v>2228</v>
      </c>
      <c r="C811" t="s">
        <v>2222</v>
      </c>
      <c r="D811">
        <v>0</v>
      </c>
      <c r="E811">
        <f t="shared" si="48"/>
        <v>-1.999999999998181E-2</v>
      </c>
      <c r="F811">
        <f t="shared" si="49"/>
        <v>-1.9999999999996021E-2</v>
      </c>
      <c r="G811">
        <f t="shared" si="50"/>
        <v>0.2</v>
      </c>
      <c r="H811" s="136">
        <f t="shared" si="51"/>
        <v>1463.15</v>
      </c>
      <c r="I811" t="s">
        <v>1504</v>
      </c>
      <c r="J811" t="s">
        <v>1546</v>
      </c>
      <c r="K811" t="s">
        <v>1505</v>
      </c>
      <c r="L811" t="s">
        <v>1486</v>
      </c>
      <c r="M811">
        <v>24</v>
      </c>
      <c r="N811">
        <v>1190</v>
      </c>
      <c r="O811">
        <v>7</v>
      </c>
      <c r="P811">
        <v>0.02</v>
      </c>
      <c r="Q811" s="134">
        <v>12041</v>
      </c>
      <c r="R811">
        <v>52.2</v>
      </c>
      <c r="S811">
        <v>2.38</v>
      </c>
      <c r="T811">
        <v>16.399999999999999</v>
      </c>
      <c r="U811">
        <v>10.3</v>
      </c>
      <c r="V811">
        <v>0.1</v>
      </c>
      <c r="W811">
        <v>4.5</v>
      </c>
      <c r="X811">
        <v>9.02</v>
      </c>
      <c r="Y811">
        <v>4.17</v>
      </c>
      <c r="Z811">
        <v>0.56999999999999995</v>
      </c>
      <c r="AA811">
        <v>0</v>
      </c>
      <c r="AB811">
        <v>0.38</v>
      </c>
      <c r="AC811">
        <v>0</v>
      </c>
      <c r="AD811">
        <v>0</v>
      </c>
      <c r="AE811">
        <v>100.02</v>
      </c>
      <c r="AG811" s="134">
        <v>12041</v>
      </c>
      <c r="AH811">
        <v>50.7</v>
      </c>
      <c r="AI811">
        <v>1.05</v>
      </c>
      <c r="AJ811">
        <v>4.62</v>
      </c>
      <c r="AK811">
        <v>5.89</v>
      </c>
      <c r="AL811">
        <v>0.11</v>
      </c>
      <c r="AM811">
        <v>14.1</v>
      </c>
      <c r="AN811">
        <v>21.9</v>
      </c>
      <c r="AO811">
        <v>0.52</v>
      </c>
      <c r="AP811">
        <v>0</v>
      </c>
      <c r="AQ811">
        <v>0.22</v>
      </c>
    </row>
    <row r="812" spans="1:43" ht="15.6">
      <c r="A812" s="134">
        <v>238</v>
      </c>
      <c r="C812" t="s">
        <v>2229</v>
      </c>
      <c r="D812">
        <v>0</v>
      </c>
      <c r="E812">
        <f t="shared" si="48"/>
        <v>5.0969999999999942</v>
      </c>
      <c r="F812">
        <f t="shared" si="49"/>
        <v>5.0799999999999983</v>
      </c>
      <c r="G812">
        <f t="shared" si="50"/>
        <v>1E-3</v>
      </c>
      <c r="H812" s="136">
        <f t="shared" si="51"/>
        <v>1398.15</v>
      </c>
      <c r="I812" t="s">
        <v>1868</v>
      </c>
      <c r="J812" t="s">
        <v>1484</v>
      </c>
      <c r="K812" t="s">
        <v>1485</v>
      </c>
      <c r="L812" t="s">
        <v>1486</v>
      </c>
      <c r="M812">
        <v>21.5</v>
      </c>
      <c r="N812">
        <v>1125</v>
      </c>
      <c r="O812">
        <v>3</v>
      </c>
      <c r="P812">
        <v>1E-4</v>
      </c>
      <c r="Q812" s="134">
        <v>238</v>
      </c>
      <c r="R812">
        <v>52.81</v>
      </c>
      <c r="S812">
        <v>1.5</v>
      </c>
      <c r="T812">
        <v>13.86</v>
      </c>
      <c r="U812">
        <v>7.31</v>
      </c>
      <c r="V812">
        <v>0.126</v>
      </c>
      <c r="W812">
        <v>5.43</v>
      </c>
      <c r="X812">
        <v>9.09</v>
      </c>
      <c r="Y812">
        <v>2.63</v>
      </c>
      <c r="Z812">
        <v>1.8</v>
      </c>
      <c r="AA812">
        <v>4.5999999999999999E-2</v>
      </c>
      <c r="AB812">
        <v>0.30099999999999999</v>
      </c>
      <c r="AC812">
        <v>0</v>
      </c>
      <c r="AD812">
        <v>0</v>
      </c>
      <c r="AE812">
        <v>94.92</v>
      </c>
      <c r="AG812" s="134">
        <v>238</v>
      </c>
      <c r="AH812">
        <v>49.17</v>
      </c>
      <c r="AI812">
        <v>1.01</v>
      </c>
      <c r="AJ812">
        <v>3.27</v>
      </c>
      <c r="AK812">
        <v>7.21</v>
      </c>
      <c r="AL812">
        <v>0.19</v>
      </c>
      <c r="AM812">
        <v>15.86</v>
      </c>
      <c r="AN812">
        <v>19.87</v>
      </c>
      <c r="AO812">
        <v>0.20300000000000001</v>
      </c>
      <c r="AP812">
        <v>2.1000000000000001E-2</v>
      </c>
      <c r="AQ812">
        <v>0.20699999999999999</v>
      </c>
    </row>
    <row r="813" spans="1:43" ht="15.6">
      <c r="A813" s="134">
        <v>245</v>
      </c>
      <c r="B813" t="s">
        <v>2230</v>
      </c>
      <c r="C813" t="s">
        <v>2229</v>
      </c>
      <c r="D813">
        <v>0</v>
      </c>
      <c r="E813">
        <f t="shared" si="48"/>
        <v>2.789999999999992</v>
      </c>
      <c r="F813">
        <f t="shared" si="49"/>
        <v>2.7900000000000063</v>
      </c>
      <c r="G813">
        <f t="shared" si="50"/>
        <v>10</v>
      </c>
      <c r="H813" s="136">
        <f t="shared" si="51"/>
        <v>1548.15</v>
      </c>
      <c r="I813" t="s">
        <v>1868</v>
      </c>
      <c r="J813" t="s">
        <v>1490</v>
      </c>
      <c r="K813" t="s">
        <v>1566</v>
      </c>
      <c r="L813" t="s">
        <v>1486</v>
      </c>
      <c r="M813">
        <v>1.25</v>
      </c>
      <c r="N813">
        <v>1275</v>
      </c>
      <c r="O813">
        <v>3</v>
      </c>
      <c r="P813">
        <v>1</v>
      </c>
      <c r="Q813" s="134">
        <v>245</v>
      </c>
      <c r="R813">
        <v>55</v>
      </c>
      <c r="S813">
        <v>1.38</v>
      </c>
      <c r="T813">
        <v>15.39</v>
      </c>
      <c r="U813">
        <v>7.56</v>
      </c>
      <c r="V813">
        <v>0.13</v>
      </c>
      <c r="W813">
        <v>4.82</v>
      </c>
      <c r="X813">
        <v>7.77</v>
      </c>
      <c r="Y813">
        <v>3.12</v>
      </c>
      <c r="Z813">
        <v>1.69</v>
      </c>
      <c r="AA813">
        <v>1.6E-2</v>
      </c>
      <c r="AB813">
        <v>0.33400000000000002</v>
      </c>
      <c r="AC813">
        <v>0</v>
      </c>
      <c r="AD813">
        <v>0</v>
      </c>
      <c r="AE813">
        <v>97.21</v>
      </c>
      <c r="AG813" s="134">
        <v>245</v>
      </c>
      <c r="AH813">
        <v>49.9</v>
      </c>
      <c r="AI813">
        <v>0.91800000000000004</v>
      </c>
      <c r="AJ813">
        <v>7.34</v>
      </c>
      <c r="AK813">
        <v>7.63</v>
      </c>
      <c r="AL813">
        <v>0.21199999999999999</v>
      </c>
      <c r="AM813">
        <v>17.03</v>
      </c>
      <c r="AN813">
        <v>13.07</v>
      </c>
      <c r="AO813">
        <v>0.64900000000000002</v>
      </c>
      <c r="AP813">
        <v>0.01</v>
      </c>
      <c r="AQ813">
        <v>0.28299999999999997</v>
      </c>
    </row>
    <row r="814" spans="1:43" ht="15.6">
      <c r="A814" s="134">
        <v>249</v>
      </c>
      <c r="B814" t="s">
        <v>2231</v>
      </c>
      <c r="C814" t="s">
        <v>2229</v>
      </c>
      <c r="D814">
        <v>0</v>
      </c>
      <c r="E814">
        <f t="shared" si="48"/>
        <v>4.5299999999999727</v>
      </c>
      <c r="F814">
        <f t="shared" si="49"/>
        <v>4.4699999999999989</v>
      </c>
      <c r="G814">
        <f t="shared" si="50"/>
        <v>30</v>
      </c>
      <c r="H814" s="136">
        <f t="shared" si="51"/>
        <v>1473.15</v>
      </c>
      <c r="I814" t="s">
        <v>1868</v>
      </c>
      <c r="J814" t="s">
        <v>1490</v>
      </c>
      <c r="K814" t="s">
        <v>1566</v>
      </c>
      <c r="L814" t="s">
        <v>1486</v>
      </c>
      <c r="M814">
        <v>20</v>
      </c>
      <c r="N814">
        <v>1200</v>
      </c>
      <c r="O814">
        <v>3</v>
      </c>
      <c r="P814">
        <v>3</v>
      </c>
      <c r="Q814" s="134">
        <v>249</v>
      </c>
      <c r="R814">
        <v>68.48</v>
      </c>
      <c r="S814">
        <v>1.54</v>
      </c>
      <c r="T814">
        <v>15.01</v>
      </c>
      <c r="U814">
        <v>2.23</v>
      </c>
      <c r="V814">
        <v>0.03</v>
      </c>
      <c r="W814">
        <v>0.69</v>
      </c>
      <c r="X814">
        <v>2.37</v>
      </c>
      <c r="Y814">
        <v>2.37</v>
      </c>
      <c r="Z814">
        <v>2.73</v>
      </c>
      <c r="AA814">
        <v>0.02</v>
      </c>
      <c r="AB814">
        <v>0</v>
      </c>
      <c r="AC814">
        <v>0.06</v>
      </c>
      <c r="AD814">
        <v>0</v>
      </c>
      <c r="AE814">
        <v>95.53</v>
      </c>
      <c r="AG814" s="134">
        <v>249</v>
      </c>
      <c r="AH814">
        <v>50.96</v>
      </c>
      <c r="AI814">
        <v>1.47</v>
      </c>
      <c r="AJ814">
        <v>15.58</v>
      </c>
      <c r="AK814">
        <v>5.91</v>
      </c>
      <c r="AL814">
        <v>0.01</v>
      </c>
      <c r="AM814">
        <v>7.51</v>
      </c>
      <c r="AN814">
        <v>13.71</v>
      </c>
      <c r="AO814">
        <v>4.74</v>
      </c>
      <c r="AP814">
        <v>0.01</v>
      </c>
      <c r="AQ814">
        <v>0.04</v>
      </c>
    </row>
    <row r="815" spans="1:43" ht="15.6">
      <c r="A815" s="134">
        <v>252</v>
      </c>
      <c r="B815" t="s">
        <v>2232</v>
      </c>
      <c r="C815" t="s">
        <v>2229</v>
      </c>
      <c r="D815">
        <v>0</v>
      </c>
      <c r="E815">
        <f t="shared" si="48"/>
        <v>1.3070000000000022</v>
      </c>
      <c r="F815">
        <f t="shared" si="49"/>
        <v>1.2999999999999972</v>
      </c>
      <c r="G815">
        <f t="shared" si="50"/>
        <v>30</v>
      </c>
      <c r="H815" s="136">
        <f t="shared" si="51"/>
        <v>1773.15</v>
      </c>
      <c r="I815" t="s">
        <v>1868</v>
      </c>
      <c r="J815" t="s">
        <v>1490</v>
      </c>
      <c r="K815" t="s">
        <v>1566</v>
      </c>
      <c r="L815" t="s">
        <v>1486</v>
      </c>
      <c r="M815">
        <v>2</v>
      </c>
      <c r="N815">
        <v>1500</v>
      </c>
      <c r="O815">
        <v>3</v>
      </c>
      <c r="P815">
        <v>3</v>
      </c>
      <c r="Q815" s="134">
        <v>252</v>
      </c>
      <c r="R815">
        <v>56.22</v>
      </c>
      <c r="S815">
        <v>1.51</v>
      </c>
      <c r="T815">
        <v>14.71</v>
      </c>
      <c r="U815">
        <v>7.87</v>
      </c>
      <c r="V815">
        <v>0.121</v>
      </c>
      <c r="W815">
        <v>5.48</v>
      </c>
      <c r="X815">
        <v>7.66</v>
      </c>
      <c r="Y815">
        <v>2.93</v>
      </c>
      <c r="Z815">
        <v>1.8</v>
      </c>
      <c r="AA815">
        <v>4.1000000000000002E-2</v>
      </c>
      <c r="AB815">
        <v>0.35099999999999998</v>
      </c>
      <c r="AC815">
        <v>0</v>
      </c>
      <c r="AD815">
        <v>0</v>
      </c>
      <c r="AE815">
        <v>98.7</v>
      </c>
      <c r="AG815" s="134">
        <v>252</v>
      </c>
      <c r="AH815">
        <v>51.17</v>
      </c>
      <c r="AI815">
        <v>0.49</v>
      </c>
      <c r="AJ815">
        <v>10.210000000000001</v>
      </c>
      <c r="AK815">
        <v>6.37</v>
      </c>
      <c r="AL815">
        <v>0.16700000000000001</v>
      </c>
      <c r="AM815">
        <v>13.21</v>
      </c>
      <c r="AN815">
        <v>13.33</v>
      </c>
      <c r="AO815">
        <v>2.4</v>
      </c>
      <c r="AP815">
        <v>0.04</v>
      </c>
      <c r="AQ815">
        <v>0.217</v>
      </c>
    </row>
    <row r="816" spans="1:43" ht="15.6">
      <c r="A816" s="134">
        <v>255</v>
      </c>
      <c r="B816" t="s">
        <v>2233</v>
      </c>
      <c r="C816" t="s">
        <v>2229</v>
      </c>
      <c r="D816">
        <v>0</v>
      </c>
      <c r="E816">
        <f t="shared" si="48"/>
        <v>6.0300000000000011</v>
      </c>
      <c r="F816">
        <f t="shared" si="49"/>
        <v>6.0300000000000011</v>
      </c>
      <c r="G816">
        <f t="shared" si="50"/>
        <v>50</v>
      </c>
      <c r="H816" s="136">
        <f t="shared" si="51"/>
        <v>1673.15</v>
      </c>
      <c r="I816" t="s">
        <v>1868</v>
      </c>
      <c r="J816" t="s">
        <v>1512</v>
      </c>
      <c r="K816" t="s">
        <v>1566</v>
      </c>
      <c r="L816" t="s">
        <v>1486</v>
      </c>
      <c r="M816">
        <v>2</v>
      </c>
      <c r="N816">
        <v>1400</v>
      </c>
      <c r="O816">
        <v>3</v>
      </c>
      <c r="P816">
        <v>5</v>
      </c>
      <c r="Q816" s="134">
        <v>255</v>
      </c>
      <c r="R816">
        <v>67.06</v>
      </c>
      <c r="S816">
        <v>3.35</v>
      </c>
      <c r="T816">
        <v>14.63</v>
      </c>
      <c r="U816">
        <v>2.2599999999999998</v>
      </c>
      <c r="V816">
        <v>0.01</v>
      </c>
      <c r="W816">
        <v>0.75</v>
      </c>
      <c r="X816">
        <v>1.47</v>
      </c>
      <c r="Y816">
        <v>0.76</v>
      </c>
      <c r="Z816">
        <v>2.71</v>
      </c>
      <c r="AA816">
        <v>0.06</v>
      </c>
      <c r="AB816">
        <v>0.91</v>
      </c>
      <c r="AC816">
        <v>0</v>
      </c>
      <c r="AD816">
        <v>0</v>
      </c>
      <c r="AE816">
        <v>93.97</v>
      </c>
      <c r="AG816" s="134">
        <v>255</v>
      </c>
      <c r="AH816">
        <v>54.78</v>
      </c>
      <c r="AI816">
        <v>0.95</v>
      </c>
      <c r="AJ816">
        <v>12.56</v>
      </c>
      <c r="AK816">
        <v>4.91</v>
      </c>
      <c r="AL816">
        <v>0.1</v>
      </c>
      <c r="AM816">
        <v>8.24</v>
      </c>
      <c r="AN816">
        <v>13.21</v>
      </c>
      <c r="AO816">
        <v>4.68</v>
      </c>
      <c r="AP816">
        <v>0.24</v>
      </c>
      <c r="AQ816">
        <v>0.04</v>
      </c>
    </row>
    <row r="817" spans="1:43" ht="15.6">
      <c r="A817" s="134">
        <v>258</v>
      </c>
      <c r="B817" t="s">
        <v>2234</v>
      </c>
      <c r="C817" t="s">
        <v>2229</v>
      </c>
      <c r="D817">
        <v>0</v>
      </c>
      <c r="E817">
        <f t="shared" si="48"/>
        <v>2.3849999999999909</v>
      </c>
      <c r="F817">
        <f t="shared" si="49"/>
        <v>2.3900000000000006</v>
      </c>
      <c r="G817">
        <f t="shared" si="50"/>
        <v>50</v>
      </c>
      <c r="H817" s="136">
        <f t="shared" si="51"/>
        <v>1973.15</v>
      </c>
      <c r="I817" t="s">
        <v>1868</v>
      </c>
      <c r="J817" t="s">
        <v>1512</v>
      </c>
      <c r="K817" t="s">
        <v>1566</v>
      </c>
      <c r="L817" t="s">
        <v>1486</v>
      </c>
      <c r="M817">
        <v>0.5</v>
      </c>
      <c r="N817">
        <v>1700</v>
      </c>
      <c r="O817">
        <v>3</v>
      </c>
      <c r="P817">
        <v>5</v>
      </c>
      <c r="Q817" s="134">
        <v>258</v>
      </c>
      <c r="R817">
        <v>52.73</v>
      </c>
      <c r="S817">
        <v>1.34</v>
      </c>
      <c r="T817">
        <v>14.14</v>
      </c>
      <c r="U817">
        <v>7.99</v>
      </c>
      <c r="V817">
        <v>0.13600000000000001</v>
      </c>
      <c r="W817">
        <v>7.82</v>
      </c>
      <c r="X817">
        <v>9.06</v>
      </c>
      <c r="Y817">
        <v>2.4700000000000002</v>
      </c>
      <c r="Z817">
        <v>1.62</v>
      </c>
      <c r="AA817">
        <v>7.0000000000000007E-2</v>
      </c>
      <c r="AB817">
        <v>0.23899999999999999</v>
      </c>
      <c r="AC817">
        <v>0</v>
      </c>
      <c r="AD817">
        <v>0</v>
      </c>
      <c r="AE817">
        <v>97.61</v>
      </c>
      <c r="AG817" s="134">
        <v>258</v>
      </c>
      <c r="AH817">
        <v>51.77</v>
      </c>
      <c r="AI817">
        <v>0.37</v>
      </c>
      <c r="AJ817">
        <v>13.2</v>
      </c>
      <c r="AK817">
        <v>4.8769999999999998</v>
      </c>
      <c r="AL817">
        <v>0.13200000000000001</v>
      </c>
      <c r="AM817">
        <v>12.31</v>
      </c>
      <c r="AN817">
        <v>11.97</v>
      </c>
      <c r="AO817">
        <v>3.37</v>
      </c>
      <c r="AP817">
        <v>4.4999999999999998E-2</v>
      </c>
      <c r="AQ817">
        <v>0.17799999999999999</v>
      </c>
    </row>
    <row r="818" spans="1:43" ht="15.6">
      <c r="A818" s="134">
        <v>262</v>
      </c>
      <c r="B818" t="s">
        <v>2235</v>
      </c>
      <c r="C818" t="s">
        <v>2229</v>
      </c>
      <c r="D818">
        <v>0</v>
      </c>
      <c r="E818">
        <f t="shared" si="48"/>
        <v>2.6119999999999948</v>
      </c>
      <c r="F818">
        <f t="shared" si="49"/>
        <v>2.6099999999999994</v>
      </c>
      <c r="G818">
        <f t="shared" si="50"/>
        <v>60</v>
      </c>
      <c r="H818" s="136">
        <f t="shared" si="51"/>
        <v>1973.15</v>
      </c>
      <c r="I818" t="s">
        <v>1868</v>
      </c>
      <c r="J818" t="s">
        <v>1512</v>
      </c>
      <c r="K818" t="s">
        <v>1566</v>
      </c>
      <c r="L818" t="s">
        <v>1486</v>
      </c>
      <c r="M818">
        <v>0.5</v>
      </c>
      <c r="N818">
        <v>1700</v>
      </c>
      <c r="O818">
        <v>3</v>
      </c>
      <c r="P818">
        <v>6</v>
      </c>
      <c r="Q818" s="134">
        <v>262</v>
      </c>
      <c r="R818">
        <v>54.92</v>
      </c>
      <c r="S818">
        <v>1.97</v>
      </c>
      <c r="T818">
        <v>13.25</v>
      </c>
      <c r="U818">
        <v>9.19</v>
      </c>
      <c r="V818">
        <v>0.14699999999999999</v>
      </c>
      <c r="W818">
        <v>5.28</v>
      </c>
      <c r="X818">
        <v>8.1</v>
      </c>
      <c r="Y818">
        <v>1.66</v>
      </c>
      <c r="Z818">
        <v>2.4300000000000002</v>
      </c>
      <c r="AA818">
        <v>3.4000000000000002E-2</v>
      </c>
      <c r="AB818">
        <v>0.40699999999999997</v>
      </c>
      <c r="AC818">
        <v>0</v>
      </c>
      <c r="AD818">
        <v>0</v>
      </c>
      <c r="AE818">
        <v>97.39</v>
      </c>
      <c r="AG818" s="134">
        <v>262</v>
      </c>
      <c r="AH818">
        <v>52.82</v>
      </c>
      <c r="AI818">
        <v>0.33800000000000002</v>
      </c>
      <c r="AJ818">
        <v>14.39</v>
      </c>
      <c r="AK818">
        <v>5.24</v>
      </c>
      <c r="AL818">
        <v>0.122</v>
      </c>
      <c r="AM818">
        <v>10.5</v>
      </c>
      <c r="AN818">
        <v>10.77</v>
      </c>
      <c r="AO818">
        <v>3.8</v>
      </c>
      <c r="AP818">
        <v>7.2999999999999995E-2</v>
      </c>
      <c r="AQ818">
        <v>0.11700000000000001</v>
      </c>
    </row>
    <row r="819" spans="1:43" ht="15.6">
      <c r="A819" s="134">
        <v>270</v>
      </c>
      <c r="B819" t="s">
        <v>2236</v>
      </c>
      <c r="C819" t="s">
        <v>2229</v>
      </c>
      <c r="D819">
        <v>0</v>
      </c>
      <c r="E819">
        <f t="shared" si="48"/>
        <v>1.7030000000000172</v>
      </c>
      <c r="F819">
        <f t="shared" si="49"/>
        <v>1.7000000000000028</v>
      </c>
      <c r="G819">
        <f t="shared" si="50"/>
        <v>75</v>
      </c>
      <c r="H819" s="136">
        <f t="shared" si="51"/>
        <v>2173.15</v>
      </c>
      <c r="I819" t="s">
        <v>1868</v>
      </c>
      <c r="J819" t="s">
        <v>1512</v>
      </c>
      <c r="K819" t="s">
        <v>1566</v>
      </c>
      <c r="L819" t="s">
        <v>1486</v>
      </c>
      <c r="M819">
        <v>0.16</v>
      </c>
      <c r="N819">
        <v>1900</v>
      </c>
      <c r="O819">
        <v>3</v>
      </c>
      <c r="P819">
        <v>7.5</v>
      </c>
      <c r="Q819" s="134">
        <v>270</v>
      </c>
      <c r="R819">
        <v>54.99</v>
      </c>
      <c r="S819">
        <v>1.51</v>
      </c>
      <c r="T819">
        <v>13.38</v>
      </c>
      <c r="U819">
        <v>7.96</v>
      </c>
      <c r="V819">
        <v>0.14199999999999999</v>
      </c>
      <c r="W819">
        <v>6.86</v>
      </c>
      <c r="X819">
        <v>8.89</v>
      </c>
      <c r="Y819">
        <v>2.4700000000000002</v>
      </c>
      <c r="Z819">
        <v>1.72</v>
      </c>
      <c r="AA819">
        <v>5.5E-2</v>
      </c>
      <c r="AB819">
        <v>0.32</v>
      </c>
      <c r="AC819">
        <v>0</v>
      </c>
      <c r="AD819">
        <v>0</v>
      </c>
      <c r="AE819">
        <v>98.3</v>
      </c>
      <c r="AG819" s="134">
        <v>270</v>
      </c>
      <c r="AH819">
        <v>55.57</v>
      </c>
      <c r="AI819">
        <v>0.378</v>
      </c>
      <c r="AJ819">
        <v>14</v>
      </c>
      <c r="AK819">
        <v>4.5</v>
      </c>
      <c r="AL819">
        <v>9.9000000000000005E-2</v>
      </c>
      <c r="AM819">
        <v>9.56</v>
      </c>
      <c r="AN819">
        <v>10.75</v>
      </c>
      <c r="AO819">
        <v>4.97</v>
      </c>
      <c r="AP819">
        <v>0.186</v>
      </c>
      <c r="AQ819">
        <v>0.108</v>
      </c>
    </row>
    <row r="820" spans="1:43" ht="15.6">
      <c r="A820" s="134">
        <v>275</v>
      </c>
      <c r="B820" t="s">
        <v>2237</v>
      </c>
      <c r="C820" t="s">
        <v>2229</v>
      </c>
      <c r="D820">
        <v>0</v>
      </c>
      <c r="E820">
        <f t="shared" si="48"/>
        <v>1.9999999999996021E-2</v>
      </c>
      <c r="F820">
        <f t="shared" si="49"/>
        <v>1.9999999999996021E-2</v>
      </c>
      <c r="G820">
        <f t="shared" si="50"/>
        <v>100</v>
      </c>
      <c r="H820" s="136">
        <f t="shared" si="51"/>
        <v>2173.15</v>
      </c>
      <c r="I820" t="s">
        <v>1868</v>
      </c>
      <c r="J820" t="s">
        <v>1512</v>
      </c>
      <c r="K820" t="s">
        <v>2238</v>
      </c>
      <c r="L820" t="s">
        <v>1486</v>
      </c>
      <c r="M820">
        <v>0.21</v>
      </c>
      <c r="N820">
        <v>1900</v>
      </c>
      <c r="O820">
        <v>3</v>
      </c>
      <c r="P820">
        <v>10</v>
      </c>
      <c r="Q820" s="134">
        <v>275</v>
      </c>
      <c r="R820">
        <v>57.02</v>
      </c>
      <c r="S820">
        <v>1.1000000000000001</v>
      </c>
      <c r="T820">
        <v>12.65</v>
      </c>
      <c r="U820">
        <v>7.56</v>
      </c>
      <c r="V820">
        <v>0.124</v>
      </c>
      <c r="W820">
        <v>7.12</v>
      </c>
      <c r="X820">
        <v>9.7100000000000009</v>
      </c>
      <c r="Y820">
        <v>3.21</v>
      </c>
      <c r="Z820">
        <v>1.41</v>
      </c>
      <c r="AA820">
        <v>7.5999999999999998E-2</v>
      </c>
      <c r="AB820">
        <v>0</v>
      </c>
      <c r="AC820">
        <v>0</v>
      </c>
      <c r="AD820">
        <v>0</v>
      </c>
      <c r="AE820">
        <v>99.98</v>
      </c>
      <c r="AG820" s="134">
        <v>275</v>
      </c>
      <c r="AH820">
        <v>56.19</v>
      </c>
      <c r="AI820">
        <v>0.113</v>
      </c>
      <c r="AJ820">
        <v>13.82</v>
      </c>
      <c r="AK820">
        <v>3.46</v>
      </c>
      <c r="AL820">
        <v>0.104</v>
      </c>
      <c r="AM820">
        <v>8.89</v>
      </c>
      <c r="AN820">
        <v>9.93</v>
      </c>
      <c r="AO820">
        <v>6.58</v>
      </c>
      <c r="AP820">
        <v>0.21</v>
      </c>
      <c r="AQ820">
        <v>0.158</v>
      </c>
    </row>
    <row r="821" spans="1:43" ht="15.6">
      <c r="A821" s="134">
        <v>3952</v>
      </c>
      <c r="B821">
        <v>474</v>
      </c>
      <c r="C821" t="s">
        <v>2239</v>
      </c>
      <c r="D821">
        <v>0</v>
      </c>
      <c r="E821">
        <f t="shared" si="48"/>
        <v>22.78</v>
      </c>
      <c r="F821">
        <f t="shared" si="49"/>
        <v>22.78</v>
      </c>
      <c r="G821">
        <f t="shared" si="50"/>
        <v>25</v>
      </c>
      <c r="H821" s="136">
        <f t="shared" si="51"/>
        <v>1523.15</v>
      </c>
      <c r="I821" t="s">
        <v>2240</v>
      </c>
      <c r="J821" t="s">
        <v>1490</v>
      </c>
      <c r="K821" t="s">
        <v>1589</v>
      </c>
      <c r="L821" t="s">
        <v>1486</v>
      </c>
      <c r="M821">
        <v>150</v>
      </c>
      <c r="N821">
        <v>1250</v>
      </c>
      <c r="O821">
        <v>10</v>
      </c>
      <c r="P821">
        <v>2.5</v>
      </c>
      <c r="Q821" s="134">
        <v>3952</v>
      </c>
      <c r="R821">
        <v>26.19</v>
      </c>
      <c r="S821">
        <v>2</v>
      </c>
      <c r="T821">
        <v>6.28</v>
      </c>
      <c r="U821">
        <v>5.73</v>
      </c>
      <c r="V821">
        <v>0.2</v>
      </c>
      <c r="W821">
        <v>13.84</v>
      </c>
      <c r="X821">
        <v>13.17</v>
      </c>
      <c r="Y821">
        <v>1.94</v>
      </c>
      <c r="Z821">
        <v>7.71</v>
      </c>
      <c r="AA821">
        <v>0.16</v>
      </c>
      <c r="AB821">
        <v>0</v>
      </c>
      <c r="AC821">
        <v>0</v>
      </c>
      <c r="AD821">
        <v>0</v>
      </c>
      <c r="AE821">
        <v>77.22</v>
      </c>
      <c r="AG821" s="134">
        <v>3952</v>
      </c>
      <c r="AH821">
        <v>52.85</v>
      </c>
      <c r="AI821">
        <v>0.53</v>
      </c>
      <c r="AJ821">
        <v>3.71</v>
      </c>
      <c r="AK821">
        <v>4.8600000000000003</v>
      </c>
      <c r="AL821">
        <v>0.17</v>
      </c>
      <c r="AM821">
        <v>18.72</v>
      </c>
      <c r="AN821">
        <v>17.43</v>
      </c>
      <c r="AO821">
        <v>0.94</v>
      </c>
      <c r="AP821">
        <v>0.18</v>
      </c>
      <c r="AQ821">
        <v>0.64</v>
      </c>
    </row>
    <row r="822" spans="1:43" ht="15.6">
      <c r="A822" s="134">
        <v>3960</v>
      </c>
      <c r="B822" t="s">
        <v>2241</v>
      </c>
      <c r="C822" t="s">
        <v>2239</v>
      </c>
      <c r="D822">
        <v>0</v>
      </c>
      <c r="E822">
        <f t="shared" si="48"/>
        <v>31.890000000000015</v>
      </c>
      <c r="F822">
        <f t="shared" si="49"/>
        <v>31.909999999999997</v>
      </c>
      <c r="G822">
        <f t="shared" si="50"/>
        <v>46</v>
      </c>
      <c r="H822" s="136">
        <f t="shared" si="51"/>
        <v>1423.15</v>
      </c>
      <c r="I822" t="s">
        <v>2240</v>
      </c>
      <c r="J822" t="s">
        <v>1512</v>
      </c>
      <c r="K822" t="s">
        <v>1589</v>
      </c>
      <c r="L822" t="s">
        <v>1486</v>
      </c>
      <c r="M822">
        <v>90</v>
      </c>
      <c r="N822">
        <v>1150</v>
      </c>
      <c r="O822">
        <v>20</v>
      </c>
      <c r="P822">
        <v>4.5999999999999996</v>
      </c>
      <c r="Q822" s="134">
        <v>3960</v>
      </c>
      <c r="R822">
        <v>8.01</v>
      </c>
      <c r="S822">
        <v>2.1800000000000002</v>
      </c>
      <c r="T822">
        <v>1.2</v>
      </c>
      <c r="U822">
        <v>7.96</v>
      </c>
      <c r="V822">
        <v>0.21</v>
      </c>
      <c r="W822">
        <v>19.29</v>
      </c>
      <c r="X822">
        <v>15.89</v>
      </c>
      <c r="Y822">
        <v>2.63</v>
      </c>
      <c r="Z822">
        <v>10.67</v>
      </c>
      <c r="AA822">
        <v>7.0000000000000007E-2</v>
      </c>
      <c r="AB822">
        <v>0</v>
      </c>
      <c r="AC822">
        <v>0</v>
      </c>
      <c r="AD822">
        <v>0</v>
      </c>
      <c r="AE822">
        <v>68.09</v>
      </c>
      <c r="AG822" s="134">
        <v>3960</v>
      </c>
      <c r="AH822">
        <v>52.44</v>
      </c>
      <c r="AI822">
        <v>0.31</v>
      </c>
      <c r="AJ822">
        <v>1.81</v>
      </c>
      <c r="AK822">
        <v>4.87</v>
      </c>
      <c r="AL822">
        <v>0.17</v>
      </c>
      <c r="AM822">
        <v>17.27</v>
      </c>
      <c r="AN822">
        <v>20.09</v>
      </c>
      <c r="AO822">
        <v>1.4</v>
      </c>
      <c r="AP822">
        <v>0.19</v>
      </c>
      <c r="AQ822">
        <v>0.28000000000000003</v>
      </c>
    </row>
    <row r="823" spans="1:43" ht="15.6">
      <c r="A823" s="134">
        <v>3902</v>
      </c>
      <c r="B823" t="s">
        <v>2242</v>
      </c>
      <c r="C823" t="s">
        <v>2243</v>
      </c>
      <c r="D823">
        <v>0</v>
      </c>
      <c r="E823">
        <f t="shared" si="48"/>
        <v>2.0300000000000153</v>
      </c>
      <c r="F823">
        <f t="shared" si="49"/>
        <v>2.0300000000000011</v>
      </c>
      <c r="G823">
        <f t="shared" si="50"/>
        <v>10</v>
      </c>
      <c r="H823" s="136">
        <f t="shared" si="51"/>
        <v>1513.15</v>
      </c>
      <c r="I823" t="s">
        <v>2240</v>
      </c>
      <c r="J823" t="s">
        <v>1490</v>
      </c>
      <c r="K823" t="s">
        <v>1491</v>
      </c>
      <c r="L823" t="s">
        <v>1486</v>
      </c>
      <c r="M823">
        <v>6</v>
      </c>
      <c r="N823">
        <v>1240</v>
      </c>
      <c r="O823">
        <v>10</v>
      </c>
      <c r="P823">
        <v>1</v>
      </c>
      <c r="Q823" s="134">
        <v>3902</v>
      </c>
      <c r="R823">
        <v>48.17</v>
      </c>
      <c r="S823">
        <v>0.67</v>
      </c>
      <c r="T823">
        <v>15.91</v>
      </c>
      <c r="U823">
        <v>7.13</v>
      </c>
      <c r="V823">
        <v>0.16</v>
      </c>
      <c r="W823">
        <v>11.33</v>
      </c>
      <c r="X823">
        <v>12.67</v>
      </c>
      <c r="Y823">
        <v>1.66</v>
      </c>
      <c r="Z823">
        <v>0.08</v>
      </c>
      <c r="AA823">
        <v>0.19</v>
      </c>
      <c r="AB823">
        <v>0</v>
      </c>
      <c r="AC823">
        <v>0</v>
      </c>
      <c r="AD823">
        <v>0</v>
      </c>
      <c r="AE823">
        <v>97.97</v>
      </c>
      <c r="AG823" s="134">
        <v>3902</v>
      </c>
      <c r="AH823">
        <v>52.57</v>
      </c>
      <c r="AI823">
        <v>0.26</v>
      </c>
      <c r="AJ823">
        <v>4.9800000000000004</v>
      </c>
      <c r="AK823">
        <v>4.05</v>
      </c>
      <c r="AL823">
        <v>0.15</v>
      </c>
      <c r="AM823">
        <v>19.62</v>
      </c>
      <c r="AN823">
        <v>18.09</v>
      </c>
      <c r="AO823">
        <v>0.32</v>
      </c>
      <c r="AP823">
        <v>0.01</v>
      </c>
      <c r="AQ823">
        <v>1.26</v>
      </c>
    </row>
    <row r="824" spans="1:43" ht="15.6">
      <c r="A824" s="134">
        <v>3903</v>
      </c>
      <c r="B824" t="s">
        <v>2244</v>
      </c>
      <c r="C824" t="s">
        <v>2243</v>
      </c>
      <c r="D824">
        <v>0</v>
      </c>
      <c r="E824">
        <f t="shared" si="48"/>
        <v>3.1299999999999955</v>
      </c>
      <c r="F824">
        <f t="shared" si="49"/>
        <v>3.1299999999999955</v>
      </c>
      <c r="G824">
        <f t="shared" si="50"/>
        <v>10</v>
      </c>
      <c r="H824" s="136">
        <f t="shared" si="51"/>
        <v>1483.15</v>
      </c>
      <c r="I824" t="s">
        <v>2240</v>
      </c>
      <c r="J824" t="s">
        <v>1490</v>
      </c>
      <c r="K824" t="s">
        <v>1491</v>
      </c>
      <c r="L824" t="s">
        <v>1486</v>
      </c>
      <c r="M824">
        <v>6.2</v>
      </c>
      <c r="N824">
        <v>1210</v>
      </c>
      <c r="O824">
        <v>10</v>
      </c>
      <c r="P824">
        <v>1</v>
      </c>
      <c r="Q824" s="134">
        <v>3903</v>
      </c>
      <c r="R824">
        <v>47.15</v>
      </c>
      <c r="S824">
        <v>0.65</v>
      </c>
      <c r="T824">
        <v>17.760000000000002</v>
      </c>
      <c r="U824">
        <v>7.59</v>
      </c>
      <c r="V824">
        <v>0.22</v>
      </c>
      <c r="W824">
        <v>9.7899999999999991</v>
      </c>
      <c r="X824">
        <v>11.48</v>
      </c>
      <c r="Y824">
        <v>2.0499999999999998</v>
      </c>
      <c r="Z824">
        <v>0.09</v>
      </c>
      <c r="AA824">
        <v>0.09</v>
      </c>
      <c r="AB824">
        <v>0</v>
      </c>
      <c r="AC824">
        <v>0</v>
      </c>
      <c r="AD824">
        <v>0</v>
      </c>
      <c r="AE824">
        <v>96.87</v>
      </c>
      <c r="AG824" s="134">
        <v>3903</v>
      </c>
      <c r="AH824">
        <v>52.04</v>
      </c>
      <c r="AI824">
        <v>0.41</v>
      </c>
      <c r="AJ824">
        <v>5.96</v>
      </c>
      <c r="AK824">
        <v>4.95</v>
      </c>
      <c r="AL824">
        <v>0.17</v>
      </c>
      <c r="AM824">
        <v>18.95</v>
      </c>
      <c r="AN824">
        <v>17.47</v>
      </c>
      <c r="AO824">
        <v>0.42</v>
      </c>
      <c r="AP824">
        <v>0.01</v>
      </c>
      <c r="AQ824">
        <v>0.54</v>
      </c>
    </row>
    <row r="825" spans="1:43" ht="15.6">
      <c r="A825" s="134">
        <v>3904</v>
      </c>
      <c r="B825" t="s">
        <v>2245</v>
      </c>
      <c r="C825" t="s">
        <v>2243</v>
      </c>
      <c r="D825">
        <v>0</v>
      </c>
      <c r="E825">
        <f t="shared" si="48"/>
        <v>1.8599999999999852</v>
      </c>
      <c r="F825">
        <f t="shared" si="49"/>
        <v>1.8599999999999994</v>
      </c>
      <c r="G825">
        <f t="shared" si="50"/>
        <v>10</v>
      </c>
      <c r="H825" s="136">
        <f t="shared" si="51"/>
        <v>1453.15</v>
      </c>
      <c r="I825" t="s">
        <v>2240</v>
      </c>
      <c r="J825" t="s">
        <v>1490</v>
      </c>
      <c r="K825" t="s">
        <v>1491</v>
      </c>
      <c r="L825" t="s">
        <v>1486</v>
      </c>
      <c r="M825">
        <v>88.2</v>
      </c>
      <c r="N825">
        <v>1180</v>
      </c>
      <c r="O825">
        <v>10</v>
      </c>
      <c r="P825">
        <v>1</v>
      </c>
      <c r="Q825" s="134">
        <v>3904</v>
      </c>
      <c r="R825">
        <v>49.81</v>
      </c>
      <c r="S825">
        <v>0.72</v>
      </c>
      <c r="T825">
        <v>18.53</v>
      </c>
      <c r="U825">
        <v>7.3</v>
      </c>
      <c r="V825">
        <v>0.13</v>
      </c>
      <c r="W825">
        <v>8.5399999999999991</v>
      </c>
      <c r="X825">
        <v>10.73</v>
      </c>
      <c r="Y825">
        <v>2.1800000000000002</v>
      </c>
      <c r="Z825">
        <v>0.12</v>
      </c>
      <c r="AA825">
        <v>0.08</v>
      </c>
      <c r="AB825">
        <v>0</v>
      </c>
      <c r="AC825">
        <v>0</v>
      </c>
      <c r="AD825">
        <v>0</v>
      </c>
      <c r="AE825">
        <v>98.14</v>
      </c>
      <c r="AG825" s="134">
        <v>3904</v>
      </c>
      <c r="AH825">
        <v>51.34</v>
      </c>
      <c r="AI825">
        <v>0.3</v>
      </c>
      <c r="AJ825">
        <v>7.1</v>
      </c>
      <c r="AK825">
        <v>4.8899999999999997</v>
      </c>
      <c r="AL825">
        <v>0.14000000000000001</v>
      </c>
      <c r="AM825">
        <v>17.89</v>
      </c>
      <c r="AN825">
        <v>17.87</v>
      </c>
      <c r="AO825">
        <v>0.44</v>
      </c>
      <c r="AP825">
        <v>0.01</v>
      </c>
      <c r="AQ825">
        <v>1</v>
      </c>
    </row>
    <row r="826" spans="1:43" ht="15.6">
      <c r="A826" s="134">
        <v>3905</v>
      </c>
      <c r="B826" t="s">
        <v>2246</v>
      </c>
      <c r="C826" t="s">
        <v>2243</v>
      </c>
      <c r="D826">
        <v>0</v>
      </c>
      <c r="E826">
        <f t="shared" si="48"/>
        <v>2.3700000000000045</v>
      </c>
      <c r="F826">
        <f t="shared" si="49"/>
        <v>2.3700000000000045</v>
      </c>
      <c r="G826">
        <f t="shared" si="50"/>
        <v>10</v>
      </c>
      <c r="H826" s="136">
        <f t="shared" si="51"/>
        <v>1423.15</v>
      </c>
      <c r="I826" t="s">
        <v>2240</v>
      </c>
      <c r="J826" t="s">
        <v>1490</v>
      </c>
      <c r="K826" t="s">
        <v>1491</v>
      </c>
      <c r="L826" t="s">
        <v>1486</v>
      </c>
      <c r="M826">
        <v>89</v>
      </c>
      <c r="N826">
        <v>1150</v>
      </c>
      <c r="O826">
        <v>10</v>
      </c>
      <c r="P826">
        <v>1</v>
      </c>
      <c r="Q826" s="134">
        <v>3905</v>
      </c>
      <c r="R826">
        <v>49.77</v>
      </c>
      <c r="S826">
        <v>0.78</v>
      </c>
      <c r="T826">
        <v>19.36</v>
      </c>
      <c r="U826">
        <v>7.13</v>
      </c>
      <c r="V826">
        <v>0.17</v>
      </c>
      <c r="W826">
        <v>7.38</v>
      </c>
      <c r="X826">
        <v>10.31</v>
      </c>
      <c r="Y826">
        <v>2.5499999999999998</v>
      </c>
      <c r="Z826">
        <v>0.15</v>
      </c>
      <c r="AA826">
        <v>0.03</v>
      </c>
      <c r="AB826">
        <v>0</v>
      </c>
      <c r="AC826">
        <v>0</v>
      </c>
      <c r="AD826">
        <v>0</v>
      </c>
      <c r="AE826">
        <v>97.63</v>
      </c>
      <c r="AG826" s="134">
        <v>3905</v>
      </c>
      <c r="AH826">
        <v>50.47</v>
      </c>
      <c r="AI826">
        <v>0.41</v>
      </c>
      <c r="AJ826">
        <v>7.69</v>
      </c>
      <c r="AK826">
        <v>5.14</v>
      </c>
      <c r="AL826">
        <v>0.16</v>
      </c>
      <c r="AM826">
        <v>16.95</v>
      </c>
      <c r="AN826">
        <v>19.04</v>
      </c>
      <c r="AO826">
        <v>0.47</v>
      </c>
      <c r="AP826">
        <v>0.01</v>
      </c>
      <c r="AQ826">
        <v>0.46</v>
      </c>
    </row>
    <row r="827" spans="1:43" ht="15.6">
      <c r="A827" s="134">
        <v>3906</v>
      </c>
      <c r="B827" t="s">
        <v>2247</v>
      </c>
      <c r="C827" t="s">
        <v>2243</v>
      </c>
      <c r="D827">
        <v>0</v>
      </c>
      <c r="E827">
        <f t="shared" si="48"/>
        <v>4.4100000000000108</v>
      </c>
      <c r="F827">
        <f t="shared" si="49"/>
        <v>4.4099999999999966</v>
      </c>
      <c r="G827">
        <f t="shared" si="50"/>
        <v>10</v>
      </c>
      <c r="H827" s="136">
        <f t="shared" si="51"/>
        <v>1393.15</v>
      </c>
      <c r="I827" t="s">
        <v>2240</v>
      </c>
      <c r="J827" t="s">
        <v>1490</v>
      </c>
      <c r="K827" t="s">
        <v>1491</v>
      </c>
      <c r="L827" t="s">
        <v>1486</v>
      </c>
      <c r="M827">
        <v>114.4</v>
      </c>
      <c r="N827">
        <v>1120</v>
      </c>
      <c r="O827">
        <v>10</v>
      </c>
      <c r="P827">
        <v>1</v>
      </c>
      <c r="Q827" s="134">
        <v>3906</v>
      </c>
      <c r="R827">
        <v>50.19</v>
      </c>
      <c r="S827">
        <v>0.76</v>
      </c>
      <c r="T827">
        <v>18.88</v>
      </c>
      <c r="U827">
        <v>7.17</v>
      </c>
      <c r="V827">
        <v>0.2</v>
      </c>
      <c r="W827">
        <v>5.96</v>
      </c>
      <c r="X827">
        <v>9.35</v>
      </c>
      <c r="Y827">
        <v>2.89</v>
      </c>
      <c r="Z827">
        <v>0.17</v>
      </c>
      <c r="AA827">
        <v>0.02</v>
      </c>
      <c r="AB827">
        <v>0</v>
      </c>
      <c r="AC827">
        <v>0</v>
      </c>
      <c r="AD827">
        <v>0</v>
      </c>
      <c r="AE827">
        <v>95.59</v>
      </c>
      <c r="AG827" s="134">
        <v>3906</v>
      </c>
      <c r="AH827">
        <v>50.55</v>
      </c>
      <c r="AI827">
        <v>0.49</v>
      </c>
      <c r="AJ827">
        <v>8.1300000000000008</v>
      </c>
      <c r="AK827">
        <v>5.44</v>
      </c>
      <c r="AL827">
        <v>0.18</v>
      </c>
      <c r="AM827">
        <v>16.309999999999999</v>
      </c>
      <c r="AN827">
        <v>19.29</v>
      </c>
      <c r="AO827">
        <v>0.52</v>
      </c>
      <c r="AP827">
        <v>0.01</v>
      </c>
      <c r="AQ827">
        <v>0.49</v>
      </c>
    </row>
    <row r="828" spans="1:43" ht="15.6">
      <c r="A828" s="134">
        <v>3907</v>
      </c>
      <c r="B828" t="s">
        <v>2248</v>
      </c>
      <c r="C828" t="s">
        <v>2243</v>
      </c>
      <c r="D828">
        <v>0</v>
      </c>
      <c r="E828">
        <f t="shared" si="48"/>
        <v>3.680000000000021</v>
      </c>
      <c r="F828">
        <f t="shared" si="49"/>
        <v>3.6800000000000068</v>
      </c>
      <c r="G828">
        <f t="shared" si="50"/>
        <v>10</v>
      </c>
      <c r="H828" s="136">
        <f t="shared" si="51"/>
        <v>1363.15</v>
      </c>
      <c r="I828" t="s">
        <v>2240</v>
      </c>
      <c r="J828" t="s">
        <v>1490</v>
      </c>
      <c r="K828" t="s">
        <v>1491</v>
      </c>
      <c r="L828" t="s">
        <v>1486</v>
      </c>
      <c r="M828">
        <v>95.4</v>
      </c>
      <c r="N828">
        <v>1090</v>
      </c>
      <c r="O828">
        <v>10</v>
      </c>
      <c r="P828">
        <v>1</v>
      </c>
      <c r="Q828" s="134">
        <v>3907</v>
      </c>
      <c r="R828">
        <v>51.74</v>
      </c>
      <c r="S828">
        <v>0.81</v>
      </c>
      <c r="T828">
        <v>19.45</v>
      </c>
      <c r="U828">
        <v>7.02</v>
      </c>
      <c r="V828">
        <v>0.14000000000000001</v>
      </c>
      <c r="W828">
        <v>5.0999999999999996</v>
      </c>
      <c r="X828">
        <v>8.7200000000000006</v>
      </c>
      <c r="Y828">
        <v>3.13</v>
      </c>
      <c r="Z828">
        <v>0.19</v>
      </c>
      <c r="AA828">
        <v>0.02</v>
      </c>
      <c r="AB828">
        <v>0</v>
      </c>
      <c r="AC828">
        <v>0</v>
      </c>
      <c r="AD828">
        <v>0</v>
      </c>
      <c r="AE828">
        <v>96.32</v>
      </c>
      <c r="AG828" s="134">
        <v>3907</v>
      </c>
      <c r="AH828">
        <v>49.76</v>
      </c>
      <c r="AI828">
        <v>0.62</v>
      </c>
      <c r="AJ828">
        <v>8.0500000000000007</v>
      </c>
      <c r="AK828">
        <v>5.95</v>
      </c>
      <c r="AL828">
        <v>0.19</v>
      </c>
      <c r="AM828">
        <v>15.74</v>
      </c>
      <c r="AN828">
        <v>19.2</v>
      </c>
      <c r="AO828">
        <v>0.51</v>
      </c>
      <c r="AP828">
        <v>0.01</v>
      </c>
      <c r="AQ828">
        <v>0.51</v>
      </c>
    </row>
    <row r="829" spans="1:43" ht="15.6">
      <c r="A829" s="134">
        <v>3910</v>
      </c>
      <c r="B829" t="s">
        <v>2249</v>
      </c>
      <c r="C829" t="s">
        <v>2243</v>
      </c>
      <c r="D829">
        <v>0</v>
      </c>
      <c r="E829">
        <f t="shared" si="48"/>
        <v>3.7999999999999972</v>
      </c>
      <c r="F829">
        <f t="shared" si="49"/>
        <v>3.7999999999999972</v>
      </c>
      <c r="G829">
        <f t="shared" si="50"/>
        <v>10</v>
      </c>
      <c r="H829" s="136">
        <f t="shared" si="51"/>
        <v>1543.15</v>
      </c>
      <c r="I829" t="s">
        <v>2240</v>
      </c>
      <c r="J829" t="s">
        <v>1490</v>
      </c>
      <c r="K829" t="s">
        <v>1491</v>
      </c>
      <c r="L829" t="s">
        <v>1486</v>
      </c>
      <c r="M829">
        <v>13.3</v>
      </c>
      <c r="N829">
        <v>1270</v>
      </c>
      <c r="O829">
        <v>10</v>
      </c>
      <c r="P829">
        <v>1</v>
      </c>
      <c r="Q829" s="134">
        <v>3910</v>
      </c>
      <c r="R829">
        <v>48.73</v>
      </c>
      <c r="S829">
        <v>0.56999999999999995</v>
      </c>
      <c r="T829">
        <v>14.26</v>
      </c>
      <c r="U829">
        <v>6.57</v>
      </c>
      <c r="V829">
        <v>0.15</v>
      </c>
      <c r="W829">
        <v>11.95</v>
      </c>
      <c r="X829">
        <v>11.87</v>
      </c>
      <c r="Y829">
        <v>1.76</v>
      </c>
      <c r="Z829">
        <v>0.1</v>
      </c>
      <c r="AA829">
        <v>0.24</v>
      </c>
      <c r="AB829">
        <v>0</v>
      </c>
      <c r="AC829">
        <v>0</v>
      </c>
      <c r="AD829">
        <v>0</v>
      </c>
      <c r="AE829">
        <v>96.2</v>
      </c>
      <c r="AG829" s="134">
        <v>3910</v>
      </c>
      <c r="AH829">
        <v>52.38</v>
      </c>
      <c r="AI829">
        <v>0.21</v>
      </c>
      <c r="AJ829">
        <v>5.39</v>
      </c>
      <c r="AK829">
        <v>4.18</v>
      </c>
      <c r="AL829">
        <v>0.12</v>
      </c>
      <c r="AM829">
        <v>20.149999999999999</v>
      </c>
      <c r="AN829">
        <v>16.940000000000001</v>
      </c>
      <c r="AO829">
        <v>0.35</v>
      </c>
      <c r="AP829">
        <v>0.01</v>
      </c>
      <c r="AQ829">
        <v>1.23</v>
      </c>
    </row>
    <row r="830" spans="1:43" ht="15.6">
      <c r="A830" s="134">
        <v>3911</v>
      </c>
      <c r="B830" t="s">
        <v>2250</v>
      </c>
      <c r="C830" t="s">
        <v>2243</v>
      </c>
      <c r="D830">
        <v>0</v>
      </c>
      <c r="E830">
        <f t="shared" si="48"/>
        <v>1.7800000000000011</v>
      </c>
      <c r="F830">
        <f t="shared" si="49"/>
        <v>1.7800000000000011</v>
      </c>
      <c r="G830">
        <f t="shared" si="50"/>
        <v>10</v>
      </c>
      <c r="H830" s="136">
        <f t="shared" si="51"/>
        <v>1513.15</v>
      </c>
      <c r="I830" t="s">
        <v>2240</v>
      </c>
      <c r="J830" t="s">
        <v>1490</v>
      </c>
      <c r="K830" t="s">
        <v>1491</v>
      </c>
      <c r="L830" t="s">
        <v>1486</v>
      </c>
      <c r="M830">
        <v>15.2</v>
      </c>
      <c r="N830">
        <v>1240</v>
      </c>
      <c r="O830">
        <v>10</v>
      </c>
      <c r="P830">
        <v>1</v>
      </c>
      <c r="Q830" s="134">
        <v>3911</v>
      </c>
      <c r="R830">
        <v>50.64</v>
      </c>
      <c r="S830">
        <v>0.71</v>
      </c>
      <c r="T830">
        <v>16.73</v>
      </c>
      <c r="U830">
        <v>7.66</v>
      </c>
      <c r="V830">
        <v>0.15</v>
      </c>
      <c r="W830">
        <v>8.7200000000000006</v>
      </c>
      <c r="X830">
        <v>11.13</v>
      </c>
      <c r="Y830">
        <v>2.2999999999999998</v>
      </c>
      <c r="Z830">
        <v>0.14000000000000001</v>
      </c>
      <c r="AA830">
        <v>0.04</v>
      </c>
      <c r="AB830">
        <v>0</v>
      </c>
      <c r="AC830">
        <v>0</v>
      </c>
      <c r="AD830">
        <v>0</v>
      </c>
      <c r="AE830">
        <v>98.22</v>
      </c>
      <c r="AG830" s="134">
        <v>3911</v>
      </c>
      <c r="AH830">
        <v>52.7</v>
      </c>
      <c r="AI830">
        <v>0.23</v>
      </c>
      <c r="AJ830">
        <v>5.99</v>
      </c>
      <c r="AK830">
        <v>5.64</v>
      </c>
      <c r="AL830">
        <v>0.15</v>
      </c>
      <c r="AM830">
        <v>19.190000000000001</v>
      </c>
      <c r="AN830">
        <v>15.19</v>
      </c>
      <c r="AO830">
        <v>0.45</v>
      </c>
      <c r="AP830">
        <v>0.02</v>
      </c>
      <c r="AQ830">
        <v>0.6</v>
      </c>
    </row>
    <row r="831" spans="1:43" ht="15.6">
      <c r="A831" s="134">
        <v>3912</v>
      </c>
      <c r="B831" t="s">
        <v>2251</v>
      </c>
      <c r="C831" t="s">
        <v>2243</v>
      </c>
      <c r="D831">
        <v>0</v>
      </c>
      <c r="E831">
        <f t="shared" si="48"/>
        <v>1.5099999999999909</v>
      </c>
      <c r="F831">
        <f t="shared" si="49"/>
        <v>1.5100000000000051</v>
      </c>
      <c r="G831">
        <f t="shared" si="50"/>
        <v>10</v>
      </c>
      <c r="H831" s="136">
        <f t="shared" si="51"/>
        <v>1483.15</v>
      </c>
      <c r="I831" t="s">
        <v>2240</v>
      </c>
      <c r="J831" t="s">
        <v>1490</v>
      </c>
      <c r="K831" t="s">
        <v>1491</v>
      </c>
      <c r="L831" t="s">
        <v>1486</v>
      </c>
      <c r="M831">
        <v>16.7</v>
      </c>
      <c r="N831">
        <v>1210</v>
      </c>
      <c r="O831">
        <v>10</v>
      </c>
      <c r="P831">
        <v>1</v>
      </c>
      <c r="Q831" s="134">
        <v>3912</v>
      </c>
      <c r="R831">
        <v>51.64</v>
      </c>
      <c r="S831">
        <v>0.88</v>
      </c>
      <c r="T831">
        <v>17.27</v>
      </c>
      <c r="U831">
        <v>8.4</v>
      </c>
      <c r="V831">
        <v>0.13</v>
      </c>
      <c r="W831">
        <v>6.88</v>
      </c>
      <c r="X831">
        <v>10.26</v>
      </c>
      <c r="Y831">
        <v>2.82</v>
      </c>
      <c r="Z831">
        <v>0.2</v>
      </c>
      <c r="AA831">
        <v>0.01</v>
      </c>
      <c r="AB831">
        <v>0</v>
      </c>
      <c r="AC831">
        <v>0</v>
      </c>
      <c r="AD831">
        <v>0</v>
      </c>
      <c r="AE831">
        <v>98.49</v>
      </c>
      <c r="AG831" s="134">
        <v>3912</v>
      </c>
      <c r="AH831">
        <v>52.04</v>
      </c>
      <c r="AI831">
        <v>0.46</v>
      </c>
      <c r="AJ831">
        <v>6.26</v>
      </c>
      <c r="AK831">
        <v>7.56</v>
      </c>
      <c r="AL831">
        <v>0.17</v>
      </c>
      <c r="AM831">
        <v>16.329999999999998</v>
      </c>
      <c r="AN831">
        <v>17.149999999999999</v>
      </c>
      <c r="AO831">
        <v>0.56999999999999995</v>
      </c>
      <c r="AP831">
        <v>0.01</v>
      </c>
      <c r="AQ831">
        <v>0.17</v>
      </c>
    </row>
    <row r="832" spans="1:43" ht="15.6">
      <c r="A832" s="134">
        <v>3913</v>
      </c>
      <c r="B832" t="s">
        <v>2252</v>
      </c>
      <c r="C832" t="s">
        <v>2243</v>
      </c>
      <c r="D832">
        <v>0</v>
      </c>
      <c r="E832">
        <f t="shared" si="48"/>
        <v>2.1599999999999824</v>
      </c>
      <c r="F832">
        <f t="shared" si="49"/>
        <v>2.1599999999999966</v>
      </c>
      <c r="G832">
        <f t="shared" si="50"/>
        <v>10</v>
      </c>
      <c r="H832" s="136">
        <f t="shared" si="51"/>
        <v>1453.15</v>
      </c>
      <c r="I832" t="s">
        <v>2240</v>
      </c>
      <c r="J832" t="s">
        <v>1490</v>
      </c>
      <c r="K832" t="s">
        <v>1491</v>
      </c>
      <c r="L832" t="s">
        <v>1486</v>
      </c>
      <c r="M832">
        <v>24</v>
      </c>
      <c r="N832">
        <v>1180</v>
      </c>
      <c r="O832">
        <v>10</v>
      </c>
      <c r="P832">
        <v>1</v>
      </c>
      <c r="Q832" s="134">
        <v>3913</v>
      </c>
      <c r="R832">
        <v>52.24</v>
      </c>
      <c r="S832">
        <v>0.91</v>
      </c>
      <c r="T832">
        <v>17.57</v>
      </c>
      <c r="U832">
        <v>8.1999999999999993</v>
      </c>
      <c r="V832">
        <v>0.14000000000000001</v>
      </c>
      <c r="W832">
        <v>5.9</v>
      </c>
      <c r="X832">
        <v>9.34</v>
      </c>
      <c r="Y832">
        <v>3.26</v>
      </c>
      <c r="Z832">
        <v>0.26</v>
      </c>
      <c r="AA832">
        <v>0.02</v>
      </c>
      <c r="AB832">
        <v>0</v>
      </c>
      <c r="AC832">
        <v>0</v>
      </c>
      <c r="AD832">
        <v>0</v>
      </c>
      <c r="AE832">
        <v>97.84</v>
      </c>
      <c r="AG832" s="134">
        <v>3913</v>
      </c>
      <c r="AH832">
        <v>50.54</v>
      </c>
      <c r="AI832">
        <v>0.7</v>
      </c>
      <c r="AJ832">
        <v>6.16</v>
      </c>
      <c r="AK832">
        <v>9.35</v>
      </c>
      <c r="AL832">
        <v>0.19</v>
      </c>
      <c r="AM832">
        <v>16.18</v>
      </c>
      <c r="AN832">
        <v>16.010000000000002</v>
      </c>
      <c r="AO832">
        <v>0.6</v>
      </c>
      <c r="AP832">
        <v>0.01</v>
      </c>
      <c r="AQ832">
        <v>0.04</v>
      </c>
    </row>
    <row r="833" spans="1:43" ht="15.6">
      <c r="A833" s="134">
        <v>3914</v>
      </c>
      <c r="B833" t="s">
        <v>2253</v>
      </c>
      <c r="C833" t="s">
        <v>2243</v>
      </c>
      <c r="D833">
        <v>0</v>
      </c>
      <c r="E833">
        <f t="shared" si="48"/>
        <v>1.6199999999999903</v>
      </c>
      <c r="F833">
        <f t="shared" si="49"/>
        <v>1.6200000000000045</v>
      </c>
      <c r="G833">
        <f t="shared" si="50"/>
        <v>10</v>
      </c>
      <c r="H833" s="136">
        <f t="shared" si="51"/>
        <v>1423.15</v>
      </c>
      <c r="I833" t="s">
        <v>2240</v>
      </c>
      <c r="J833" t="s">
        <v>1490</v>
      </c>
      <c r="K833" t="s">
        <v>1491</v>
      </c>
      <c r="L833" t="s">
        <v>1486</v>
      </c>
      <c r="M833">
        <v>26</v>
      </c>
      <c r="N833">
        <v>1150</v>
      </c>
      <c r="O833">
        <v>10</v>
      </c>
      <c r="P833">
        <v>1</v>
      </c>
      <c r="Q833" s="134">
        <v>3914</v>
      </c>
      <c r="R833">
        <v>55.87</v>
      </c>
      <c r="S833">
        <v>1.34</v>
      </c>
      <c r="T833">
        <v>16.02</v>
      </c>
      <c r="U833">
        <v>9.73</v>
      </c>
      <c r="V833">
        <v>0.14000000000000001</v>
      </c>
      <c r="W833">
        <v>3.74</v>
      </c>
      <c r="X833">
        <v>7.14</v>
      </c>
      <c r="Y833">
        <v>3.85</v>
      </c>
      <c r="Z833">
        <v>0.54</v>
      </c>
      <c r="AA833">
        <v>0.01</v>
      </c>
      <c r="AB833">
        <v>0</v>
      </c>
      <c r="AC833">
        <v>0</v>
      </c>
      <c r="AD833">
        <v>0</v>
      </c>
      <c r="AE833">
        <v>98.38</v>
      </c>
      <c r="AG833" s="134">
        <v>3914</v>
      </c>
      <c r="AH833">
        <v>51.53</v>
      </c>
      <c r="AI833">
        <v>0.66</v>
      </c>
      <c r="AJ833">
        <v>4.03</v>
      </c>
      <c r="AK833">
        <v>12.89</v>
      </c>
      <c r="AL833">
        <v>0.28999999999999998</v>
      </c>
      <c r="AM833">
        <v>14.61</v>
      </c>
      <c r="AN833">
        <v>15.78</v>
      </c>
      <c r="AO833">
        <v>0.65</v>
      </c>
      <c r="AP833">
        <v>0.01</v>
      </c>
      <c r="AQ833">
        <v>0.03</v>
      </c>
    </row>
    <row r="834" spans="1:43" ht="15.6">
      <c r="A834" s="134">
        <v>3915</v>
      </c>
      <c r="B834" t="s">
        <v>2254</v>
      </c>
      <c r="C834" t="s">
        <v>2243</v>
      </c>
      <c r="D834">
        <v>0</v>
      </c>
      <c r="E834">
        <f t="shared" si="48"/>
        <v>3.1700000000000159</v>
      </c>
      <c r="F834">
        <f t="shared" si="49"/>
        <v>3.1700000000000017</v>
      </c>
      <c r="G834">
        <f t="shared" si="50"/>
        <v>10</v>
      </c>
      <c r="H834" s="136">
        <f t="shared" si="51"/>
        <v>1393.15</v>
      </c>
      <c r="I834" t="s">
        <v>2240</v>
      </c>
      <c r="J834" t="s">
        <v>1490</v>
      </c>
      <c r="K834" t="s">
        <v>1491</v>
      </c>
      <c r="L834" t="s">
        <v>1486</v>
      </c>
      <c r="M834">
        <v>84.8</v>
      </c>
      <c r="N834">
        <v>1120</v>
      </c>
      <c r="O834">
        <v>10</v>
      </c>
      <c r="P834">
        <v>1</v>
      </c>
      <c r="Q834" s="134">
        <v>3915</v>
      </c>
      <c r="R834">
        <v>60.66</v>
      </c>
      <c r="S834">
        <v>1.91</v>
      </c>
      <c r="T834">
        <v>13.81</v>
      </c>
      <c r="U834">
        <v>8.6999999999999993</v>
      </c>
      <c r="V834">
        <v>0.13</v>
      </c>
      <c r="W834">
        <v>1.63</v>
      </c>
      <c r="X834">
        <v>5.03</v>
      </c>
      <c r="Y834">
        <v>4.09</v>
      </c>
      <c r="Z834">
        <v>0.85</v>
      </c>
      <c r="AA834">
        <v>0.02</v>
      </c>
      <c r="AB834">
        <v>0</v>
      </c>
      <c r="AC834">
        <v>0</v>
      </c>
      <c r="AD834">
        <v>0</v>
      </c>
      <c r="AE834">
        <v>96.83</v>
      </c>
      <c r="AG834" s="134">
        <v>3915</v>
      </c>
      <c r="AH834">
        <v>50.92</v>
      </c>
      <c r="AI834">
        <v>0.97</v>
      </c>
      <c r="AJ834">
        <v>2.44</v>
      </c>
      <c r="AK834">
        <v>17.88</v>
      </c>
      <c r="AL834">
        <v>0.38</v>
      </c>
      <c r="AM834">
        <v>12.12</v>
      </c>
      <c r="AN834">
        <v>15.25</v>
      </c>
      <c r="AO834">
        <v>0.59</v>
      </c>
      <c r="AP834">
        <v>0.01</v>
      </c>
      <c r="AQ834">
        <v>0.06</v>
      </c>
    </row>
    <row r="835" spans="1:43" ht="15.6">
      <c r="A835" s="134">
        <v>3916</v>
      </c>
      <c r="B835" t="s">
        <v>2255</v>
      </c>
      <c r="C835" t="s">
        <v>2243</v>
      </c>
      <c r="D835">
        <v>0</v>
      </c>
      <c r="E835">
        <f t="shared" ref="E835:E923" si="52">100-SUM(R835:AB835)</f>
        <v>2.6699999999999875</v>
      </c>
      <c r="F835">
        <f t="shared" ref="F835:F923" si="53">100-AE835</f>
        <v>2.6700000000000017</v>
      </c>
      <c r="G835">
        <f t="shared" ref="G835:G923" si="54">10*P835</f>
        <v>10</v>
      </c>
      <c r="H835" s="136">
        <f t="shared" ref="H835:H898" si="55">N835+273.15</f>
        <v>1363.15</v>
      </c>
      <c r="I835" t="s">
        <v>2240</v>
      </c>
      <c r="J835" t="s">
        <v>1490</v>
      </c>
      <c r="K835" t="s">
        <v>1491</v>
      </c>
      <c r="L835" t="s">
        <v>1486</v>
      </c>
      <c r="M835">
        <v>169.5</v>
      </c>
      <c r="N835">
        <v>1090</v>
      </c>
      <c r="O835">
        <v>10</v>
      </c>
      <c r="P835">
        <v>1</v>
      </c>
      <c r="Q835" s="134">
        <v>3916</v>
      </c>
      <c r="R835">
        <v>63.06</v>
      </c>
      <c r="S835">
        <v>2.0099999999999998</v>
      </c>
      <c r="T835">
        <v>13.14</v>
      </c>
      <c r="U835">
        <v>8.1300000000000008</v>
      </c>
      <c r="V835">
        <v>0.14000000000000001</v>
      </c>
      <c r="W835">
        <v>1.19</v>
      </c>
      <c r="X835">
        <v>4.4000000000000004</v>
      </c>
      <c r="Y835">
        <v>4.16</v>
      </c>
      <c r="Z835">
        <v>1.0900000000000001</v>
      </c>
      <c r="AA835">
        <v>0.01</v>
      </c>
      <c r="AB835">
        <v>0</v>
      </c>
      <c r="AC835">
        <v>0</v>
      </c>
      <c r="AD835">
        <v>0</v>
      </c>
      <c r="AE835">
        <v>97.33</v>
      </c>
      <c r="AG835" s="134">
        <v>3916</v>
      </c>
      <c r="AH835">
        <v>50.09</v>
      </c>
      <c r="AI835">
        <v>1.3</v>
      </c>
      <c r="AJ835">
        <v>2.2400000000000002</v>
      </c>
      <c r="AK835">
        <v>19.73</v>
      </c>
      <c r="AL835">
        <v>0.42</v>
      </c>
      <c r="AM835">
        <v>9.6300000000000008</v>
      </c>
      <c r="AN835">
        <v>15.56</v>
      </c>
      <c r="AO835">
        <v>0.52</v>
      </c>
      <c r="AP835">
        <v>0.02</v>
      </c>
      <c r="AQ835">
        <v>0.04</v>
      </c>
    </row>
    <row r="836" spans="1:43" ht="15.6">
      <c r="A836" s="134">
        <v>3917</v>
      </c>
      <c r="B836" t="s">
        <v>2256</v>
      </c>
      <c r="C836" t="s">
        <v>2243</v>
      </c>
      <c r="D836">
        <v>0</v>
      </c>
      <c r="E836">
        <f t="shared" si="52"/>
        <v>2.8200000000000216</v>
      </c>
      <c r="F836">
        <f t="shared" si="53"/>
        <v>2.8199999999999932</v>
      </c>
      <c r="G836">
        <f t="shared" si="54"/>
        <v>10</v>
      </c>
      <c r="H836" s="136">
        <f t="shared" si="55"/>
        <v>1333.15</v>
      </c>
      <c r="I836" t="s">
        <v>2240</v>
      </c>
      <c r="J836" t="s">
        <v>1490</v>
      </c>
      <c r="K836" t="s">
        <v>1491</v>
      </c>
      <c r="L836" t="s">
        <v>1486</v>
      </c>
      <c r="M836">
        <v>185.2</v>
      </c>
      <c r="N836">
        <v>1060</v>
      </c>
      <c r="O836">
        <v>10</v>
      </c>
      <c r="P836">
        <v>1</v>
      </c>
      <c r="Q836" s="134">
        <v>3917</v>
      </c>
      <c r="R836">
        <v>65.72</v>
      </c>
      <c r="S836">
        <v>1.32</v>
      </c>
      <c r="T836">
        <v>12.27</v>
      </c>
      <c r="U836">
        <v>7.53</v>
      </c>
      <c r="V836">
        <v>0.14000000000000001</v>
      </c>
      <c r="W836">
        <v>0.57999999999999996</v>
      </c>
      <c r="X836">
        <v>3.32</v>
      </c>
      <c r="Y836">
        <v>4.13</v>
      </c>
      <c r="Z836">
        <v>2.15</v>
      </c>
      <c r="AA836">
        <v>0.02</v>
      </c>
      <c r="AB836">
        <v>0</v>
      </c>
      <c r="AC836">
        <v>0</v>
      </c>
      <c r="AD836">
        <v>0</v>
      </c>
      <c r="AE836">
        <v>97.18</v>
      </c>
      <c r="AG836" s="134">
        <v>3917</v>
      </c>
      <c r="AH836">
        <v>48.66</v>
      </c>
      <c r="AI836">
        <v>0.85</v>
      </c>
      <c r="AJ836">
        <v>1.82</v>
      </c>
      <c r="AK836">
        <v>26.32</v>
      </c>
      <c r="AL836">
        <v>0.63</v>
      </c>
      <c r="AM836">
        <v>7.89</v>
      </c>
      <c r="AN836">
        <v>12.75</v>
      </c>
      <c r="AO836">
        <v>0.39</v>
      </c>
      <c r="AP836">
        <v>0.03</v>
      </c>
      <c r="AQ836">
        <v>0.03</v>
      </c>
    </row>
    <row r="837" spans="1:43" ht="15.6">
      <c r="A837" s="134">
        <v>1850</v>
      </c>
      <c r="B837">
        <v>13</v>
      </c>
      <c r="C837" t="s">
        <v>2257</v>
      </c>
      <c r="D837">
        <v>0</v>
      </c>
      <c r="E837">
        <f t="shared" si="52"/>
        <v>1.3200000000000074</v>
      </c>
      <c r="F837">
        <f t="shared" si="53"/>
        <v>1.2999999999999972</v>
      </c>
      <c r="G837">
        <f t="shared" si="54"/>
        <v>17.8</v>
      </c>
      <c r="H837" s="136">
        <f t="shared" si="55"/>
        <v>1633.15</v>
      </c>
      <c r="I837" t="s">
        <v>1504</v>
      </c>
      <c r="J837" t="s">
        <v>1490</v>
      </c>
      <c r="K837" t="s">
        <v>1566</v>
      </c>
      <c r="L837" t="s">
        <v>1486</v>
      </c>
      <c r="M837">
        <v>23</v>
      </c>
      <c r="N837">
        <v>1360</v>
      </c>
      <c r="O837">
        <v>8</v>
      </c>
      <c r="P837">
        <v>1.78</v>
      </c>
      <c r="Q837" s="134">
        <v>1850</v>
      </c>
      <c r="R837">
        <v>45.4</v>
      </c>
      <c r="S837">
        <v>3.08</v>
      </c>
      <c r="T837">
        <v>14.2</v>
      </c>
      <c r="U837">
        <v>13.1</v>
      </c>
      <c r="V837">
        <v>0.2</v>
      </c>
      <c r="W837">
        <v>9.6</v>
      </c>
      <c r="X837">
        <v>9.4</v>
      </c>
      <c r="Y837">
        <v>2.8</v>
      </c>
      <c r="Z837">
        <v>0.48</v>
      </c>
      <c r="AA837">
        <v>0.01</v>
      </c>
      <c r="AB837">
        <v>0.41</v>
      </c>
      <c r="AC837">
        <v>0</v>
      </c>
      <c r="AD837">
        <v>0</v>
      </c>
      <c r="AE837">
        <v>98.7</v>
      </c>
      <c r="AG837" s="134">
        <v>1850</v>
      </c>
      <c r="AH837">
        <v>50.7</v>
      </c>
      <c r="AI837">
        <v>0.62</v>
      </c>
      <c r="AJ837">
        <v>7.7</v>
      </c>
      <c r="AK837">
        <v>9.5</v>
      </c>
      <c r="AL837">
        <v>0.16</v>
      </c>
      <c r="AM837">
        <v>20</v>
      </c>
      <c r="AN837">
        <v>10.5</v>
      </c>
      <c r="AO837">
        <v>0.7</v>
      </c>
      <c r="AP837">
        <v>0</v>
      </c>
      <c r="AQ837">
        <v>0.08</v>
      </c>
    </row>
    <row r="838" spans="1:43" ht="15.6">
      <c r="A838" s="134">
        <v>1854</v>
      </c>
      <c r="B838">
        <v>11</v>
      </c>
      <c r="C838" t="s">
        <v>2257</v>
      </c>
      <c r="D838">
        <v>0</v>
      </c>
      <c r="E838">
        <f t="shared" si="52"/>
        <v>0.65999999999999659</v>
      </c>
      <c r="F838">
        <f t="shared" si="53"/>
        <v>0.5</v>
      </c>
      <c r="G838">
        <f t="shared" si="54"/>
        <v>20.299999999999997</v>
      </c>
      <c r="H838" s="136">
        <f t="shared" si="55"/>
        <v>1663.15</v>
      </c>
      <c r="I838" t="s">
        <v>1504</v>
      </c>
      <c r="J838" t="s">
        <v>1490</v>
      </c>
      <c r="K838" t="s">
        <v>1566</v>
      </c>
      <c r="L838" t="s">
        <v>1486</v>
      </c>
      <c r="M838">
        <v>27</v>
      </c>
      <c r="N838">
        <v>1390</v>
      </c>
      <c r="O838">
        <v>8</v>
      </c>
      <c r="P838">
        <v>2.0299999999999998</v>
      </c>
      <c r="Q838" s="134">
        <v>1854</v>
      </c>
      <c r="R838">
        <v>46.6</v>
      </c>
      <c r="S838">
        <v>2.4</v>
      </c>
      <c r="T838">
        <v>13.2</v>
      </c>
      <c r="U838">
        <v>12.7</v>
      </c>
      <c r="V838">
        <v>0.2</v>
      </c>
      <c r="W838">
        <v>11.7</v>
      </c>
      <c r="X838">
        <v>9.6999999999999993</v>
      </c>
      <c r="Y838">
        <v>2.1</v>
      </c>
      <c r="Z838">
        <v>0.34</v>
      </c>
      <c r="AA838">
        <v>7.0000000000000007E-2</v>
      </c>
      <c r="AB838">
        <v>0.33</v>
      </c>
      <c r="AC838">
        <v>0</v>
      </c>
      <c r="AD838">
        <v>0</v>
      </c>
      <c r="AE838">
        <v>99.5</v>
      </c>
      <c r="AG838" s="134">
        <v>1854</v>
      </c>
      <c r="AH838">
        <v>53.4</v>
      </c>
      <c r="AI838">
        <v>0.37</v>
      </c>
      <c r="AJ838">
        <v>5.6</v>
      </c>
      <c r="AK838">
        <v>9.3000000000000007</v>
      </c>
      <c r="AL838">
        <v>0.15</v>
      </c>
      <c r="AM838">
        <v>23.3</v>
      </c>
      <c r="AN838">
        <v>8.1999999999999993</v>
      </c>
      <c r="AO838">
        <v>0.5</v>
      </c>
      <c r="AP838">
        <v>0</v>
      </c>
      <c r="AQ838">
        <v>0.01</v>
      </c>
    </row>
    <row r="839" spans="1:43" ht="15.6">
      <c r="A839" s="134">
        <v>1855</v>
      </c>
      <c r="B839">
        <v>9</v>
      </c>
      <c r="C839" t="s">
        <v>2257</v>
      </c>
      <c r="D839">
        <v>0</v>
      </c>
      <c r="E839">
        <f t="shared" si="52"/>
        <v>0</v>
      </c>
      <c r="F839">
        <f t="shared" si="53"/>
        <v>0</v>
      </c>
      <c r="G839">
        <f t="shared" si="54"/>
        <v>19.5</v>
      </c>
      <c r="H839" s="136">
        <f t="shared" si="55"/>
        <v>1633.15</v>
      </c>
      <c r="I839" t="s">
        <v>1504</v>
      </c>
      <c r="J839" t="s">
        <v>1490</v>
      </c>
      <c r="K839" t="s">
        <v>1566</v>
      </c>
      <c r="L839" t="s">
        <v>1486</v>
      </c>
      <c r="M839">
        <v>51</v>
      </c>
      <c r="N839">
        <v>1360</v>
      </c>
      <c r="O839">
        <v>8</v>
      </c>
      <c r="P839">
        <v>1.95</v>
      </c>
      <c r="Q839" s="134">
        <v>1855</v>
      </c>
      <c r="R839">
        <v>45.3</v>
      </c>
      <c r="S839">
        <v>3.6</v>
      </c>
      <c r="T839">
        <v>14.48</v>
      </c>
      <c r="U839">
        <v>13.8</v>
      </c>
      <c r="V839">
        <v>0.15</v>
      </c>
      <c r="W839">
        <v>9.8000000000000007</v>
      </c>
      <c r="X839">
        <v>9</v>
      </c>
      <c r="Y839">
        <v>2.8</v>
      </c>
      <c r="Z839">
        <v>0.59</v>
      </c>
      <c r="AA839">
        <v>0</v>
      </c>
      <c r="AB839">
        <v>0.48</v>
      </c>
      <c r="AC839">
        <v>0</v>
      </c>
      <c r="AD839">
        <v>0</v>
      </c>
      <c r="AE839">
        <v>100</v>
      </c>
      <c r="AG839" s="134">
        <v>1855</v>
      </c>
      <c r="AH839">
        <v>51.3</v>
      </c>
      <c r="AI839">
        <v>0.74</v>
      </c>
      <c r="AJ839">
        <v>8.1999999999999993</v>
      </c>
      <c r="AK839">
        <v>10.3</v>
      </c>
      <c r="AL839">
        <v>0.15</v>
      </c>
      <c r="AM839">
        <v>20.100000000000001</v>
      </c>
      <c r="AN839">
        <v>9.1999999999999993</v>
      </c>
      <c r="AO839">
        <v>0.87</v>
      </c>
      <c r="AP839">
        <v>0</v>
      </c>
      <c r="AQ839">
        <v>0.05</v>
      </c>
    </row>
    <row r="840" spans="1:43" ht="15.6">
      <c r="A840" s="134">
        <v>50004</v>
      </c>
      <c r="B840">
        <v>30.12</v>
      </c>
      <c r="C840" t="s">
        <v>2258</v>
      </c>
      <c r="D840">
        <v>0</v>
      </c>
      <c r="E840">
        <f t="shared" si="52"/>
        <v>0.45000000000000284</v>
      </c>
      <c r="F840">
        <f t="shared" si="53"/>
        <v>0.45000000000000284</v>
      </c>
      <c r="G840">
        <f t="shared" si="54"/>
        <v>30</v>
      </c>
      <c r="H840" s="136">
        <f t="shared" si="55"/>
        <v>1788.15</v>
      </c>
      <c r="I840" t="s">
        <v>2052</v>
      </c>
      <c r="J840" t="s">
        <v>1490</v>
      </c>
      <c r="K840" t="s">
        <v>1566</v>
      </c>
      <c r="L840" t="s">
        <v>2259</v>
      </c>
      <c r="M840">
        <v>66</v>
      </c>
      <c r="N840">
        <v>1515</v>
      </c>
      <c r="O840">
        <v>5</v>
      </c>
      <c r="P840">
        <v>3</v>
      </c>
      <c r="Q840" s="134">
        <v>50004</v>
      </c>
      <c r="R840">
        <v>46.17</v>
      </c>
      <c r="S840">
        <v>0.91</v>
      </c>
      <c r="T840">
        <v>13.32</v>
      </c>
      <c r="U840">
        <v>9.5500000000000007</v>
      </c>
      <c r="V840">
        <v>0.18</v>
      </c>
      <c r="W840">
        <v>16.899999999999999</v>
      </c>
      <c r="X840">
        <v>10.69</v>
      </c>
      <c r="Y840">
        <v>0.96</v>
      </c>
      <c r="Z840">
        <v>0.56000000000000005</v>
      </c>
      <c r="AA840">
        <v>0.31</v>
      </c>
      <c r="AB840">
        <v>0</v>
      </c>
      <c r="AC840">
        <v>0</v>
      </c>
      <c r="AD840">
        <v>0</v>
      </c>
      <c r="AE840">
        <v>99.55</v>
      </c>
      <c r="AG840" s="134">
        <v>50004</v>
      </c>
      <c r="AH840">
        <v>52.47</v>
      </c>
      <c r="AI840">
        <v>0.13</v>
      </c>
      <c r="AJ840">
        <v>8.07</v>
      </c>
      <c r="AK840">
        <v>4.87</v>
      </c>
      <c r="AL840">
        <v>0.14000000000000001</v>
      </c>
      <c r="AM840">
        <v>23.67</v>
      </c>
      <c r="AN840">
        <v>10.16</v>
      </c>
      <c r="AO840">
        <v>0.45</v>
      </c>
      <c r="AP840">
        <v>0</v>
      </c>
      <c r="AQ840">
        <v>0.81</v>
      </c>
    </row>
    <row r="841" spans="1:43" ht="15.6">
      <c r="A841" s="134">
        <v>50005</v>
      </c>
      <c r="B841">
        <v>30.07</v>
      </c>
      <c r="C841" t="s">
        <v>2258</v>
      </c>
      <c r="D841">
        <v>0</v>
      </c>
      <c r="E841">
        <f t="shared" si="52"/>
        <v>0.45999999999999375</v>
      </c>
      <c r="F841">
        <f t="shared" si="53"/>
        <v>0.46999999999999886</v>
      </c>
      <c r="G841">
        <f t="shared" si="54"/>
        <v>30</v>
      </c>
      <c r="H841" s="136">
        <f t="shared" si="55"/>
        <v>1803.15</v>
      </c>
      <c r="I841" t="s">
        <v>2052</v>
      </c>
      <c r="J841" t="s">
        <v>1490</v>
      </c>
      <c r="K841" t="s">
        <v>1566</v>
      </c>
      <c r="L841" t="s">
        <v>2259</v>
      </c>
      <c r="M841">
        <v>72</v>
      </c>
      <c r="N841">
        <v>1530</v>
      </c>
      <c r="O841">
        <v>5</v>
      </c>
      <c r="P841">
        <v>3</v>
      </c>
      <c r="Q841" s="134">
        <v>50005</v>
      </c>
      <c r="R841">
        <v>46.66</v>
      </c>
      <c r="S841">
        <v>0.7</v>
      </c>
      <c r="T841">
        <v>13.06</v>
      </c>
      <c r="U841">
        <v>8.75</v>
      </c>
      <c r="V841">
        <v>0.18</v>
      </c>
      <c r="W841">
        <v>17.579999999999998</v>
      </c>
      <c r="X841">
        <v>10.92</v>
      </c>
      <c r="Y841">
        <v>0.93</v>
      </c>
      <c r="Z841">
        <v>0.41</v>
      </c>
      <c r="AA841">
        <v>0.35</v>
      </c>
      <c r="AB841">
        <v>0</v>
      </c>
      <c r="AC841">
        <v>0</v>
      </c>
      <c r="AD841">
        <v>0</v>
      </c>
      <c r="AE841">
        <v>99.53</v>
      </c>
      <c r="AG841" s="134">
        <v>50005</v>
      </c>
      <c r="AH841">
        <v>52.06</v>
      </c>
      <c r="AI841">
        <v>0.11</v>
      </c>
      <c r="AJ841">
        <v>7.5</v>
      </c>
      <c r="AK841">
        <v>4.72</v>
      </c>
      <c r="AL841">
        <v>0.14000000000000001</v>
      </c>
      <c r="AM841">
        <v>24.45</v>
      </c>
      <c r="AN841">
        <v>9.7200000000000006</v>
      </c>
      <c r="AO841">
        <v>0.45</v>
      </c>
      <c r="AP841">
        <v>0</v>
      </c>
      <c r="AQ841">
        <v>0.91</v>
      </c>
    </row>
    <row r="842" spans="1:43" ht="15.6">
      <c r="A842" s="134">
        <v>50011</v>
      </c>
      <c r="B842">
        <v>40.06</v>
      </c>
      <c r="C842" t="s">
        <v>2258</v>
      </c>
      <c r="D842">
        <v>0</v>
      </c>
      <c r="E842">
        <f t="shared" si="52"/>
        <v>0.52999999999998693</v>
      </c>
      <c r="F842">
        <f t="shared" si="53"/>
        <v>0.51000000000000512</v>
      </c>
      <c r="G842">
        <f t="shared" si="54"/>
        <v>40</v>
      </c>
      <c r="H842" s="136">
        <f t="shared" si="55"/>
        <v>1863.15</v>
      </c>
      <c r="I842" t="s">
        <v>2052</v>
      </c>
      <c r="J842" t="s">
        <v>1512</v>
      </c>
      <c r="K842" t="s">
        <v>1566</v>
      </c>
      <c r="L842" t="s">
        <v>2259</v>
      </c>
      <c r="M842">
        <v>11</v>
      </c>
      <c r="N842">
        <v>1590</v>
      </c>
      <c r="O842">
        <v>20</v>
      </c>
      <c r="P842">
        <v>4</v>
      </c>
      <c r="Q842" s="134">
        <v>50011</v>
      </c>
      <c r="R842">
        <v>46.38</v>
      </c>
      <c r="S842">
        <v>1.45</v>
      </c>
      <c r="T842">
        <v>9.81</v>
      </c>
      <c r="U842">
        <v>10.65</v>
      </c>
      <c r="V842">
        <v>0.2</v>
      </c>
      <c r="W842">
        <v>18.579999999999998</v>
      </c>
      <c r="X842">
        <v>10.31</v>
      </c>
      <c r="Y842">
        <v>0.93</v>
      </c>
      <c r="Z842">
        <v>0.83</v>
      </c>
      <c r="AA842">
        <v>0.33</v>
      </c>
      <c r="AB842">
        <v>0</v>
      </c>
      <c r="AC842">
        <v>0</v>
      </c>
      <c r="AD842">
        <v>0</v>
      </c>
      <c r="AE842">
        <v>99.49</v>
      </c>
      <c r="AG842" s="134">
        <v>50011</v>
      </c>
      <c r="AH842">
        <v>54.38</v>
      </c>
      <c r="AI842">
        <v>0.09</v>
      </c>
      <c r="AJ842">
        <v>4.8899999999999997</v>
      </c>
      <c r="AK842">
        <v>5.36</v>
      </c>
      <c r="AL842">
        <v>0.14000000000000001</v>
      </c>
      <c r="AM842">
        <v>26.74</v>
      </c>
      <c r="AN842">
        <v>7.5</v>
      </c>
      <c r="AO842">
        <v>0.53</v>
      </c>
      <c r="AP842">
        <v>0</v>
      </c>
      <c r="AQ842">
        <v>0.47</v>
      </c>
    </row>
    <row r="843" spans="1:43" ht="15.6">
      <c r="A843" s="134">
        <v>50012</v>
      </c>
      <c r="B843">
        <v>40.07</v>
      </c>
      <c r="C843" t="s">
        <v>2258</v>
      </c>
      <c r="D843">
        <v>0</v>
      </c>
      <c r="E843">
        <f t="shared" si="52"/>
        <v>0.78999999999999204</v>
      </c>
      <c r="F843">
        <f t="shared" si="53"/>
        <v>0.76999999999999602</v>
      </c>
      <c r="G843">
        <f t="shared" si="54"/>
        <v>40</v>
      </c>
      <c r="H843" s="136">
        <f t="shared" si="55"/>
        <v>1883.15</v>
      </c>
      <c r="I843" t="s">
        <v>2052</v>
      </c>
      <c r="J843" t="s">
        <v>1512</v>
      </c>
      <c r="K843" t="s">
        <v>1566</v>
      </c>
      <c r="L843" t="s">
        <v>2259</v>
      </c>
      <c r="M843">
        <v>10</v>
      </c>
      <c r="N843">
        <v>1610</v>
      </c>
      <c r="O843">
        <v>20</v>
      </c>
      <c r="P843">
        <v>4</v>
      </c>
      <c r="Q843" s="134">
        <v>50012</v>
      </c>
      <c r="R843">
        <v>45.52</v>
      </c>
      <c r="S843">
        <v>1.27</v>
      </c>
      <c r="T843">
        <v>10.35</v>
      </c>
      <c r="U843">
        <v>10.65</v>
      </c>
      <c r="V843">
        <v>0.19</v>
      </c>
      <c r="W843">
        <v>19.89</v>
      </c>
      <c r="X843">
        <v>9.31</v>
      </c>
      <c r="Y843">
        <v>1.08</v>
      </c>
      <c r="Z843">
        <v>0.7</v>
      </c>
      <c r="AA843">
        <v>0.25</v>
      </c>
      <c r="AB843">
        <v>0</v>
      </c>
      <c r="AC843">
        <v>0</v>
      </c>
      <c r="AD843">
        <v>0</v>
      </c>
      <c r="AE843">
        <v>99.23</v>
      </c>
      <c r="AG843" s="134">
        <v>50012</v>
      </c>
      <c r="AH843">
        <v>54.27</v>
      </c>
      <c r="AI843">
        <v>7.0000000000000007E-2</v>
      </c>
      <c r="AJ843">
        <v>5.56</v>
      </c>
      <c r="AK843">
        <v>5.08</v>
      </c>
      <c r="AL843">
        <v>0.13</v>
      </c>
      <c r="AM843">
        <v>26.47</v>
      </c>
      <c r="AN843">
        <v>7.37</v>
      </c>
      <c r="AO843">
        <v>0.59</v>
      </c>
      <c r="AP843">
        <v>0</v>
      </c>
      <c r="AQ843">
        <v>0.61</v>
      </c>
    </row>
    <row r="844" spans="1:43" ht="15.6">
      <c r="A844" s="134">
        <v>50015</v>
      </c>
      <c r="B844">
        <v>45.03</v>
      </c>
      <c r="C844" t="s">
        <v>2258</v>
      </c>
      <c r="D844">
        <v>0</v>
      </c>
      <c r="E844">
        <f t="shared" si="52"/>
        <v>0.51000000000001933</v>
      </c>
      <c r="F844">
        <f t="shared" si="53"/>
        <v>0.51000000000000512</v>
      </c>
      <c r="G844">
        <f t="shared" si="54"/>
        <v>45</v>
      </c>
      <c r="H844" s="136">
        <f t="shared" si="55"/>
        <v>1893.15</v>
      </c>
      <c r="I844" t="s">
        <v>2052</v>
      </c>
      <c r="J844" t="s">
        <v>1512</v>
      </c>
      <c r="K844" t="s">
        <v>1566</v>
      </c>
      <c r="L844" t="s">
        <v>2259</v>
      </c>
      <c r="M844">
        <v>12</v>
      </c>
      <c r="N844">
        <v>1620</v>
      </c>
      <c r="O844">
        <v>20</v>
      </c>
      <c r="P844">
        <v>4.5</v>
      </c>
      <c r="Q844" s="134">
        <v>50015</v>
      </c>
      <c r="R844">
        <v>45.97</v>
      </c>
      <c r="S844">
        <v>1.66</v>
      </c>
      <c r="T844">
        <v>8.27</v>
      </c>
      <c r="U844">
        <v>11.72</v>
      </c>
      <c r="V844">
        <v>0.21</v>
      </c>
      <c r="W844">
        <v>20.02</v>
      </c>
      <c r="X844">
        <v>9.1999999999999993</v>
      </c>
      <c r="Y844">
        <v>1.1100000000000001</v>
      </c>
      <c r="Z844">
        <v>0.99</v>
      </c>
      <c r="AA844">
        <v>0.34</v>
      </c>
      <c r="AB844">
        <v>0</v>
      </c>
      <c r="AC844">
        <v>0</v>
      </c>
      <c r="AD844">
        <v>0</v>
      </c>
      <c r="AE844">
        <v>99.49</v>
      </c>
      <c r="AG844" s="134">
        <v>50015</v>
      </c>
      <c r="AH844">
        <v>55.14</v>
      </c>
      <c r="AI844">
        <v>0.1</v>
      </c>
      <c r="AJ844">
        <v>3.51</v>
      </c>
      <c r="AK844">
        <v>4.97</v>
      </c>
      <c r="AL844">
        <v>0.13</v>
      </c>
      <c r="AM844">
        <v>26.8</v>
      </c>
      <c r="AN844">
        <v>7.53</v>
      </c>
      <c r="AO844">
        <v>0.65</v>
      </c>
      <c r="AP844">
        <v>0</v>
      </c>
      <c r="AQ844">
        <v>0.43</v>
      </c>
    </row>
    <row r="845" spans="1:43" ht="15.6">
      <c r="A845" s="134">
        <v>50017</v>
      </c>
      <c r="B845">
        <v>50.01</v>
      </c>
      <c r="C845" t="s">
        <v>2258</v>
      </c>
      <c r="D845">
        <v>0</v>
      </c>
      <c r="E845">
        <f t="shared" si="52"/>
        <v>1.1400000000000006</v>
      </c>
      <c r="F845">
        <f t="shared" si="53"/>
        <v>0.14000000000000057</v>
      </c>
      <c r="G845">
        <f t="shared" si="54"/>
        <v>50</v>
      </c>
      <c r="H845" s="136">
        <f t="shared" si="55"/>
        <v>1953.15</v>
      </c>
      <c r="I845" t="s">
        <v>2052</v>
      </c>
      <c r="J845" t="s">
        <v>1512</v>
      </c>
      <c r="K845" t="s">
        <v>1566</v>
      </c>
      <c r="L845" t="s">
        <v>2259</v>
      </c>
      <c r="M845">
        <v>10</v>
      </c>
      <c r="N845">
        <v>1680</v>
      </c>
      <c r="O845">
        <v>20</v>
      </c>
      <c r="P845">
        <v>5</v>
      </c>
      <c r="Q845" s="134">
        <v>50017</v>
      </c>
      <c r="R845">
        <v>44.78</v>
      </c>
      <c r="S845">
        <v>1.26</v>
      </c>
      <c r="T845">
        <v>7.15</v>
      </c>
      <c r="U845">
        <v>11.88</v>
      </c>
      <c r="V845">
        <v>0.2</v>
      </c>
      <c r="W845">
        <v>22.28</v>
      </c>
      <c r="X845">
        <v>9.5399999999999991</v>
      </c>
      <c r="Y845">
        <v>0.86</v>
      </c>
      <c r="Z845">
        <v>0.6</v>
      </c>
      <c r="AA845">
        <v>0.31</v>
      </c>
      <c r="AB845">
        <v>0</v>
      </c>
      <c r="AC845">
        <v>0</v>
      </c>
      <c r="AD845">
        <v>0</v>
      </c>
      <c r="AE845">
        <v>99.86</v>
      </c>
      <c r="AG845" s="134">
        <v>50017</v>
      </c>
      <c r="AH845">
        <v>55.1</v>
      </c>
      <c r="AI845">
        <v>7.0000000000000007E-2</v>
      </c>
      <c r="AJ845">
        <v>3.66</v>
      </c>
      <c r="AK845">
        <v>5.36</v>
      </c>
      <c r="AL845">
        <v>0.12</v>
      </c>
      <c r="AM845">
        <v>27.36</v>
      </c>
      <c r="AN845">
        <v>7.14</v>
      </c>
      <c r="AO845">
        <v>0.55000000000000004</v>
      </c>
      <c r="AP845">
        <v>0</v>
      </c>
      <c r="AQ845">
        <v>0.41</v>
      </c>
    </row>
    <row r="846" spans="1:43" ht="15.6">
      <c r="A846" s="134">
        <v>50020</v>
      </c>
      <c r="B846">
        <v>60.01</v>
      </c>
      <c r="C846" t="s">
        <v>2258</v>
      </c>
      <c r="D846">
        <v>0</v>
      </c>
      <c r="E846">
        <f t="shared" si="52"/>
        <v>0.98000000000001819</v>
      </c>
      <c r="F846">
        <f t="shared" si="53"/>
        <v>1</v>
      </c>
      <c r="G846">
        <f t="shared" si="54"/>
        <v>60</v>
      </c>
      <c r="H846" s="136">
        <f t="shared" si="55"/>
        <v>1983.15</v>
      </c>
      <c r="I846" t="s">
        <v>2052</v>
      </c>
      <c r="J846" t="s">
        <v>1512</v>
      </c>
      <c r="K846" t="s">
        <v>1566</v>
      </c>
      <c r="L846" t="s">
        <v>2259</v>
      </c>
      <c r="M846">
        <v>8</v>
      </c>
      <c r="N846">
        <v>1710</v>
      </c>
      <c r="O846">
        <v>20</v>
      </c>
      <c r="P846">
        <v>6</v>
      </c>
      <c r="Q846" s="134">
        <v>50020</v>
      </c>
      <c r="R846">
        <v>44.97</v>
      </c>
      <c r="S846">
        <v>1.01</v>
      </c>
      <c r="T846">
        <v>6.37</v>
      </c>
      <c r="U846">
        <v>12.64</v>
      </c>
      <c r="V846">
        <v>0.21</v>
      </c>
      <c r="W846">
        <v>23.26</v>
      </c>
      <c r="X846">
        <v>9.0500000000000007</v>
      </c>
      <c r="Y846">
        <v>0.8</v>
      </c>
      <c r="Z846">
        <v>0.36</v>
      </c>
      <c r="AA846">
        <v>0.35</v>
      </c>
      <c r="AB846">
        <v>0</v>
      </c>
      <c r="AC846">
        <v>0</v>
      </c>
      <c r="AD846">
        <v>0</v>
      </c>
      <c r="AE846">
        <v>99</v>
      </c>
      <c r="AG846" s="134">
        <v>50020</v>
      </c>
      <c r="AH846">
        <v>56.18</v>
      </c>
      <c r="AI846">
        <v>7.0000000000000007E-2</v>
      </c>
      <c r="AJ846">
        <v>3.26</v>
      </c>
      <c r="AK846">
        <v>5.05</v>
      </c>
      <c r="AL846">
        <v>0.14000000000000001</v>
      </c>
      <c r="AM846">
        <v>27.65</v>
      </c>
      <c r="AN846">
        <v>7.78</v>
      </c>
      <c r="AO846">
        <v>0.62</v>
      </c>
      <c r="AP846">
        <v>0</v>
      </c>
      <c r="AQ846">
        <v>0.36</v>
      </c>
    </row>
    <row r="847" spans="1:43" ht="15.6">
      <c r="A847" s="134">
        <v>50021</v>
      </c>
      <c r="B847">
        <v>60.07</v>
      </c>
      <c r="C847" t="s">
        <v>2258</v>
      </c>
      <c r="D847">
        <v>0</v>
      </c>
      <c r="E847">
        <f t="shared" si="52"/>
        <v>0.73000000000001819</v>
      </c>
      <c r="F847">
        <f t="shared" si="53"/>
        <v>0.73999999999999488</v>
      </c>
      <c r="G847">
        <f t="shared" si="54"/>
        <v>60</v>
      </c>
      <c r="H847" s="136">
        <f t="shared" si="55"/>
        <v>2013.15</v>
      </c>
      <c r="I847" t="s">
        <v>2052</v>
      </c>
      <c r="J847" t="s">
        <v>1512</v>
      </c>
      <c r="K847" t="s">
        <v>1566</v>
      </c>
      <c r="L847" t="s">
        <v>2259</v>
      </c>
      <c r="M847">
        <v>7</v>
      </c>
      <c r="N847">
        <v>1740</v>
      </c>
      <c r="O847">
        <v>20</v>
      </c>
      <c r="P847">
        <v>6</v>
      </c>
      <c r="Q847" s="134">
        <v>50021</v>
      </c>
      <c r="R847">
        <v>45.45</v>
      </c>
      <c r="S847">
        <v>0.91</v>
      </c>
      <c r="T847">
        <v>6.5</v>
      </c>
      <c r="U847">
        <v>11.77</v>
      </c>
      <c r="V847">
        <v>0.22</v>
      </c>
      <c r="W847">
        <v>23.88</v>
      </c>
      <c r="X847">
        <v>8.66</v>
      </c>
      <c r="Y847">
        <v>0.86</v>
      </c>
      <c r="Z847">
        <v>0.61</v>
      </c>
      <c r="AA847">
        <v>0.41</v>
      </c>
      <c r="AB847">
        <v>0</v>
      </c>
      <c r="AC847">
        <v>0</v>
      </c>
      <c r="AD847">
        <v>0</v>
      </c>
      <c r="AE847">
        <v>99.26</v>
      </c>
      <c r="AG847" s="134">
        <v>50021</v>
      </c>
      <c r="AH847">
        <v>55.91</v>
      </c>
      <c r="AI847">
        <v>0.04</v>
      </c>
      <c r="AJ847">
        <v>3.18</v>
      </c>
      <c r="AK847">
        <v>4.84</v>
      </c>
      <c r="AL847">
        <v>0.12</v>
      </c>
      <c r="AM847">
        <v>28.55</v>
      </c>
      <c r="AN847">
        <v>6.8</v>
      </c>
      <c r="AO847">
        <v>0.56999999999999995</v>
      </c>
      <c r="AP847">
        <v>0</v>
      </c>
      <c r="AQ847">
        <v>0.37</v>
      </c>
    </row>
    <row r="848" spans="1:43" ht="15.6">
      <c r="A848" s="134">
        <v>50022</v>
      </c>
      <c r="B848">
        <v>60.05</v>
      </c>
      <c r="C848" t="s">
        <v>2258</v>
      </c>
      <c r="D848">
        <v>0</v>
      </c>
      <c r="E848">
        <f t="shared" si="52"/>
        <v>0.70999999999999375</v>
      </c>
      <c r="F848">
        <f t="shared" si="53"/>
        <v>0.76000000000000512</v>
      </c>
      <c r="G848">
        <f t="shared" si="54"/>
        <v>60</v>
      </c>
      <c r="H848" s="136">
        <f t="shared" si="55"/>
        <v>2028.15</v>
      </c>
      <c r="I848" t="s">
        <v>2052</v>
      </c>
      <c r="J848" t="s">
        <v>1512</v>
      </c>
      <c r="K848" t="s">
        <v>1566</v>
      </c>
      <c r="L848" t="s">
        <v>2259</v>
      </c>
      <c r="M848">
        <v>6</v>
      </c>
      <c r="N848">
        <v>1755</v>
      </c>
      <c r="O848">
        <v>20</v>
      </c>
      <c r="P848">
        <v>6</v>
      </c>
      <c r="Q848" s="134">
        <v>50022</v>
      </c>
      <c r="R848">
        <v>46.48</v>
      </c>
      <c r="S848">
        <v>0.49</v>
      </c>
      <c r="T848">
        <v>7.27</v>
      </c>
      <c r="U848">
        <v>10.24</v>
      </c>
      <c r="V848">
        <v>0.19</v>
      </c>
      <c r="W848">
        <v>26.18</v>
      </c>
      <c r="X848">
        <v>7.33</v>
      </c>
      <c r="Y848">
        <v>0.45</v>
      </c>
      <c r="Z848">
        <v>0.23</v>
      </c>
      <c r="AA848">
        <v>0.43</v>
      </c>
      <c r="AB848">
        <v>0</v>
      </c>
      <c r="AC848">
        <v>0</v>
      </c>
      <c r="AD848">
        <v>0</v>
      </c>
      <c r="AE848">
        <v>99.24</v>
      </c>
      <c r="AG848" s="134">
        <v>50022</v>
      </c>
      <c r="AH848">
        <v>55.84</v>
      </c>
      <c r="AI848">
        <v>0.04</v>
      </c>
      <c r="AJ848">
        <v>3.37</v>
      </c>
      <c r="AK848">
        <v>4.7300000000000004</v>
      </c>
      <c r="AL848">
        <v>0.12</v>
      </c>
      <c r="AM848">
        <v>28.46</v>
      </c>
      <c r="AN848">
        <v>7.19</v>
      </c>
      <c r="AO848">
        <v>0.43</v>
      </c>
      <c r="AP848">
        <v>0</v>
      </c>
      <c r="AQ848">
        <v>0.36</v>
      </c>
    </row>
    <row r="849" spans="1:43" ht="15.6">
      <c r="A849" s="134">
        <v>50026</v>
      </c>
      <c r="B849">
        <v>70.069999999999993</v>
      </c>
      <c r="C849" t="s">
        <v>2258</v>
      </c>
      <c r="D849">
        <v>0</v>
      </c>
      <c r="E849">
        <f t="shared" si="52"/>
        <v>0.93999999999999773</v>
      </c>
      <c r="F849">
        <f t="shared" si="53"/>
        <v>0.93999999999999773</v>
      </c>
      <c r="G849">
        <f t="shared" si="54"/>
        <v>70</v>
      </c>
      <c r="H849" s="136">
        <f t="shared" si="55"/>
        <v>2063.15</v>
      </c>
      <c r="I849" t="s">
        <v>2052</v>
      </c>
      <c r="J849" t="s">
        <v>1512</v>
      </c>
      <c r="K849" t="s">
        <v>1566</v>
      </c>
      <c r="L849" t="s">
        <v>2259</v>
      </c>
      <c r="M849">
        <v>6</v>
      </c>
      <c r="N849">
        <v>1790</v>
      </c>
      <c r="O849">
        <v>20</v>
      </c>
      <c r="P849">
        <v>7</v>
      </c>
      <c r="Q849" s="134">
        <v>50026</v>
      </c>
      <c r="R849">
        <v>45.15</v>
      </c>
      <c r="S849">
        <v>1.23</v>
      </c>
      <c r="T849">
        <v>5.09</v>
      </c>
      <c r="U849">
        <v>12.53</v>
      </c>
      <c r="V849">
        <v>0.23</v>
      </c>
      <c r="W849">
        <v>23.9</v>
      </c>
      <c r="X849">
        <v>8.6199999999999992</v>
      </c>
      <c r="Y849">
        <v>1.04</v>
      </c>
      <c r="Z849">
        <v>0.91</v>
      </c>
      <c r="AA849">
        <v>0.36</v>
      </c>
      <c r="AB849">
        <v>0</v>
      </c>
      <c r="AC849">
        <v>0</v>
      </c>
      <c r="AD849">
        <v>0</v>
      </c>
      <c r="AE849">
        <v>99.06</v>
      </c>
      <c r="AG849" s="134">
        <v>50026</v>
      </c>
      <c r="AH849">
        <v>56.23</v>
      </c>
      <c r="AI849">
        <v>0.05</v>
      </c>
      <c r="AJ849">
        <v>2.4300000000000002</v>
      </c>
      <c r="AK849">
        <v>4.92</v>
      </c>
      <c r="AL849">
        <v>0.13</v>
      </c>
      <c r="AM849">
        <v>27.57</v>
      </c>
      <c r="AN849">
        <v>7.58</v>
      </c>
      <c r="AO849">
        <v>0.72</v>
      </c>
      <c r="AP849">
        <v>0</v>
      </c>
      <c r="AQ849">
        <v>0.33</v>
      </c>
    </row>
    <row r="850" spans="1:43" ht="15.6">
      <c r="A850" s="134">
        <v>50027</v>
      </c>
      <c r="B850">
        <v>70.02</v>
      </c>
      <c r="C850" t="s">
        <v>2258</v>
      </c>
      <c r="D850">
        <v>0</v>
      </c>
      <c r="E850">
        <f t="shared" si="52"/>
        <v>0.91000000000002501</v>
      </c>
      <c r="F850">
        <f t="shared" si="53"/>
        <v>0.90999999999999659</v>
      </c>
      <c r="G850">
        <f t="shared" si="54"/>
        <v>70</v>
      </c>
      <c r="H850" s="136">
        <f t="shared" si="55"/>
        <v>2083.15</v>
      </c>
      <c r="I850" t="s">
        <v>2052</v>
      </c>
      <c r="J850" t="s">
        <v>1512</v>
      </c>
      <c r="K850" t="s">
        <v>1566</v>
      </c>
      <c r="L850" t="s">
        <v>2259</v>
      </c>
      <c r="M850">
        <v>4</v>
      </c>
      <c r="N850">
        <v>1810</v>
      </c>
      <c r="O850">
        <v>40</v>
      </c>
      <c r="P850">
        <v>7</v>
      </c>
      <c r="Q850" s="134">
        <v>50027</v>
      </c>
      <c r="R850">
        <v>46.11</v>
      </c>
      <c r="S850">
        <v>0.66</v>
      </c>
      <c r="T850">
        <v>5.43</v>
      </c>
      <c r="U850">
        <v>11.61</v>
      </c>
      <c r="V850">
        <v>0.2</v>
      </c>
      <c r="W850">
        <v>25.29</v>
      </c>
      <c r="X850">
        <v>8.49</v>
      </c>
      <c r="Y850">
        <v>0.63</v>
      </c>
      <c r="Z850">
        <v>0.3</v>
      </c>
      <c r="AA850">
        <v>0.37</v>
      </c>
      <c r="AB850">
        <v>0</v>
      </c>
      <c r="AC850">
        <v>0</v>
      </c>
      <c r="AD850">
        <v>0</v>
      </c>
      <c r="AE850">
        <v>99.09</v>
      </c>
      <c r="AG850" s="134">
        <v>50027</v>
      </c>
      <c r="AH850">
        <v>55.82</v>
      </c>
      <c r="AI850">
        <v>0.03</v>
      </c>
      <c r="AJ850">
        <v>2.61</v>
      </c>
      <c r="AK850">
        <v>4.71</v>
      </c>
      <c r="AL850">
        <v>0.12</v>
      </c>
      <c r="AM850">
        <v>28.99</v>
      </c>
      <c r="AN850">
        <v>6.69</v>
      </c>
      <c r="AO850">
        <v>0.47</v>
      </c>
      <c r="AP850">
        <v>0</v>
      </c>
      <c r="AQ850">
        <v>0.35</v>
      </c>
    </row>
    <row r="851" spans="1:43" ht="15.6">
      <c r="A851" s="134">
        <v>50028</v>
      </c>
      <c r="B851">
        <v>70.05</v>
      </c>
      <c r="C851" t="s">
        <v>2258</v>
      </c>
      <c r="D851">
        <v>0</v>
      </c>
      <c r="E851">
        <f t="shared" si="52"/>
        <v>-9.9999999999909051E-3</v>
      </c>
      <c r="F851">
        <f t="shared" si="53"/>
        <v>-1.0000000000005116E-2</v>
      </c>
      <c r="G851">
        <f t="shared" si="54"/>
        <v>70</v>
      </c>
      <c r="H851" s="136">
        <f t="shared" si="55"/>
        <v>2093.15</v>
      </c>
      <c r="I851" t="s">
        <v>2052</v>
      </c>
      <c r="J851" t="s">
        <v>1512</v>
      </c>
      <c r="K851" t="s">
        <v>1566</v>
      </c>
      <c r="L851" t="s">
        <v>2259</v>
      </c>
      <c r="M851">
        <v>8</v>
      </c>
      <c r="N851">
        <v>1820</v>
      </c>
      <c r="O851">
        <v>40</v>
      </c>
      <c r="P851">
        <v>7</v>
      </c>
      <c r="Q851" s="134">
        <v>50028</v>
      </c>
      <c r="R851">
        <v>47.02</v>
      </c>
      <c r="S851">
        <v>0.57999999999999996</v>
      </c>
      <c r="T851">
        <v>6.26</v>
      </c>
      <c r="U851">
        <v>10.58</v>
      </c>
      <c r="V851">
        <v>0.2</v>
      </c>
      <c r="W851">
        <v>26.65</v>
      </c>
      <c r="X851">
        <v>7.42</v>
      </c>
      <c r="Y851">
        <v>0.56000000000000005</v>
      </c>
      <c r="Z851">
        <v>0.25</v>
      </c>
      <c r="AA851">
        <v>0.49</v>
      </c>
      <c r="AB851">
        <v>0</v>
      </c>
      <c r="AC851">
        <v>0</v>
      </c>
      <c r="AD851">
        <v>0</v>
      </c>
      <c r="AE851">
        <v>100.01</v>
      </c>
      <c r="AG851" s="134">
        <v>50028</v>
      </c>
      <c r="AH851">
        <v>55.95</v>
      </c>
      <c r="AI851">
        <v>0.04</v>
      </c>
      <c r="AJ851">
        <v>2.6</v>
      </c>
      <c r="AK851">
        <v>4.47</v>
      </c>
      <c r="AL851">
        <v>0.13</v>
      </c>
      <c r="AM851">
        <v>29.37</v>
      </c>
      <c r="AN851">
        <v>6.59</v>
      </c>
      <c r="AO851">
        <v>0.4</v>
      </c>
      <c r="AP851">
        <v>0</v>
      </c>
      <c r="AQ851">
        <v>0.33</v>
      </c>
    </row>
    <row r="852" spans="1:43">
      <c r="B852" t="s">
        <v>2260</v>
      </c>
      <c r="C852" t="s">
        <v>2261</v>
      </c>
      <c r="D852">
        <v>0</v>
      </c>
      <c r="G852" s="46">
        <v>7</v>
      </c>
      <c r="H852" s="136">
        <f t="shared" si="55"/>
        <v>1498.15</v>
      </c>
      <c r="N852" s="46">
        <v>1225</v>
      </c>
    </row>
    <row r="853" spans="1:43">
      <c r="B853" t="s">
        <v>2262</v>
      </c>
      <c r="C853" t="s">
        <v>2261</v>
      </c>
      <c r="D853">
        <v>0</v>
      </c>
      <c r="G853" s="46">
        <v>7</v>
      </c>
      <c r="H853" s="136">
        <f t="shared" si="55"/>
        <v>1518.15</v>
      </c>
      <c r="N853" s="46">
        <v>1245</v>
      </c>
    </row>
    <row r="854" spans="1:43">
      <c r="B854" t="s">
        <v>2263</v>
      </c>
      <c r="C854" t="s">
        <v>2261</v>
      </c>
      <c r="D854">
        <v>0</v>
      </c>
      <c r="G854" s="46">
        <v>9</v>
      </c>
      <c r="H854" s="136">
        <f t="shared" si="55"/>
        <v>1513.15</v>
      </c>
      <c r="N854" s="46">
        <v>1240</v>
      </c>
    </row>
    <row r="855" spans="1:43">
      <c r="B855" t="s">
        <v>2264</v>
      </c>
      <c r="C855" t="s">
        <v>2261</v>
      </c>
      <c r="D855">
        <v>0</v>
      </c>
      <c r="G855" s="46">
        <v>9</v>
      </c>
      <c r="H855" s="136">
        <f t="shared" si="55"/>
        <v>1538.15</v>
      </c>
      <c r="N855" s="46">
        <v>1265</v>
      </c>
    </row>
    <row r="856" spans="1:43">
      <c r="B856" t="s">
        <v>2265</v>
      </c>
      <c r="C856" t="s">
        <v>2261</v>
      </c>
      <c r="D856">
        <v>0</v>
      </c>
      <c r="G856" s="46">
        <v>10</v>
      </c>
      <c r="H856" s="136">
        <f t="shared" si="55"/>
        <v>1553.15</v>
      </c>
      <c r="N856" s="46">
        <v>1280</v>
      </c>
    </row>
    <row r="857" spans="1:43">
      <c r="B857" t="s">
        <v>2266</v>
      </c>
      <c r="C857" t="s">
        <v>2261</v>
      </c>
      <c r="D857">
        <v>0</v>
      </c>
      <c r="G857" s="46">
        <v>11</v>
      </c>
      <c r="H857" s="136">
        <f t="shared" si="55"/>
        <v>1528.15</v>
      </c>
      <c r="N857" s="46">
        <v>1255</v>
      </c>
    </row>
    <row r="858" spans="1:43">
      <c r="B858" t="s">
        <v>2267</v>
      </c>
      <c r="C858" t="s">
        <v>2261</v>
      </c>
      <c r="D858">
        <v>0</v>
      </c>
      <c r="G858" s="46">
        <v>12</v>
      </c>
      <c r="H858" s="136">
        <f t="shared" si="55"/>
        <v>1568.15</v>
      </c>
      <c r="N858" s="46">
        <v>1295</v>
      </c>
    </row>
    <row r="859" spans="1:43">
      <c r="B859" t="s">
        <v>2268</v>
      </c>
      <c r="C859" t="s">
        <v>2261</v>
      </c>
      <c r="D859">
        <v>0</v>
      </c>
      <c r="G859" s="46">
        <v>12</v>
      </c>
      <c r="H859" s="136">
        <f t="shared" si="55"/>
        <v>1618.15</v>
      </c>
      <c r="N859" s="46">
        <v>1345</v>
      </c>
    </row>
    <row r="860" spans="1:43">
      <c r="B860" t="s">
        <v>2269</v>
      </c>
      <c r="C860" t="s">
        <v>2261</v>
      </c>
      <c r="D860">
        <v>0</v>
      </c>
      <c r="G860" s="46">
        <v>13</v>
      </c>
      <c r="H860" s="136">
        <f t="shared" si="55"/>
        <v>1583.15</v>
      </c>
      <c r="N860" s="46">
        <v>1310</v>
      </c>
    </row>
    <row r="861" spans="1:43">
      <c r="B861" t="s">
        <v>2270</v>
      </c>
      <c r="C861" t="s">
        <v>2261</v>
      </c>
      <c r="D861">
        <v>0</v>
      </c>
      <c r="G861" s="46">
        <v>14</v>
      </c>
      <c r="H861" s="136">
        <f t="shared" si="55"/>
        <v>1628.15</v>
      </c>
      <c r="N861" s="46">
        <v>1355</v>
      </c>
    </row>
    <row r="862" spans="1:43">
      <c r="B862" t="s">
        <v>2271</v>
      </c>
      <c r="C862" t="s">
        <v>2261</v>
      </c>
      <c r="D862">
        <v>0</v>
      </c>
      <c r="G862" s="46">
        <v>14</v>
      </c>
      <c r="H862" s="136">
        <f t="shared" si="55"/>
        <v>1638.15</v>
      </c>
      <c r="N862" s="46">
        <v>1365</v>
      </c>
    </row>
    <row r="863" spans="1:43">
      <c r="B863" t="s">
        <v>2272</v>
      </c>
      <c r="C863" t="s">
        <v>2261</v>
      </c>
      <c r="D863">
        <v>0</v>
      </c>
      <c r="G863" s="46">
        <v>14</v>
      </c>
      <c r="H863" s="136">
        <f t="shared" si="55"/>
        <v>1643.15</v>
      </c>
      <c r="N863" s="46">
        <v>1370</v>
      </c>
    </row>
    <row r="864" spans="1:43">
      <c r="B864" t="s">
        <v>2273</v>
      </c>
      <c r="C864" t="s">
        <v>2261</v>
      </c>
      <c r="D864">
        <v>0</v>
      </c>
      <c r="G864" s="46">
        <v>17</v>
      </c>
      <c r="H864" s="136">
        <f t="shared" si="55"/>
        <v>1653.15</v>
      </c>
      <c r="N864" s="46">
        <v>1380</v>
      </c>
    </row>
    <row r="865" spans="1:43">
      <c r="B865" t="s">
        <v>2274</v>
      </c>
      <c r="C865" t="s">
        <v>2261</v>
      </c>
      <c r="D865">
        <v>0</v>
      </c>
      <c r="G865" s="46">
        <v>17</v>
      </c>
      <c r="H865" s="136">
        <f t="shared" si="55"/>
        <v>1693.15</v>
      </c>
      <c r="N865" s="46">
        <v>1420</v>
      </c>
    </row>
    <row r="866" spans="1:43">
      <c r="B866" t="s">
        <v>2275</v>
      </c>
      <c r="C866" t="s">
        <v>2261</v>
      </c>
      <c r="D866">
        <v>0</v>
      </c>
      <c r="G866" s="46">
        <v>20</v>
      </c>
      <c r="H866" s="136">
        <f t="shared" si="55"/>
        <v>1697.15</v>
      </c>
      <c r="N866" s="46">
        <v>1424</v>
      </c>
    </row>
    <row r="867" spans="1:43">
      <c r="B867" t="s">
        <v>2276</v>
      </c>
      <c r="C867" t="s">
        <v>2261</v>
      </c>
      <c r="D867">
        <v>0</v>
      </c>
      <c r="G867" s="46">
        <v>20</v>
      </c>
      <c r="H867" s="136">
        <f t="shared" si="55"/>
        <v>1713.15</v>
      </c>
      <c r="N867" s="46">
        <v>1440</v>
      </c>
    </row>
    <row r="868" spans="1:43">
      <c r="B868" t="s">
        <v>2277</v>
      </c>
      <c r="C868" t="s">
        <v>2261</v>
      </c>
      <c r="D868">
        <v>0</v>
      </c>
      <c r="G868" s="46">
        <v>20</v>
      </c>
      <c r="H868" s="136">
        <f t="shared" si="55"/>
        <v>1728.15</v>
      </c>
      <c r="N868" s="46">
        <v>1455</v>
      </c>
    </row>
    <row r="869" spans="1:43">
      <c r="B869" t="s">
        <v>2278</v>
      </c>
      <c r="C869" t="s">
        <v>2261</v>
      </c>
      <c r="D869">
        <v>0</v>
      </c>
      <c r="G869" s="46">
        <v>23</v>
      </c>
      <c r="H869" s="136">
        <f t="shared" si="55"/>
        <v>1753.15</v>
      </c>
      <c r="N869" s="46">
        <v>1480</v>
      </c>
    </row>
    <row r="870" spans="1:43">
      <c r="B870" t="s">
        <v>2279</v>
      </c>
      <c r="C870" t="s">
        <v>2261</v>
      </c>
      <c r="D870">
        <v>0</v>
      </c>
      <c r="G870" s="46">
        <v>23</v>
      </c>
      <c r="H870" s="136">
        <f t="shared" si="55"/>
        <v>1763.15</v>
      </c>
      <c r="N870" s="46">
        <v>1490</v>
      </c>
    </row>
    <row r="871" spans="1:43">
      <c r="B871" t="s">
        <v>2280</v>
      </c>
      <c r="C871" t="s">
        <v>2261</v>
      </c>
      <c r="D871">
        <v>0</v>
      </c>
      <c r="G871" s="46">
        <v>27</v>
      </c>
      <c r="H871" s="136">
        <f t="shared" si="55"/>
        <v>1780.15</v>
      </c>
      <c r="N871" s="46">
        <v>1507</v>
      </c>
    </row>
    <row r="872" spans="1:43">
      <c r="B872" t="s">
        <v>2281</v>
      </c>
      <c r="C872" t="s">
        <v>2261</v>
      </c>
      <c r="D872">
        <v>0</v>
      </c>
      <c r="G872" s="46">
        <v>27</v>
      </c>
      <c r="H872" s="136">
        <f t="shared" si="55"/>
        <v>1791.15</v>
      </c>
      <c r="N872" s="46">
        <v>1518</v>
      </c>
    </row>
    <row r="873" spans="1:43">
      <c r="B873" t="s">
        <v>2282</v>
      </c>
      <c r="C873" t="s">
        <v>2261</v>
      </c>
      <c r="D873">
        <v>0</v>
      </c>
      <c r="G873" s="46">
        <v>27</v>
      </c>
      <c r="H873" s="136">
        <f t="shared" si="55"/>
        <v>1808.15</v>
      </c>
      <c r="N873" s="46">
        <v>1535</v>
      </c>
    </row>
    <row r="874" spans="1:43">
      <c r="B874" t="s">
        <v>2283</v>
      </c>
      <c r="C874" t="s">
        <v>2261</v>
      </c>
      <c r="D874">
        <v>0</v>
      </c>
      <c r="G874" s="46">
        <v>30</v>
      </c>
      <c r="H874" s="136">
        <f t="shared" si="55"/>
        <v>1804.15</v>
      </c>
      <c r="N874" s="46">
        <v>1531</v>
      </c>
    </row>
    <row r="875" spans="1:43">
      <c r="B875" t="s">
        <v>2284</v>
      </c>
      <c r="C875" t="s">
        <v>2261</v>
      </c>
      <c r="D875">
        <v>0</v>
      </c>
      <c r="G875" s="46">
        <v>32</v>
      </c>
      <c r="H875" s="136">
        <f t="shared" si="55"/>
        <v>1853.15</v>
      </c>
      <c r="N875" s="46">
        <v>1580</v>
      </c>
    </row>
    <row r="876" spans="1:43">
      <c r="B876" t="s">
        <v>2285</v>
      </c>
      <c r="C876" t="s">
        <v>2261</v>
      </c>
      <c r="D876">
        <v>0</v>
      </c>
      <c r="G876" s="46">
        <v>34</v>
      </c>
      <c r="H876" s="136">
        <f t="shared" si="55"/>
        <v>1853.15</v>
      </c>
      <c r="N876" s="46">
        <v>1580</v>
      </c>
    </row>
    <row r="877" spans="1:43">
      <c r="B877" t="s">
        <v>2286</v>
      </c>
      <c r="C877" t="s">
        <v>2261</v>
      </c>
      <c r="D877">
        <v>0</v>
      </c>
      <c r="G877" s="46">
        <v>34</v>
      </c>
      <c r="H877" s="136">
        <f t="shared" si="55"/>
        <v>1858.15</v>
      </c>
      <c r="N877" s="46">
        <v>1585</v>
      </c>
    </row>
    <row r="878" spans="1:43">
      <c r="B878" t="s">
        <v>2287</v>
      </c>
      <c r="C878" t="s">
        <v>2261</v>
      </c>
      <c r="D878">
        <v>0</v>
      </c>
      <c r="G878" s="46">
        <v>35</v>
      </c>
      <c r="H878" s="136">
        <f t="shared" si="55"/>
        <v>1867.15</v>
      </c>
      <c r="N878" s="46">
        <v>1594</v>
      </c>
    </row>
    <row r="879" spans="1:43" ht="15.6">
      <c r="A879" s="134">
        <v>3679</v>
      </c>
      <c r="B879">
        <v>1</v>
      </c>
      <c r="C879" t="s">
        <v>2288</v>
      </c>
      <c r="D879">
        <v>0</v>
      </c>
      <c r="E879">
        <f t="shared" si="52"/>
        <v>4.0600000000000165</v>
      </c>
      <c r="F879">
        <f t="shared" si="53"/>
        <v>4.0600000000000023</v>
      </c>
      <c r="G879">
        <f t="shared" si="54"/>
        <v>50</v>
      </c>
      <c r="H879" s="136">
        <f t="shared" si="55"/>
        <v>1673.15</v>
      </c>
      <c r="I879" t="s">
        <v>1868</v>
      </c>
      <c r="J879" t="s">
        <v>1512</v>
      </c>
      <c r="K879" t="s">
        <v>2238</v>
      </c>
      <c r="L879" t="s">
        <v>1486</v>
      </c>
      <c r="M879">
        <v>0</v>
      </c>
      <c r="N879">
        <v>1400</v>
      </c>
      <c r="O879">
        <v>0</v>
      </c>
      <c r="P879">
        <v>5</v>
      </c>
      <c r="Q879" s="134">
        <v>3679</v>
      </c>
      <c r="R879">
        <v>61.67</v>
      </c>
      <c r="S879">
        <v>4.67</v>
      </c>
      <c r="T879">
        <v>11.72</v>
      </c>
      <c r="U879">
        <v>5.57</v>
      </c>
      <c r="V879">
        <v>7.0000000000000007E-2</v>
      </c>
      <c r="W879">
        <v>1.17</v>
      </c>
      <c r="X879">
        <v>3.35</v>
      </c>
      <c r="Y879">
        <v>1.06</v>
      </c>
      <c r="Z879">
        <v>6.64</v>
      </c>
      <c r="AA879">
        <v>0.02</v>
      </c>
      <c r="AB879">
        <v>0</v>
      </c>
      <c r="AC879">
        <v>0</v>
      </c>
      <c r="AD879">
        <v>0</v>
      </c>
      <c r="AE879">
        <v>95.94</v>
      </c>
      <c r="AG879" s="134">
        <v>3679</v>
      </c>
      <c r="AH879">
        <v>54.98</v>
      </c>
      <c r="AI879">
        <v>0.77</v>
      </c>
      <c r="AJ879">
        <v>13.29</v>
      </c>
      <c r="AK879">
        <v>5.19</v>
      </c>
      <c r="AL879">
        <v>0.08</v>
      </c>
      <c r="AM879">
        <v>8.25</v>
      </c>
      <c r="AN879">
        <v>11.44</v>
      </c>
      <c r="AO879">
        <v>4.7699999999999996</v>
      </c>
      <c r="AP879">
        <v>0.28999999999999998</v>
      </c>
      <c r="AQ879">
        <v>0.06</v>
      </c>
    </row>
    <row r="880" spans="1:43" ht="15.6">
      <c r="A880" s="134">
        <v>799</v>
      </c>
      <c r="B880" t="s">
        <v>2289</v>
      </c>
      <c r="C880" t="s">
        <v>2290</v>
      </c>
      <c r="D880">
        <v>0</v>
      </c>
      <c r="E880">
        <f t="shared" si="52"/>
        <v>0</v>
      </c>
      <c r="F880">
        <f t="shared" si="53"/>
        <v>0</v>
      </c>
      <c r="G880">
        <f t="shared" si="54"/>
        <v>10</v>
      </c>
      <c r="H880" s="136">
        <f t="shared" si="55"/>
        <v>1598.15</v>
      </c>
      <c r="I880" t="s">
        <v>1782</v>
      </c>
      <c r="J880" t="s">
        <v>1490</v>
      </c>
      <c r="K880" t="s">
        <v>1566</v>
      </c>
      <c r="L880" t="s">
        <v>1486</v>
      </c>
      <c r="M880">
        <v>87.8</v>
      </c>
      <c r="N880">
        <v>1325</v>
      </c>
      <c r="O880">
        <v>15</v>
      </c>
      <c r="P880">
        <v>1</v>
      </c>
      <c r="Q880" s="134">
        <v>799</v>
      </c>
      <c r="R880">
        <v>48.99</v>
      </c>
      <c r="S880">
        <v>0.28000000000000003</v>
      </c>
      <c r="T880">
        <v>15.37</v>
      </c>
      <c r="U880">
        <v>7.91</v>
      </c>
      <c r="V880">
        <v>0.09</v>
      </c>
      <c r="W880">
        <v>12.6</v>
      </c>
      <c r="X880">
        <v>13.66</v>
      </c>
      <c r="Y880">
        <v>0.81</v>
      </c>
      <c r="Z880">
        <v>7.0000000000000007E-2</v>
      </c>
      <c r="AA880">
        <v>0.22</v>
      </c>
      <c r="AB880">
        <v>0</v>
      </c>
      <c r="AC880">
        <v>0</v>
      </c>
      <c r="AD880">
        <v>0</v>
      </c>
      <c r="AE880">
        <v>100</v>
      </c>
      <c r="AG880" s="134">
        <v>799</v>
      </c>
      <c r="AH880">
        <v>52.1</v>
      </c>
      <c r="AI880">
        <v>0.03</v>
      </c>
      <c r="AJ880">
        <v>5.0999999999999996</v>
      </c>
      <c r="AK880">
        <v>3.8</v>
      </c>
      <c r="AL880">
        <v>0.11</v>
      </c>
      <c r="AM880">
        <v>20.02</v>
      </c>
      <c r="AN880">
        <v>17.04</v>
      </c>
      <c r="AO880">
        <v>0.12</v>
      </c>
      <c r="AP880">
        <v>0</v>
      </c>
      <c r="AQ880">
        <v>1.34</v>
      </c>
    </row>
    <row r="881" spans="1:43" ht="15.6">
      <c r="A881" s="134">
        <v>801</v>
      </c>
      <c r="B881">
        <v>22</v>
      </c>
      <c r="C881" t="s">
        <v>2290</v>
      </c>
      <c r="D881">
        <v>0</v>
      </c>
      <c r="E881">
        <f t="shared" si="52"/>
        <v>0</v>
      </c>
      <c r="F881">
        <f t="shared" si="53"/>
        <v>0</v>
      </c>
      <c r="G881">
        <f t="shared" si="54"/>
        <v>10</v>
      </c>
      <c r="H881" s="136">
        <f t="shared" si="55"/>
        <v>1573.15</v>
      </c>
      <c r="I881" t="s">
        <v>1782</v>
      </c>
      <c r="J881" t="s">
        <v>1490</v>
      </c>
      <c r="K881" t="s">
        <v>1566</v>
      </c>
      <c r="L881" t="s">
        <v>1486</v>
      </c>
      <c r="M881">
        <v>231.1</v>
      </c>
      <c r="N881">
        <v>1300</v>
      </c>
      <c r="O881">
        <v>15</v>
      </c>
      <c r="P881">
        <v>1</v>
      </c>
      <c r="Q881" s="134">
        <v>801</v>
      </c>
      <c r="R881">
        <v>48.08</v>
      </c>
      <c r="S881">
        <v>0.39</v>
      </c>
      <c r="T881">
        <v>17.73</v>
      </c>
      <c r="U881">
        <v>7.07</v>
      </c>
      <c r="V881">
        <v>0.18</v>
      </c>
      <c r="W881">
        <v>12.02</v>
      </c>
      <c r="X881">
        <v>13.32</v>
      </c>
      <c r="Y881">
        <v>0.96</v>
      </c>
      <c r="Z881">
        <v>0.08</v>
      </c>
      <c r="AA881">
        <v>0.17</v>
      </c>
      <c r="AB881">
        <v>0</v>
      </c>
      <c r="AC881">
        <v>0</v>
      </c>
      <c r="AD881">
        <v>0</v>
      </c>
      <c r="AE881">
        <v>100</v>
      </c>
      <c r="AG881" s="134">
        <v>801</v>
      </c>
      <c r="AH881">
        <v>50.89</v>
      </c>
      <c r="AI881">
        <v>0.12</v>
      </c>
      <c r="AJ881">
        <v>6.27</v>
      </c>
      <c r="AK881">
        <v>3.91</v>
      </c>
      <c r="AL881">
        <v>0.1</v>
      </c>
      <c r="AM881">
        <v>19.95</v>
      </c>
      <c r="AN881">
        <v>16.82</v>
      </c>
      <c r="AO881">
        <v>0.14000000000000001</v>
      </c>
      <c r="AP881">
        <v>0</v>
      </c>
      <c r="AQ881">
        <v>1</v>
      </c>
    </row>
    <row r="882" spans="1:43" ht="15.6">
      <c r="A882" s="134">
        <v>802</v>
      </c>
      <c r="B882" t="s">
        <v>2291</v>
      </c>
      <c r="C882" t="s">
        <v>2290</v>
      </c>
      <c r="D882">
        <v>0</v>
      </c>
      <c r="E882">
        <f t="shared" si="52"/>
        <v>0</v>
      </c>
      <c r="F882">
        <f t="shared" si="53"/>
        <v>0</v>
      </c>
      <c r="G882">
        <f t="shared" si="54"/>
        <v>10</v>
      </c>
      <c r="H882" s="136">
        <f t="shared" si="55"/>
        <v>1573.15</v>
      </c>
      <c r="I882" t="s">
        <v>1782</v>
      </c>
      <c r="J882" t="s">
        <v>1490</v>
      </c>
      <c r="K882" t="s">
        <v>1566</v>
      </c>
      <c r="L882" t="s">
        <v>1486</v>
      </c>
      <c r="M882">
        <v>117.2</v>
      </c>
      <c r="N882">
        <v>1300</v>
      </c>
      <c r="O882">
        <v>15</v>
      </c>
      <c r="P882">
        <v>1</v>
      </c>
      <c r="Q882" s="134">
        <v>802</v>
      </c>
      <c r="R882">
        <v>48.81</v>
      </c>
      <c r="S882">
        <v>0.39</v>
      </c>
      <c r="T882">
        <v>16.89</v>
      </c>
      <c r="U882">
        <v>7.28</v>
      </c>
      <c r="V882">
        <v>0.14000000000000001</v>
      </c>
      <c r="W882">
        <v>12.14</v>
      </c>
      <c r="X882">
        <v>12.85</v>
      </c>
      <c r="Y882">
        <v>1.1399999999999999</v>
      </c>
      <c r="Z882">
        <v>0.17</v>
      </c>
      <c r="AA882">
        <v>0.19</v>
      </c>
      <c r="AB882">
        <v>0</v>
      </c>
      <c r="AC882">
        <v>0</v>
      </c>
      <c r="AD882">
        <v>0</v>
      </c>
      <c r="AE882">
        <v>100</v>
      </c>
      <c r="AG882" s="134">
        <v>802</v>
      </c>
      <c r="AH882">
        <v>52.07</v>
      </c>
      <c r="AI882">
        <v>0.11</v>
      </c>
      <c r="AJ882">
        <v>5.47</v>
      </c>
      <c r="AK882">
        <v>3.83</v>
      </c>
      <c r="AL882">
        <v>0.11</v>
      </c>
      <c r="AM882">
        <v>20.03</v>
      </c>
      <c r="AN882">
        <v>17.39</v>
      </c>
      <c r="AO882">
        <v>0.21</v>
      </c>
      <c r="AP882">
        <v>0</v>
      </c>
      <c r="AQ882">
        <v>1.02</v>
      </c>
    </row>
    <row r="883" spans="1:43" ht="15.6">
      <c r="A883" s="134">
        <v>803</v>
      </c>
      <c r="B883">
        <v>12</v>
      </c>
      <c r="C883" t="s">
        <v>2290</v>
      </c>
      <c r="D883">
        <v>0</v>
      </c>
      <c r="E883">
        <f t="shared" si="52"/>
        <v>0</v>
      </c>
      <c r="F883">
        <f t="shared" si="53"/>
        <v>0</v>
      </c>
      <c r="G883">
        <f t="shared" si="54"/>
        <v>10</v>
      </c>
      <c r="H883" s="136">
        <f t="shared" si="55"/>
        <v>1563.15</v>
      </c>
      <c r="I883" t="s">
        <v>1782</v>
      </c>
      <c r="J883" t="s">
        <v>1490</v>
      </c>
      <c r="K883" t="s">
        <v>1566</v>
      </c>
      <c r="L883" t="s">
        <v>1486</v>
      </c>
      <c r="M883">
        <v>163.4</v>
      </c>
      <c r="N883">
        <v>1290</v>
      </c>
      <c r="O883">
        <v>15</v>
      </c>
      <c r="P883">
        <v>1</v>
      </c>
      <c r="Q883" s="134">
        <v>803</v>
      </c>
      <c r="R883">
        <v>48.88</v>
      </c>
      <c r="S883">
        <v>0.41</v>
      </c>
      <c r="T883">
        <v>17.61</v>
      </c>
      <c r="U883">
        <v>6.84</v>
      </c>
      <c r="V883">
        <v>0.16</v>
      </c>
      <c r="W883">
        <v>11.72</v>
      </c>
      <c r="X883">
        <v>13.21</v>
      </c>
      <c r="Y883">
        <v>0.84</v>
      </c>
      <c r="Z883">
        <v>0.14000000000000001</v>
      </c>
      <c r="AA883">
        <v>0.19</v>
      </c>
      <c r="AB883">
        <v>0</v>
      </c>
      <c r="AC883">
        <v>0</v>
      </c>
      <c r="AD883">
        <v>0</v>
      </c>
      <c r="AE883">
        <v>100</v>
      </c>
      <c r="AG883" s="134">
        <v>803</v>
      </c>
      <c r="AH883">
        <v>52.46</v>
      </c>
      <c r="AI883">
        <v>0.08</v>
      </c>
      <c r="AJ883">
        <v>5.23</v>
      </c>
      <c r="AK883">
        <v>3.8</v>
      </c>
      <c r="AL883">
        <v>0.12</v>
      </c>
      <c r="AM883">
        <v>20</v>
      </c>
      <c r="AN883">
        <v>17.8</v>
      </c>
      <c r="AO883">
        <v>0.15</v>
      </c>
      <c r="AP883">
        <v>0</v>
      </c>
      <c r="AQ883">
        <v>1.1499999999999999</v>
      </c>
    </row>
    <row r="884" spans="1:43" ht="15.6">
      <c r="A884" s="134">
        <v>804</v>
      </c>
      <c r="B884" t="s">
        <v>2292</v>
      </c>
      <c r="C884" t="s">
        <v>2290</v>
      </c>
      <c r="D884">
        <v>0</v>
      </c>
      <c r="E884">
        <f t="shared" si="52"/>
        <v>-1.0000000000005116E-2</v>
      </c>
      <c r="F884">
        <f t="shared" si="53"/>
        <v>0</v>
      </c>
      <c r="G884">
        <f t="shared" si="54"/>
        <v>10</v>
      </c>
      <c r="H884" s="136">
        <f t="shared" si="55"/>
        <v>1563.15</v>
      </c>
      <c r="I884" t="s">
        <v>1782</v>
      </c>
      <c r="J884" t="s">
        <v>1490</v>
      </c>
      <c r="K884" t="s">
        <v>1566</v>
      </c>
      <c r="L884" t="s">
        <v>1486</v>
      </c>
      <c r="M884">
        <v>126.8</v>
      </c>
      <c r="N884">
        <v>1290</v>
      </c>
      <c r="O884">
        <v>15</v>
      </c>
      <c r="P884">
        <v>1</v>
      </c>
      <c r="Q884" s="134">
        <v>804</v>
      </c>
      <c r="R884">
        <v>48.22</v>
      </c>
      <c r="S884">
        <v>0.48</v>
      </c>
      <c r="T884">
        <v>15.95</v>
      </c>
      <c r="U884">
        <v>7.3</v>
      </c>
      <c r="V884">
        <v>0.09</v>
      </c>
      <c r="W884">
        <v>12.75</v>
      </c>
      <c r="X884">
        <v>13.89</v>
      </c>
      <c r="Y884">
        <v>1.1200000000000001</v>
      </c>
      <c r="Z884">
        <v>0.09</v>
      </c>
      <c r="AA884">
        <v>0.12</v>
      </c>
      <c r="AB884">
        <v>0</v>
      </c>
      <c r="AC884">
        <v>0</v>
      </c>
      <c r="AD884">
        <v>0</v>
      </c>
      <c r="AE884">
        <v>100</v>
      </c>
      <c r="AG884" s="134">
        <v>804</v>
      </c>
      <c r="AH884">
        <v>52.17</v>
      </c>
      <c r="AI884">
        <v>0.09</v>
      </c>
      <c r="AJ884">
        <v>5.15</v>
      </c>
      <c r="AK884">
        <v>3.82</v>
      </c>
      <c r="AL884">
        <v>0.1</v>
      </c>
      <c r="AM884">
        <v>18.72</v>
      </c>
      <c r="AN884">
        <v>18.04</v>
      </c>
      <c r="AO884">
        <v>0.18</v>
      </c>
      <c r="AP884">
        <v>0</v>
      </c>
      <c r="AQ884">
        <v>1.2</v>
      </c>
    </row>
    <row r="885" spans="1:43" ht="15.6">
      <c r="A885" s="134">
        <v>805</v>
      </c>
      <c r="B885" t="s">
        <v>2293</v>
      </c>
      <c r="C885" t="s">
        <v>2290</v>
      </c>
      <c r="D885">
        <v>0</v>
      </c>
      <c r="E885">
        <f t="shared" si="52"/>
        <v>0</v>
      </c>
      <c r="F885">
        <f t="shared" si="53"/>
        <v>0</v>
      </c>
      <c r="G885">
        <f t="shared" si="54"/>
        <v>10</v>
      </c>
      <c r="H885" s="136">
        <f t="shared" si="55"/>
        <v>1563.15</v>
      </c>
      <c r="I885" t="s">
        <v>1782</v>
      </c>
      <c r="J885" t="s">
        <v>1490</v>
      </c>
      <c r="K885" t="s">
        <v>1566</v>
      </c>
      <c r="L885" t="s">
        <v>1486</v>
      </c>
      <c r="M885">
        <v>141.5</v>
      </c>
      <c r="N885">
        <v>1290</v>
      </c>
      <c r="O885">
        <v>15</v>
      </c>
      <c r="P885">
        <v>1</v>
      </c>
      <c r="Q885" s="134">
        <v>805</v>
      </c>
      <c r="R885">
        <v>48.07</v>
      </c>
      <c r="S885">
        <v>0.57999999999999996</v>
      </c>
      <c r="T885">
        <v>15.92</v>
      </c>
      <c r="U885">
        <v>7.54</v>
      </c>
      <c r="V885">
        <v>0.15</v>
      </c>
      <c r="W885">
        <v>12.35</v>
      </c>
      <c r="X885">
        <v>13.72</v>
      </c>
      <c r="Y885">
        <v>1.38</v>
      </c>
      <c r="Z885">
        <v>0.14000000000000001</v>
      </c>
      <c r="AA885">
        <v>0.15</v>
      </c>
      <c r="AB885">
        <v>0</v>
      </c>
      <c r="AC885">
        <v>0</v>
      </c>
      <c r="AD885">
        <v>0</v>
      </c>
      <c r="AE885">
        <v>100</v>
      </c>
      <c r="AG885" s="134">
        <v>805</v>
      </c>
      <c r="AH885">
        <v>51.72</v>
      </c>
      <c r="AI885">
        <v>0.11</v>
      </c>
      <c r="AJ885">
        <v>5.61</v>
      </c>
      <c r="AK885">
        <v>3.88</v>
      </c>
      <c r="AL885">
        <v>0.11</v>
      </c>
      <c r="AM885">
        <v>19.07</v>
      </c>
      <c r="AN885">
        <v>17.600000000000001</v>
      </c>
      <c r="AO885">
        <v>0.28000000000000003</v>
      </c>
      <c r="AP885">
        <v>0</v>
      </c>
      <c r="AQ885">
        <v>1.01</v>
      </c>
    </row>
    <row r="886" spans="1:43" ht="15.6">
      <c r="A886" s="134">
        <v>806</v>
      </c>
      <c r="B886" t="s">
        <v>2294</v>
      </c>
      <c r="C886" t="s">
        <v>2290</v>
      </c>
      <c r="D886">
        <v>0</v>
      </c>
      <c r="E886">
        <f t="shared" si="52"/>
        <v>3.0000000000001137E-2</v>
      </c>
      <c r="F886">
        <f t="shared" si="53"/>
        <v>0</v>
      </c>
      <c r="G886">
        <f t="shared" si="54"/>
        <v>10</v>
      </c>
      <c r="H886" s="136">
        <f t="shared" si="55"/>
        <v>1548.15</v>
      </c>
      <c r="I886" t="s">
        <v>1782</v>
      </c>
      <c r="J886" t="s">
        <v>1490</v>
      </c>
      <c r="K886" t="s">
        <v>1566</v>
      </c>
      <c r="L886" t="s">
        <v>1486</v>
      </c>
      <c r="M886">
        <v>161.69999999999999</v>
      </c>
      <c r="N886">
        <v>1275</v>
      </c>
      <c r="O886">
        <v>15</v>
      </c>
      <c r="P886">
        <v>1</v>
      </c>
      <c r="Q886" s="134">
        <v>806</v>
      </c>
      <c r="R886">
        <v>47.96</v>
      </c>
      <c r="S886">
        <v>0.63</v>
      </c>
      <c r="T886">
        <v>17.77</v>
      </c>
      <c r="U886">
        <v>7.29</v>
      </c>
      <c r="V886">
        <v>0.1</v>
      </c>
      <c r="W886">
        <v>10.35</v>
      </c>
      <c r="X886">
        <v>13.19</v>
      </c>
      <c r="Y886">
        <v>2.08</v>
      </c>
      <c r="Z886">
        <v>0.51</v>
      </c>
      <c r="AA886">
        <v>0.09</v>
      </c>
      <c r="AB886">
        <v>0</v>
      </c>
      <c r="AC886">
        <v>0</v>
      </c>
      <c r="AD886">
        <v>0</v>
      </c>
      <c r="AE886">
        <v>100</v>
      </c>
      <c r="AG886" s="134">
        <v>806</v>
      </c>
      <c r="AH886">
        <v>51.21</v>
      </c>
      <c r="AI886">
        <v>0.16</v>
      </c>
      <c r="AJ886">
        <v>5.9</v>
      </c>
      <c r="AK886">
        <v>3.9</v>
      </c>
      <c r="AL886">
        <v>0.1</v>
      </c>
      <c r="AM886">
        <v>19.079999999999998</v>
      </c>
      <c r="AN886">
        <v>17.84</v>
      </c>
      <c r="AO886">
        <v>0.27</v>
      </c>
      <c r="AP886">
        <v>0</v>
      </c>
      <c r="AQ886">
        <v>0.97</v>
      </c>
    </row>
    <row r="887" spans="1:43" ht="15.6">
      <c r="A887" s="134">
        <v>807</v>
      </c>
      <c r="B887" t="s">
        <v>2295</v>
      </c>
      <c r="C887" t="s">
        <v>2290</v>
      </c>
      <c r="D887">
        <v>0</v>
      </c>
      <c r="E887">
        <f t="shared" si="52"/>
        <v>9.9999999999909051E-3</v>
      </c>
      <c r="F887">
        <f t="shared" si="53"/>
        <v>0</v>
      </c>
      <c r="G887">
        <f t="shared" si="54"/>
        <v>10</v>
      </c>
      <c r="H887" s="136">
        <f t="shared" si="55"/>
        <v>1548.15</v>
      </c>
      <c r="I887" t="s">
        <v>1782</v>
      </c>
      <c r="J887" t="s">
        <v>1490</v>
      </c>
      <c r="K887" t="s">
        <v>1566</v>
      </c>
      <c r="L887" t="s">
        <v>1486</v>
      </c>
      <c r="M887">
        <v>188.5</v>
      </c>
      <c r="N887">
        <v>1275</v>
      </c>
      <c r="O887">
        <v>15</v>
      </c>
      <c r="P887">
        <v>1</v>
      </c>
      <c r="Q887" s="134">
        <v>807</v>
      </c>
      <c r="R887">
        <v>48.83</v>
      </c>
      <c r="S887">
        <v>0.5</v>
      </c>
      <c r="T887">
        <v>16.87</v>
      </c>
      <c r="U887">
        <v>7.19</v>
      </c>
      <c r="V887">
        <v>0.18</v>
      </c>
      <c r="W887">
        <v>11.51</v>
      </c>
      <c r="X887">
        <v>13.04</v>
      </c>
      <c r="Y887">
        <v>1.43</v>
      </c>
      <c r="Z887">
        <v>0.33</v>
      </c>
      <c r="AA887">
        <v>0.11</v>
      </c>
      <c r="AB887">
        <v>0</v>
      </c>
      <c r="AC887">
        <v>0</v>
      </c>
      <c r="AD887">
        <v>0</v>
      </c>
      <c r="AE887">
        <v>100</v>
      </c>
      <c r="AG887" s="134">
        <v>807</v>
      </c>
      <c r="AH887">
        <v>51.75</v>
      </c>
      <c r="AI887">
        <v>0.11</v>
      </c>
      <c r="AJ887">
        <v>4.74</v>
      </c>
      <c r="AK887">
        <v>3.89</v>
      </c>
      <c r="AL887">
        <v>0.12</v>
      </c>
      <c r="AM887">
        <v>19.3</v>
      </c>
      <c r="AN887">
        <v>17.600000000000001</v>
      </c>
      <c r="AO887">
        <v>0.31</v>
      </c>
      <c r="AP887">
        <v>0</v>
      </c>
      <c r="AQ887">
        <v>1.1599999999999999</v>
      </c>
    </row>
    <row r="888" spans="1:43" ht="15.6">
      <c r="A888" s="134">
        <v>808</v>
      </c>
      <c r="B888" t="s">
        <v>2296</v>
      </c>
      <c r="C888" t="s">
        <v>2290</v>
      </c>
      <c r="D888">
        <v>0</v>
      </c>
      <c r="E888">
        <f t="shared" si="52"/>
        <v>1.0000000000005116E-2</v>
      </c>
      <c r="F888">
        <f t="shared" si="53"/>
        <v>0</v>
      </c>
      <c r="G888">
        <f t="shared" si="54"/>
        <v>10</v>
      </c>
      <c r="H888" s="136">
        <f t="shared" si="55"/>
        <v>1543.15</v>
      </c>
      <c r="I888" t="s">
        <v>1782</v>
      </c>
      <c r="J888" t="s">
        <v>1490</v>
      </c>
      <c r="K888" t="s">
        <v>1566</v>
      </c>
      <c r="L888" t="s">
        <v>1486</v>
      </c>
      <c r="M888">
        <v>184.3</v>
      </c>
      <c r="N888">
        <v>1270</v>
      </c>
      <c r="O888">
        <v>15</v>
      </c>
      <c r="P888">
        <v>1</v>
      </c>
      <c r="Q888" s="134">
        <v>808</v>
      </c>
      <c r="R888">
        <v>47.93</v>
      </c>
      <c r="S888">
        <v>0.59</v>
      </c>
      <c r="T888">
        <v>17.54</v>
      </c>
      <c r="U888">
        <v>7.28</v>
      </c>
      <c r="V888">
        <v>0.13</v>
      </c>
      <c r="W888">
        <v>11.42</v>
      </c>
      <c r="X888">
        <v>13.25</v>
      </c>
      <c r="Y888">
        <v>1.6</v>
      </c>
      <c r="Z888">
        <v>0.14000000000000001</v>
      </c>
      <c r="AA888">
        <v>0.11</v>
      </c>
      <c r="AB888">
        <v>0</v>
      </c>
      <c r="AC888">
        <v>0</v>
      </c>
      <c r="AD888">
        <v>0</v>
      </c>
      <c r="AE888">
        <v>100</v>
      </c>
      <c r="AG888" s="134">
        <v>808</v>
      </c>
      <c r="AH888">
        <v>51.83</v>
      </c>
      <c r="AI888">
        <v>0.09</v>
      </c>
      <c r="AJ888">
        <v>4.87</v>
      </c>
      <c r="AK888">
        <v>3.76</v>
      </c>
      <c r="AL888">
        <v>0.11</v>
      </c>
      <c r="AM888">
        <v>19.71</v>
      </c>
      <c r="AN888">
        <v>18.07</v>
      </c>
      <c r="AO888">
        <v>0.17</v>
      </c>
      <c r="AP888">
        <v>0</v>
      </c>
      <c r="AQ888">
        <v>1.21</v>
      </c>
    </row>
    <row r="889" spans="1:43" ht="15.6">
      <c r="A889" s="134">
        <v>2174</v>
      </c>
      <c r="B889" t="s">
        <v>2297</v>
      </c>
      <c r="C889" t="s">
        <v>2298</v>
      </c>
      <c r="D889">
        <v>0</v>
      </c>
      <c r="E889">
        <f t="shared" si="52"/>
        <v>1.4400000000000119</v>
      </c>
      <c r="F889">
        <f t="shared" si="53"/>
        <v>1.2900000000000063</v>
      </c>
      <c r="G889">
        <f t="shared" si="54"/>
        <v>1E-3</v>
      </c>
      <c r="H889" s="136">
        <f t="shared" si="55"/>
        <v>1413.15</v>
      </c>
      <c r="I889" t="s">
        <v>1948</v>
      </c>
      <c r="J889" t="s">
        <v>1511</v>
      </c>
      <c r="K889" t="s">
        <v>1589</v>
      </c>
      <c r="L889" t="s">
        <v>2047</v>
      </c>
      <c r="M889">
        <v>51</v>
      </c>
      <c r="N889">
        <v>1140</v>
      </c>
      <c r="O889">
        <v>0</v>
      </c>
      <c r="P889">
        <v>1E-4</v>
      </c>
      <c r="Q889" s="134">
        <v>2174</v>
      </c>
      <c r="R889">
        <v>52.59</v>
      </c>
      <c r="S889">
        <v>1.88</v>
      </c>
      <c r="T889">
        <v>17.38</v>
      </c>
      <c r="U889">
        <v>5.68</v>
      </c>
      <c r="V889">
        <v>0.2</v>
      </c>
      <c r="W889">
        <v>4.05</v>
      </c>
      <c r="X889">
        <v>8.2899999999999991</v>
      </c>
      <c r="Y889">
        <v>4.75</v>
      </c>
      <c r="Z889">
        <v>2.92</v>
      </c>
      <c r="AA889">
        <v>0</v>
      </c>
      <c r="AB889">
        <v>0.82</v>
      </c>
      <c r="AC889">
        <v>0</v>
      </c>
      <c r="AD889">
        <v>0</v>
      </c>
      <c r="AE889">
        <v>98.71</v>
      </c>
      <c r="AG889" s="134">
        <v>2174</v>
      </c>
      <c r="AH889">
        <v>43.72</v>
      </c>
      <c r="AI889">
        <v>2.2200000000000002</v>
      </c>
      <c r="AJ889">
        <v>7.51</v>
      </c>
      <c r="AK889">
        <v>10.19</v>
      </c>
      <c r="AL889">
        <v>0</v>
      </c>
      <c r="AM889">
        <v>12.28</v>
      </c>
      <c r="AN889">
        <v>22.35</v>
      </c>
      <c r="AO889">
        <v>0.64</v>
      </c>
      <c r="AP889">
        <v>0.01</v>
      </c>
      <c r="AQ889">
        <v>0</v>
      </c>
    </row>
    <row r="890" spans="1:43" ht="15.6">
      <c r="A890" s="134">
        <v>15012</v>
      </c>
      <c r="B890" t="s">
        <v>1446</v>
      </c>
      <c r="C890" t="s">
        <v>1445</v>
      </c>
      <c r="D890">
        <v>0</v>
      </c>
      <c r="E890">
        <f t="shared" si="52"/>
        <v>0.88000000000000966</v>
      </c>
      <c r="F890">
        <f t="shared" si="53"/>
        <v>0.79999999999999716</v>
      </c>
      <c r="G890">
        <f t="shared" si="54"/>
        <v>1E-3</v>
      </c>
      <c r="H890" s="136">
        <f t="shared" si="55"/>
        <v>1443.15</v>
      </c>
      <c r="I890" t="s">
        <v>1504</v>
      </c>
      <c r="J890" t="s">
        <v>1484</v>
      </c>
      <c r="K890" t="s">
        <v>1505</v>
      </c>
      <c r="L890" t="s">
        <v>1486</v>
      </c>
      <c r="M890">
        <v>164.2</v>
      </c>
      <c r="N890">
        <v>1170</v>
      </c>
      <c r="O890">
        <v>2</v>
      </c>
      <c r="P890">
        <v>1E-4</v>
      </c>
      <c r="Q890" s="134">
        <v>15012</v>
      </c>
      <c r="R890">
        <v>50.8</v>
      </c>
      <c r="S890">
        <v>2.17</v>
      </c>
      <c r="T890">
        <v>13.5</v>
      </c>
      <c r="U890">
        <v>11</v>
      </c>
      <c r="V890">
        <v>0.27</v>
      </c>
      <c r="W890">
        <v>7.08</v>
      </c>
      <c r="X890">
        <v>11.5</v>
      </c>
      <c r="Y890">
        <v>2.52</v>
      </c>
      <c r="Z890">
        <v>0.17</v>
      </c>
      <c r="AA890">
        <v>0</v>
      </c>
      <c r="AB890">
        <v>0.11</v>
      </c>
      <c r="AC890">
        <v>0</v>
      </c>
      <c r="AD890">
        <v>0</v>
      </c>
      <c r="AE890">
        <v>99.2</v>
      </c>
      <c r="AG890" s="134">
        <v>15012</v>
      </c>
      <c r="AH890">
        <v>51.5</v>
      </c>
      <c r="AI890">
        <v>0.72</v>
      </c>
      <c r="AJ890">
        <v>2.92</v>
      </c>
      <c r="AK890">
        <v>6.36</v>
      </c>
      <c r="AL890">
        <v>0.16</v>
      </c>
      <c r="AM890">
        <v>16.7</v>
      </c>
      <c r="AN890">
        <v>20.8</v>
      </c>
      <c r="AO890">
        <v>0.21</v>
      </c>
      <c r="AP890">
        <v>0</v>
      </c>
      <c r="AQ890">
        <v>0</v>
      </c>
    </row>
    <row r="891" spans="1:43" ht="15.6">
      <c r="A891" s="134">
        <v>15013</v>
      </c>
      <c r="B891" t="s">
        <v>1447</v>
      </c>
      <c r="C891" t="s">
        <v>1445</v>
      </c>
      <c r="D891">
        <v>0</v>
      </c>
      <c r="E891">
        <f t="shared" si="52"/>
        <v>0.78999999999999204</v>
      </c>
      <c r="F891">
        <f t="shared" si="53"/>
        <v>0.59999999999999432</v>
      </c>
      <c r="G891">
        <f t="shared" si="54"/>
        <v>1E-3</v>
      </c>
      <c r="H891" s="136">
        <f t="shared" si="55"/>
        <v>1425.15</v>
      </c>
      <c r="I891" t="s">
        <v>1504</v>
      </c>
      <c r="J891" t="s">
        <v>1484</v>
      </c>
      <c r="K891" t="s">
        <v>1505</v>
      </c>
      <c r="L891" t="s">
        <v>1486</v>
      </c>
      <c r="M891">
        <v>170.2</v>
      </c>
      <c r="N891">
        <v>1152</v>
      </c>
      <c r="O891">
        <v>2</v>
      </c>
      <c r="P891">
        <v>1E-4</v>
      </c>
      <c r="Q891" s="134">
        <v>15013</v>
      </c>
      <c r="R891">
        <v>50.4</v>
      </c>
      <c r="S891">
        <v>3.33</v>
      </c>
      <c r="T891">
        <v>12.5</v>
      </c>
      <c r="U891">
        <v>12.9</v>
      </c>
      <c r="V891">
        <v>0.22</v>
      </c>
      <c r="W891">
        <v>6.22</v>
      </c>
      <c r="X891">
        <v>10.4</v>
      </c>
      <c r="Y891">
        <v>2.5099999999999998</v>
      </c>
      <c r="Z891">
        <v>0.25</v>
      </c>
      <c r="AA891">
        <v>0</v>
      </c>
      <c r="AB891">
        <v>0.48</v>
      </c>
      <c r="AC891">
        <v>0</v>
      </c>
      <c r="AD891">
        <v>0</v>
      </c>
      <c r="AE891">
        <v>99.4</v>
      </c>
      <c r="AG891" s="134">
        <v>15013</v>
      </c>
      <c r="AH891">
        <v>51.8</v>
      </c>
      <c r="AI891">
        <v>0.94</v>
      </c>
      <c r="AJ891">
        <v>2.46</v>
      </c>
      <c r="AK891">
        <v>7.94</v>
      </c>
      <c r="AL891">
        <v>0.12</v>
      </c>
      <c r="AM891">
        <v>16.399999999999999</v>
      </c>
      <c r="AN891">
        <v>19.8</v>
      </c>
      <c r="AO891">
        <v>0.26</v>
      </c>
      <c r="AP891">
        <v>0</v>
      </c>
      <c r="AQ891">
        <v>0</v>
      </c>
    </row>
    <row r="892" spans="1:43" ht="15.6">
      <c r="A892" s="134">
        <v>15014</v>
      </c>
      <c r="B892" t="s">
        <v>1448</v>
      </c>
      <c r="C892" t="s">
        <v>1445</v>
      </c>
      <c r="D892">
        <v>0</v>
      </c>
      <c r="E892">
        <f t="shared" si="52"/>
        <v>1.0099999999999909</v>
      </c>
      <c r="F892">
        <f t="shared" si="53"/>
        <v>1</v>
      </c>
      <c r="G892">
        <f t="shared" si="54"/>
        <v>1E-3</v>
      </c>
      <c r="H892" s="136">
        <f t="shared" si="55"/>
        <v>1407.15</v>
      </c>
      <c r="I892" t="s">
        <v>1504</v>
      </c>
      <c r="J892" t="s">
        <v>1484</v>
      </c>
      <c r="K892" t="s">
        <v>1505</v>
      </c>
      <c r="L892" t="s">
        <v>1486</v>
      </c>
      <c r="M892">
        <v>166</v>
      </c>
      <c r="N892">
        <v>1134</v>
      </c>
      <c r="O892">
        <v>2</v>
      </c>
      <c r="P892">
        <v>1E-4</v>
      </c>
      <c r="Q892" s="134">
        <v>15014</v>
      </c>
      <c r="R892">
        <v>50</v>
      </c>
      <c r="S892">
        <v>4.1399999999999997</v>
      </c>
      <c r="T892">
        <v>12.1</v>
      </c>
      <c r="U892">
        <v>13.4</v>
      </c>
      <c r="V892">
        <v>0.23</v>
      </c>
      <c r="W892">
        <v>5.75</v>
      </c>
      <c r="X892">
        <v>10</v>
      </c>
      <c r="Y892">
        <v>2.5499999999999998</v>
      </c>
      <c r="Z892">
        <v>0.28000000000000003</v>
      </c>
      <c r="AA892">
        <v>0</v>
      </c>
      <c r="AB892">
        <v>0.54</v>
      </c>
      <c r="AC892">
        <v>0</v>
      </c>
      <c r="AD892">
        <v>0</v>
      </c>
      <c r="AE892">
        <v>99</v>
      </c>
      <c r="AG892" s="134">
        <v>15014</v>
      </c>
      <c r="AH892">
        <v>51.3</v>
      </c>
      <c r="AI892">
        <v>1.28</v>
      </c>
      <c r="AJ892">
        <v>2.86</v>
      </c>
      <c r="AK892">
        <v>8.89</v>
      </c>
      <c r="AL892">
        <v>0.18</v>
      </c>
      <c r="AM892">
        <v>16.3</v>
      </c>
      <c r="AN892">
        <v>18.8</v>
      </c>
      <c r="AO892">
        <v>0.32</v>
      </c>
      <c r="AP892">
        <v>0</v>
      </c>
      <c r="AQ892">
        <v>0</v>
      </c>
    </row>
    <row r="893" spans="1:43" ht="15.6">
      <c r="A893" s="134">
        <v>15016</v>
      </c>
      <c r="B893" t="s">
        <v>1460</v>
      </c>
      <c r="C893" t="s">
        <v>1445</v>
      </c>
      <c r="D893">
        <v>0</v>
      </c>
      <c r="E893">
        <f t="shared" si="52"/>
        <v>0.93999999999999773</v>
      </c>
      <c r="F893">
        <f t="shared" si="53"/>
        <v>0.90000000000000568</v>
      </c>
      <c r="G893">
        <f t="shared" si="54"/>
        <v>1E-3</v>
      </c>
      <c r="H893" s="136">
        <f t="shared" si="55"/>
        <v>1425.15</v>
      </c>
      <c r="I893" t="s">
        <v>1504</v>
      </c>
      <c r="J893" t="s">
        <v>1484</v>
      </c>
      <c r="K893" t="s">
        <v>1505</v>
      </c>
      <c r="L893" t="s">
        <v>1486</v>
      </c>
      <c r="M893">
        <v>93.5</v>
      </c>
      <c r="N893">
        <v>1152</v>
      </c>
      <c r="O893">
        <v>2</v>
      </c>
      <c r="P893">
        <v>1E-4</v>
      </c>
      <c r="Q893" s="134">
        <v>15016</v>
      </c>
      <c r="R893">
        <v>50.1</v>
      </c>
      <c r="S893">
        <v>2.52</v>
      </c>
      <c r="T893">
        <v>13.4</v>
      </c>
      <c r="U893">
        <v>11.9</v>
      </c>
      <c r="V893">
        <v>0.16</v>
      </c>
      <c r="W893">
        <v>6.3</v>
      </c>
      <c r="X893">
        <v>10.8</v>
      </c>
      <c r="Y893">
        <v>3.31</v>
      </c>
      <c r="Z893">
        <v>0.38</v>
      </c>
      <c r="AA893">
        <v>0</v>
      </c>
      <c r="AB893">
        <v>0.19</v>
      </c>
      <c r="AC893">
        <v>0</v>
      </c>
      <c r="AD893">
        <v>0</v>
      </c>
      <c r="AE893">
        <v>99.1</v>
      </c>
      <c r="AG893" s="134">
        <v>15016</v>
      </c>
      <c r="AH893">
        <v>51.7</v>
      </c>
      <c r="AI893">
        <v>1.1000000000000001</v>
      </c>
      <c r="AJ893">
        <v>2.84</v>
      </c>
      <c r="AK893">
        <v>7.29</v>
      </c>
      <c r="AL893">
        <v>0.13</v>
      </c>
      <c r="AM893">
        <v>15.7</v>
      </c>
      <c r="AN893">
        <v>20.6</v>
      </c>
      <c r="AO893">
        <v>0.28000000000000003</v>
      </c>
      <c r="AP893">
        <v>0</v>
      </c>
      <c r="AQ893">
        <v>0</v>
      </c>
    </row>
    <row r="894" spans="1:43" ht="15.6">
      <c r="A894" s="134">
        <v>15017</v>
      </c>
      <c r="B894" t="s">
        <v>1461</v>
      </c>
      <c r="C894" t="s">
        <v>1445</v>
      </c>
      <c r="D894">
        <v>0</v>
      </c>
      <c r="E894">
        <f t="shared" si="52"/>
        <v>1.0699999999999932</v>
      </c>
      <c r="F894">
        <f t="shared" si="53"/>
        <v>1.0999999999999943</v>
      </c>
      <c r="G894">
        <f t="shared" si="54"/>
        <v>1E-3</v>
      </c>
      <c r="H894" s="136">
        <f t="shared" si="55"/>
        <v>1413.15</v>
      </c>
      <c r="I894" t="s">
        <v>1504</v>
      </c>
      <c r="J894" t="s">
        <v>1484</v>
      </c>
      <c r="K894" t="s">
        <v>1505</v>
      </c>
      <c r="L894" t="s">
        <v>1486</v>
      </c>
      <c r="M894">
        <v>142.30000000000001</v>
      </c>
      <c r="N894">
        <v>1140</v>
      </c>
      <c r="O894">
        <v>2</v>
      </c>
      <c r="P894">
        <v>1E-4</v>
      </c>
      <c r="Q894" s="134">
        <v>15017</v>
      </c>
      <c r="R894">
        <v>50.3</v>
      </c>
      <c r="S894">
        <v>2.8</v>
      </c>
      <c r="T894">
        <v>13.2</v>
      </c>
      <c r="U894">
        <v>12.2</v>
      </c>
      <c r="V894">
        <v>0.28000000000000003</v>
      </c>
      <c r="W894">
        <v>5.9</v>
      </c>
      <c r="X894">
        <v>10.3</v>
      </c>
      <c r="Y894">
        <v>3.25</v>
      </c>
      <c r="Z894">
        <v>0.45</v>
      </c>
      <c r="AA894">
        <v>0</v>
      </c>
      <c r="AB894">
        <v>0.25</v>
      </c>
      <c r="AC894">
        <v>0</v>
      </c>
      <c r="AD894">
        <v>0</v>
      </c>
      <c r="AE894">
        <v>98.9</v>
      </c>
      <c r="AG894" s="134">
        <v>15017</v>
      </c>
      <c r="AH894">
        <v>52.1</v>
      </c>
      <c r="AI894">
        <v>0.96</v>
      </c>
      <c r="AJ894">
        <v>2.48</v>
      </c>
      <c r="AK894">
        <v>8.06</v>
      </c>
      <c r="AL894">
        <v>0.21</v>
      </c>
      <c r="AM894">
        <v>16.3</v>
      </c>
      <c r="AN894">
        <v>19.5</v>
      </c>
      <c r="AO894">
        <v>0.21</v>
      </c>
      <c r="AP894">
        <v>0</v>
      </c>
      <c r="AQ894">
        <v>0</v>
      </c>
    </row>
    <row r="895" spans="1:43" ht="15.6">
      <c r="A895" s="134">
        <v>15018</v>
      </c>
      <c r="B895" t="s">
        <v>1462</v>
      </c>
      <c r="C895" t="s">
        <v>1445</v>
      </c>
      <c r="D895">
        <v>0</v>
      </c>
      <c r="E895">
        <f t="shared" si="52"/>
        <v>1.2499999999999858</v>
      </c>
      <c r="F895">
        <f t="shared" si="53"/>
        <v>1.2999999999999972</v>
      </c>
      <c r="G895">
        <f t="shared" si="54"/>
        <v>1E-3</v>
      </c>
      <c r="H895" s="136">
        <f t="shared" si="55"/>
        <v>1401.15</v>
      </c>
      <c r="I895" t="s">
        <v>1504</v>
      </c>
      <c r="J895" t="s">
        <v>1484</v>
      </c>
      <c r="K895" t="s">
        <v>1505</v>
      </c>
      <c r="L895" t="s">
        <v>1486</v>
      </c>
      <c r="M895">
        <v>165</v>
      </c>
      <c r="N895">
        <v>1128</v>
      </c>
      <c r="O895">
        <v>2</v>
      </c>
      <c r="P895">
        <v>1E-4</v>
      </c>
      <c r="Q895" s="134">
        <v>15018</v>
      </c>
      <c r="R895">
        <v>49.2</v>
      </c>
      <c r="S895">
        <v>4.17</v>
      </c>
      <c r="T895">
        <v>12</v>
      </c>
      <c r="U895">
        <v>14.3</v>
      </c>
      <c r="V895">
        <v>0.3</v>
      </c>
      <c r="W895">
        <v>5.51</v>
      </c>
      <c r="X895">
        <v>9.9</v>
      </c>
      <c r="Y895">
        <v>2.68</v>
      </c>
      <c r="Z895">
        <v>0.32</v>
      </c>
      <c r="AA895">
        <v>0</v>
      </c>
      <c r="AB895">
        <v>0.37</v>
      </c>
      <c r="AC895">
        <v>0</v>
      </c>
      <c r="AD895">
        <v>0</v>
      </c>
      <c r="AE895">
        <v>98.7</v>
      </c>
      <c r="AG895" s="134">
        <v>15018</v>
      </c>
      <c r="AH895">
        <v>51</v>
      </c>
      <c r="AI895">
        <v>1.27</v>
      </c>
      <c r="AJ895">
        <v>3.14</v>
      </c>
      <c r="AK895">
        <v>9.6999999999999993</v>
      </c>
      <c r="AL895">
        <v>0.24</v>
      </c>
      <c r="AM895">
        <v>15.2</v>
      </c>
      <c r="AN895">
        <v>18</v>
      </c>
      <c r="AO895">
        <v>0.31</v>
      </c>
      <c r="AP895">
        <v>0</v>
      </c>
      <c r="AQ895">
        <v>0</v>
      </c>
    </row>
    <row r="896" spans="1:43" ht="15.6">
      <c r="A896" s="134">
        <v>15020</v>
      </c>
      <c r="B896" t="s">
        <v>1456</v>
      </c>
      <c r="C896" t="s">
        <v>1445</v>
      </c>
      <c r="D896">
        <v>0</v>
      </c>
      <c r="E896">
        <f t="shared" si="52"/>
        <v>0.43999999999999773</v>
      </c>
      <c r="F896">
        <f t="shared" si="53"/>
        <v>0.40000000000000568</v>
      </c>
      <c r="G896">
        <f t="shared" si="54"/>
        <v>1E-3</v>
      </c>
      <c r="H896" s="136">
        <f t="shared" si="55"/>
        <v>1444.15</v>
      </c>
      <c r="I896" t="s">
        <v>1504</v>
      </c>
      <c r="J896" t="s">
        <v>1484</v>
      </c>
      <c r="K896" t="s">
        <v>1505</v>
      </c>
      <c r="L896" t="s">
        <v>1486</v>
      </c>
      <c r="M896">
        <v>93.5</v>
      </c>
      <c r="N896">
        <v>1171</v>
      </c>
      <c r="O896">
        <v>2</v>
      </c>
      <c r="P896">
        <v>1E-4</v>
      </c>
      <c r="Q896" s="134">
        <v>15020</v>
      </c>
      <c r="R896">
        <v>50.4</v>
      </c>
      <c r="S896">
        <v>2.1</v>
      </c>
      <c r="T896">
        <v>13.5</v>
      </c>
      <c r="U896">
        <v>11.7</v>
      </c>
      <c r="V896">
        <v>0.22</v>
      </c>
      <c r="W896">
        <v>7.05</v>
      </c>
      <c r="X896">
        <v>11.5</v>
      </c>
      <c r="Y896">
        <v>2.66</v>
      </c>
      <c r="Z896">
        <v>0.17</v>
      </c>
      <c r="AA896">
        <v>0</v>
      </c>
      <c r="AB896">
        <v>0.26</v>
      </c>
      <c r="AC896">
        <v>0</v>
      </c>
      <c r="AD896">
        <v>0</v>
      </c>
      <c r="AE896">
        <v>99.6</v>
      </c>
      <c r="AG896" s="134">
        <v>15020</v>
      </c>
      <c r="AH896">
        <v>52.5</v>
      </c>
      <c r="AI896">
        <v>0.74</v>
      </c>
      <c r="AJ896">
        <v>2.4700000000000002</v>
      </c>
      <c r="AK896">
        <v>6.59</v>
      </c>
      <c r="AL896">
        <v>0.17</v>
      </c>
      <c r="AM896">
        <v>16.899999999999999</v>
      </c>
      <c r="AN896">
        <v>19.899999999999999</v>
      </c>
      <c r="AO896">
        <v>0.21</v>
      </c>
      <c r="AP896">
        <v>0</v>
      </c>
      <c r="AQ896">
        <v>0</v>
      </c>
    </row>
    <row r="897" spans="1:43" ht="15.6">
      <c r="A897" s="134">
        <v>15021</v>
      </c>
      <c r="B897" t="s">
        <v>1457</v>
      </c>
      <c r="C897" t="s">
        <v>1445</v>
      </c>
      <c r="D897">
        <v>0</v>
      </c>
      <c r="E897">
        <f t="shared" si="52"/>
        <v>0.78000000000000114</v>
      </c>
      <c r="F897">
        <f t="shared" si="53"/>
        <v>0.79999999999999716</v>
      </c>
      <c r="G897">
        <f t="shared" si="54"/>
        <v>1E-3</v>
      </c>
      <c r="H897" s="136">
        <f t="shared" si="55"/>
        <v>1413.15</v>
      </c>
      <c r="I897" t="s">
        <v>1504</v>
      </c>
      <c r="J897" t="s">
        <v>1484</v>
      </c>
      <c r="K897" t="s">
        <v>1505</v>
      </c>
      <c r="L897" t="s">
        <v>1486</v>
      </c>
      <c r="M897">
        <v>142.30000000000001</v>
      </c>
      <c r="N897">
        <v>1140</v>
      </c>
      <c r="O897">
        <v>2</v>
      </c>
      <c r="P897">
        <v>1E-4</v>
      </c>
      <c r="Q897" s="134">
        <v>15021</v>
      </c>
      <c r="R897">
        <v>50.4</v>
      </c>
      <c r="S897">
        <v>2.62</v>
      </c>
      <c r="T897">
        <v>13</v>
      </c>
      <c r="U897">
        <v>13</v>
      </c>
      <c r="V897">
        <v>0.27</v>
      </c>
      <c r="W897">
        <v>5.85</v>
      </c>
      <c r="X897">
        <v>10.4</v>
      </c>
      <c r="Y897">
        <v>3.16</v>
      </c>
      <c r="Z897">
        <v>0.28999999999999998</v>
      </c>
      <c r="AA897">
        <v>0</v>
      </c>
      <c r="AB897">
        <v>0.23</v>
      </c>
      <c r="AC897">
        <v>0</v>
      </c>
      <c r="AD897">
        <v>0</v>
      </c>
      <c r="AE897">
        <v>99.2</v>
      </c>
      <c r="AG897" s="134">
        <v>15021</v>
      </c>
      <c r="AH897">
        <v>49.5</v>
      </c>
      <c r="AI897">
        <v>1.74</v>
      </c>
      <c r="AJ897">
        <v>3.91</v>
      </c>
      <c r="AK897">
        <v>9.43</v>
      </c>
      <c r="AL897">
        <v>0.23</v>
      </c>
      <c r="AM897">
        <v>13.9</v>
      </c>
      <c r="AN897">
        <v>20.2</v>
      </c>
      <c r="AO897">
        <v>0.37</v>
      </c>
      <c r="AP897">
        <v>0</v>
      </c>
      <c r="AQ897">
        <v>0</v>
      </c>
    </row>
    <row r="898" spans="1:43" ht="15.6">
      <c r="A898" s="134">
        <v>15022</v>
      </c>
      <c r="B898" t="s">
        <v>1458</v>
      </c>
      <c r="C898" t="s">
        <v>1445</v>
      </c>
      <c r="D898">
        <v>0</v>
      </c>
      <c r="E898">
        <f t="shared" si="52"/>
        <v>1.0300000000000011</v>
      </c>
      <c r="F898">
        <f t="shared" si="53"/>
        <v>1</v>
      </c>
      <c r="G898">
        <f t="shared" si="54"/>
        <v>1E-3</v>
      </c>
      <c r="H898" s="136">
        <f t="shared" si="55"/>
        <v>1401.15</v>
      </c>
      <c r="I898" t="s">
        <v>1504</v>
      </c>
      <c r="J898" t="s">
        <v>1484</v>
      </c>
      <c r="K898" t="s">
        <v>1505</v>
      </c>
      <c r="L898" t="s">
        <v>1486</v>
      </c>
      <c r="M898">
        <v>165</v>
      </c>
      <c r="N898">
        <v>1128</v>
      </c>
      <c r="O898">
        <v>2</v>
      </c>
      <c r="P898">
        <v>1E-4</v>
      </c>
      <c r="Q898" s="134">
        <v>15022</v>
      </c>
      <c r="R898">
        <v>49.8</v>
      </c>
      <c r="S898">
        <v>3.56</v>
      </c>
      <c r="T898">
        <v>12.6</v>
      </c>
      <c r="U898">
        <v>13.4</v>
      </c>
      <c r="V898">
        <v>0.31</v>
      </c>
      <c r="W898">
        <v>5.31</v>
      </c>
      <c r="X898">
        <v>9.6999999999999993</v>
      </c>
      <c r="Y898">
        <v>3.38</v>
      </c>
      <c r="Z898">
        <v>0.56999999999999995</v>
      </c>
      <c r="AA898">
        <v>0</v>
      </c>
      <c r="AB898">
        <v>0.34</v>
      </c>
      <c r="AC898">
        <v>0</v>
      </c>
      <c r="AD898">
        <v>0</v>
      </c>
      <c r="AE898">
        <v>99</v>
      </c>
      <c r="AG898" s="134">
        <v>15022</v>
      </c>
      <c r="AH898">
        <v>50.6</v>
      </c>
      <c r="AI898">
        <v>1.42</v>
      </c>
      <c r="AJ898">
        <v>3.16</v>
      </c>
      <c r="AK898">
        <v>9.4700000000000006</v>
      </c>
      <c r="AL898">
        <v>0.22</v>
      </c>
      <c r="AM898">
        <v>14.8</v>
      </c>
      <c r="AN898">
        <v>19.899999999999999</v>
      </c>
      <c r="AO898">
        <v>0.31</v>
      </c>
      <c r="AP898">
        <v>0</v>
      </c>
      <c r="AQ898">
        <v>0</v>
      </c>
    </row>
    <row r="899" spans="1:43" ht="15.6">
      <c r="A899" s="134">
        <v>15023</v>
      </c>
      <c r="B899" t="s">
        <v>1459</v>
      </c>
      <c r="C899" t="s">
        <v>1445</v>
      </c>
      <c r="D899">
        <v>0</v>
      </c>
      <c r="E899">
        <f t="shared" si="52"/>
        <v>1.1400000000000006</v>
      </c>
      <c r="F899">
        <f t="shared" si="53"/>
        <v>1.0999999999999943</v>
      </c>
      <c r="G899">
        <f t="shared" si="54"/>
        <v>1E-3</v>
      </c>
      <c r="H899" s="136">
        <f t="shared" ref="H899:H962" si="56">N899+273.15</f>
        <v>1383.15</v>
      </c>
      <c r="I899" t="s">
        <v>1504</v>
      </c>
      <c r="J899" t="s">
        <v>1484</v>
      </c>
      <c r="K899" t="s">
        <v>1505</v>
      </c>
      <c r="L899" t="s">
        <v>1486</v>
      </c>
      <c r="M899">
        <v>269.8</v>
      </c>
      <c r="N899">
        <v>1110</v>
      </c>
      <c r="O899">
        <v>2</v>
      </c>
      <c r="P899">
        <v>1E-4</v>
      </c>
      <c r="Q899" s="134">
        <v>15023</v>
      </c>
      <c r="R899">
        <v>49.8</v>
      </c>
      <c r="S899">
        <v>4.92</v>
      </c>
      <c r="T899">
        <v>11.7</v>
      </c>
      <c r="U899">
        <v>14.2</v>
      </c>
      <c r="V899">
        <v>0.21</v>
      </c>
      <c r="W899">
        <v>4.7</v>
      </c>
      <c r="X899">
        <v>8.8800000000000008</v>
      </c>
      <c r="Y899">
        <v>3.32</v>
      </c>
      <c r="Z899">
        <v>0.68</v>
      </c>
      <c r="AA899">
        <v>0</v>
      </c>
      <c r="AB899">
        <v>0.45</v>
      </c>
      <c r="AC899">
        <v>0</v>
      </c>
      <c r="AD899">
        <v>0</v>
      </c>
      <c r="AE899">
        <v>98.9</v>
      </c>
      <c r="AG899" s="134">
        <v>15023</v>
      </c>
      <c r="AH899">
        <v>51.2</v>
      </c>
      <c r="AI899">
        <v>1.5</v>
      </c>
      <c r="AJ899">
        <v>2.2799999999999998</v>
      </c>
      <c r="AK899">
        <v>10.199999999999999</v>
      </c>
      <c r="AL899">
        <v>0.24</v>
      </c>
      <c r="AM899">
        <v>15.6</v>
      </c>
      <c r="AN899">
        <v>18.100000000000001</v>
      </c>
      <c r="AO899">
        <v>0.23</v>
      </c>
      <c r="AP899">
        <v>0</v>
      </c>
      <c r="AQ899">
        <v>0</v>
      </c>
    </row>
    <row r="900" spans="1:43" ht="15.6">
      <c r="A900" s="134">
        <v>15025</v>
      </c>
      <c r="B900" t="s">
        <v>1453</v>
      </c>
      <c r="C900" t="s">
        <v>1445</v>
      </c>
      <c r="D900">
        <v>0</v>
      </c>
      <c r="E900">
        <f t="shared" si="52"/>
        <v>0.50999999999997669</v>
      </c>
      <c r="F900">
        <f t="shared" si="53"/>
        <v>0.5</v>
      </c>
      <c r="G900">
        <f t="shared" si="54"/>
        <v>1E-3</v>
      </c>
      <c r="H900" s="136">
        <f t="shared" si="56"/>
        <v>1433.15</v>
      </c>
      <c r="I900" t="s">
        <v>1504</v>
      </c>
      <c r="J900" t="s">
        <v>1484</v>
      </c>
      <c r="K900" t="s">
        <v>1505</v>
      </c>
      <c r="L900" t="s">
        <v>1486</v>
      </c>
      <c r="M900">
        <v>99.8</v>
      </c>
      <c r="N900">
        <v>1160</v>
      </c>
      <c r="O900">
        <v>2</v>
      </c>
      <c r="P900">
        <v>1E-4</v>
      </c>
      <c r="Q900" s="134">
        <v>15025</v>
      </c>
      <c r="R900">
        <v>50.2</v>
      </c>
      <c r="S900">
        <v>2.2999999999999998</v>
      </c>
      <c r="T900">
        <v>13.4</v>
      </c>
      <c r="U900">
        <v>11.9</v>
      </c>
      <c r="V900">
        <v>0.22</v>
      </c>
      <c r="W900">
        <v>6.76</v>
      </c>
      <c r="X900">
        <v>11.2</v>
      </c>
      <c r="Y900">
        <v>3.03</v>
      </c>
      <c r="Z900">
        <v>0.22</v>
      </c>
      <c r="AA900">
        <v>0</v>
      </c>
      <c r="AB900">
        <v>0.26</v>
      </c>
      <c r="AC900">
        <v>0</v>
      </c>
      <c r="AD900">
        <v>0</v>
      </c>
      <c r="AE900">
        <v>99.5</v>
      </c>
      <c r="AG900" s="134">
        <v>15025</v>
      </c>
      <c r="AH900">
        <v>51.8</v>
      </c>
      <c r="AI900">
        <v>0.76</v>
      </c>
      <c r="AJ900">
        <v>2.83</v>
      </c>
      <c r="AK900">
        <v>6.7</v>
      </c>
      <c r="AL900">
        <v>0.15</v>
      </c>
      <c r="AM900">
        <v>16.600000000000001</v>
      </c>
      <c r="AN900">
        <v>20.100000000000001</v>
      </c>
      <c r="AO900">
        <v>0.27</v>
      </c>
      <c r="AP900">
        <v>0</v>
      </c>
      <c r="AQ900">
        <v>0</v>
      </c>
    </row>
    <row r="901" spans="1:43" ht="15.6">
      <c r="A901" s="134">
        <v>15026</v>
      </c>
      <c r="B901" t="s">
        <v>1454</v>
      </c>
      <c r="C901" t="s">
        <v>1445</v>
      </c>
      <c r="D901">
        <v>0</v>
      </c>
      <c r="E901">
        <f t="shared" si="52"/>
        <v>2.0400000000000063</v>
      </c>
      <c r="F901">
        <f t="shared" si="53"/>
        <v>2.0999999999999943</v>
      </c>
      <c r="G901">
        <f t="shared" si="54"/>
        <v>1E-3</v>
      </c>
      <c r="H901" s="136">
        <f t="shared" si="56"/>
        <v>1401.15</v>
      </c>
      <c r="I901" t="s">
        <v>1504</v>
      </c>
      <c r="J901" t="s">
        <v>1484</v>
      </c>
      <c r="K901" t="s">
        <v>1505</v>
      </c>
      <c r="L901" t="s">
        <v>1486</v>
      </c>
      <c r="M901">
        <v>166.3</v>
      </c>
      <c r="N901">
        <v>1128</v>
      </c>
      <c r="O901">
        <v>2</v>
      </c>
      <c r="P901">
        <v>1E-4</v>
      </c>
      <c r="Q901" s="134">
        <v>15026</v>
      </c>
      <c r="R901">
        <v>49.3</v>
      </c>
      <c r="S901">
        <v>3.92</v>
      </c>
      <c r="T901">
        <v>11.8</v>
      </c>
      <c r="U901">
        <v>14</v>
      </c>
      <c r="V901">
        <v>0.28000000000000003</v>
      </c>
      <c r="W901">
        <v>5.43</v>
      </c>
      <c r="X901">
        <v>9.59</v>
      </c>
      <c r="Y901">
        <v>2.93</v>
      </c>
      <c r="Z901">
        <v>0.35</v>
      </c>
      <c r="AA901">
        <v>0</v>
      </c>
      <c r="AB901">
        <v>0.36</v>
      </c>
      <c r="AC901">
        <v>0</v>
      </c>
      <c r="AD901">
        <v>0</v>
      </c>
      <c r="AE901">
        <v>97.9</v>
      </c>
      <c r="AG901" s="134">
        <v>15026</v>
      </c>
      <c r="AH901">
        <v>51.5</v>
      </c>
      <c r="AI901">
        <v>1.17</v>
      </c>
      <c r="AJ901">
        <v>2.57</v>
      </c>
      <c r="AK901">
        <v>9.16</v>
      </c>
      <c r="AL901">
        <v>0.18</v>
      </c>
      <c r="AM901">
        <v>15.9</v>
      </c>
      <c r="AN901">
        <v>18.899999999999999</v>
      </c>
      <c r="AO901">
        <v>0.25</v>
      </c>
      <c r="AP901">
        <v>0</v>
      </c>
      <c r="AQ901">
        <v>0</v>
      </c>
    </row>
    <row r="902" spans="1:43" ht="15.6">
      <c r="A902" s="134">
        <v>15027</v>
      </c>
      <c r="B902" t="s">
        <v>1455</v>
      </c>
      <c r="C902" t="s">
        <v>1445</v>
      </c>
      <c r="D902">
        <v>0</v>
      </c>
      <c r="E902">
        <f t="shared" si="52"/>
        <v>1.4199999999999875</v>
      </c>
      <c r="F902">
        <f t="shared" si="53"/>
        <v>1.4000000000000057</v>
      </c>
      <c r="G902">
        <f t="shared" si="54"/>
        <v>1E-3</v>
      </c>
      <c r="H902" s="136">
        <f t="shared" si="56"/>
        <v>1383.15</v>
      </c>
      <c r="I902" t="s">
        <v>1504</v>
      </c>
      <c r="J902" t="s">
        <v>1484</v>
      </c>
      <c r="K902" t="s">
        <v>1505</v>
      </c>
      <c r="L902" t="s">
        <v>1486</v>
      </c>
      <c r="M902">
        <v>218.5</v>
      </c>
      <c r="N902">
        <v>1110</v>
      </c>
      <c r="O902">
        <v>2</v>
      </c>
      <c r="P902">
        <v>1E-4</v>
      </c>
      <c r="Q902" s="134">
        <v>15027</v>
      </c>
      <c r="R902">
        <v>48.4</v>
      </c>
      <c r="S902">
        <v>5.28</v>
      </c>
      <c r="T902">
        <v>11.2</v>
      </c>
      <c r="U902">
        <v>15.4</v>
      </c>
      <c r="V902">
        <v>0.23</v>
      </c>
      <c r="W902">
        <v>4.99</v>
      </c>
      <c r="X902">
        <v>9.4</v>
      </c>
      <c r="Y902">
        <v>2.76</v>
      </c>
      <c r="Z902">
        <v>0.43</v>
      </c>
      <c r="AA902">
        <v>0</v>
      </c>
      <c r="AB902">
        <v>0.49</v>
      </c>
      <c r="AC902">
        <v>0</v>
      </c>
      <c r="AD902">
        <v>0</v>
      </c>
      <c r="AE902">
        <v>98.6</v>
      </c>
      <c r="AG902" s="134">
        <v>15027</v>
      </c>
      <c r="AH902">
        <v>51.4</v>
      </c>
      <c r="AI902">
        <v>1.36</v>
      </c>
      <c r="AJ902">
        <v>2.0499999999999998</v>
      </c>
      <c r="AK902">
        <v>9.92</v>
      </c>
      <c r="AL902">
        <v>0.19</v>
      </c>
      <c r="AM902">
        <v>15.6</v>
      </c>
      <c r="AN902">
        <v>18.399999999999999</v>
      </c>
      <c r="AO902">
        <v>0.26</v>
      </c>
      <c r="AP902">
        <v>0</v>
      </c>
      <c r="AQ902">
        <v>0</v>
      </c>
    </row>
    <row r="903" spans="1:43" ht="15.6">
      <c r="A903" s="134">
        <v>15029</v>
      </c>
      <c r="B903" t="s">
        <v>1449</v>
      </c>
      <c r="C903" t="s">
        <v>1445</v>
      </c>
      <c r="D903">
        <v>0</v>
      </c>
      <c r="E903">
        <f t="shared" si="52"/>
        <v>0.80999999999998806</v>
      </c>
      <c r="F903">
        <f t="shared" si="53"/>
        <v>0.79999999999999716</v>
      </c>
      <c r="G903">
        <f t="shared" si="54"/>
        <v>1E-3</v>
      </c>
      <c r="H903" s="136">
        <f t="shared" si="56"/>
        <v>1433.15</v>
      </c>
      <c r="I903" t="s">
        <v>1504</v>
      </c>
      <c r="J903" t="s">
        <v>1484</v>
      </c>
      <c r="K903" t="s">
        <v>1505</v>
      </c>
      <c r="L903" t="s">
        <v>1486</v>
      </c>
      <c r="M903">
        <v>99.8</v>
      </c>
      <c r="N903">
        <v>1160</v>
      </c>
      <c r="O903">
        <v>2</v>
      </c>
      <c r="P903">
        <v>1E-4</v>
      </c>
      <c r="Q903" s="134">
        <v>15029</v>
      </c>
      <c r="R903">
        <v>50.4</v>
      </c>
      <c r="S903">
        <v>2.27</v>
      </c>
      <c r="T903">
        <v>13.3</v>
      </c>
      <c r="U903">
        <v>11.9</v>
      </c>
      <c r="V903">
        <v>0.23</v>
      </c>
      <c r="W903">
        <v>6.71</v>
      </c>
      <c r="X903">
        <v>11.2</v>
      </c>
      <c r="Y903">
        <v>2.73</v>
      </c>
      <c r="Z903">
        <v>0.19</v>
      </c>
      <c r="AA903">
        <v>0</v>
      </c>
      <c r="AB903">
        <v>0.26</v>
      </c>
      <c r="AC903">
        <v>0</v>
      </c>
      <c r="AD903">
        <v>0</v>
      </c>
      <c r="AE903">
        <v>99.2</v>
      </c>
      <c r="AG903" s="134">
        <v>15029</v>
      </c>
      <c r="AH903">
        <v>52.3</v>
      </c>
      <c r="AI903">
        <v>0.72</v>
      </c>
      <c r="AJ903">
        <v>2.5</v>
      </c>
      <c r="AK903">
        <v>6.4</v>
      </c>
      <c r="AL903">
        <v>0.15</v>
      </c>
      <c r="AM903">
        <v>17</v>
      </c>
      <c r="AN903">
        <v>20.2</v>
      </c>
      <c r="AO903">
        <v>0.24</v>
      </c>
      <c r="AP903">
        <v>0</v>
      </c>
      <c r="AQ903">
        <v>0</v>
      </c>
    </row>
    <row r="904" spans="1:43" ht="15.6">
      <c r="A904" s="134">
        <v>15030</v>
      </c>
      <c r="B904" t="s">
        <v>1450</v>
      </c>
      <c r="C904" t="s">
        <v>1445</v>
      </c>
      <c r="D904">
        <v>0</v>
      </c>
      <c r="E904">
        <f t="shared" si="52"/>
        <v>0.79999999999999716</v>
      </c>
      <c r="F904">
        <f t="shared" si="53"/>
        <v>0.79999999999999716</v>
      </c>
      <c r="G904">
        <f t="shared" si="54"/>
        <v>1E-3</v>
      </c>
      <c r="H904" s="136">
        <f t="shared" si="56"/>
        <v>1413.15</v>
      </c>
      <c r="I904" t="s">
        <v>1504</v>
      </c>
      <c r="J904" t="s">
        <v>1484</v>
      </c>
      <c r="K904" t="s">
        <v>1505</v>
      </c>
      <c r="L904" t="s">
        <v>1486</v>
      </c>
      <c r="M904">
        <v>146.5</v>
      </c>
      <c r="N904">
        <v>1140</v>
      </c>
      <c r="O904">
        <v>2</v>
      </c>
      <c r="P904">
        <v>1E-4</v>
      </c>
      <c r="Q904" s="134">
        <v>15030</v>
      </c>
      <c r="R904">
        <v>50</v>
      </c>
      <c r="S904">
        <v>2.98</v>
      </c>
      <c r="T904">
        <v>12.8</v>
      </c>
      <c r="U904">
        <v>13.1</v>
      </c>
      <c r="V904">
        <v>0.28000000000000003</v>
      </c>
      <c r="W904">
        <v>6.06</v>
      </c>
      <c r="X904">
        <v>10.5</v>
      </c>
      <c r="Y904">
        <v>2.91</v>
      </c>
      <c r="Z904">
        <v>0.31</v>
      </c>
      <c r="AA904">
        <v>0</v>
      </c>
      <c r="AB904">
        <v>0.26</v>
      </c>
      <c r="AC904">
        <v>0</v>
      </c>
      <c r="AD904">
        <v>0</v>
      </c>
      <c r="AE904">
        <v>99.2</v>
      </c>
      <c r="AG904" s="134">
        <v>15030</v>
      </c>
      <c r="AH904">
        <v>52.6</v>
      </c>
      <c r="AI904">
        <v>0.81</v>
      </c>
      <c r="AJ904">
        <v>2.29</v>
      </c>
      <c r="AK904">
        <v>7.86</v>
      </c>
      <c r="AL904">
        <v>0.24</v>
      </c>
      <c r="AM904">
        <v>16.8</v>
      </c>
      <c r="AN904">
        <v>19.2</v>
      </c>
      <c r="AO904">
        <v>0.22</v>
      </c>
      <c r="AP904">
        <v>0</v>
      </c>
      <c r="AQ904">
        <v>0</v>
      </c>
    </row>
    <row r="905" spans="1:43" ht="15.6">
      <c r="A905" s="134">
        <v>15031</v>
      </c>
      <c r="B905" t="s">
        <v>1451</v>
      </c>
      <c r="C905" t="s">
        <v>1445</v>
      </c>
      <c r="D905">
        <v>0</v>
      </c>
      <c r="E905">
        <f t="shared" si="52"/>
        <v>1.3299999999999983</v>
      </c>
      <c r="F905">
        <f t="shared" si="53"/>
        <v>1.2999999999999972</v>
      </c>
      <c r="G905">
        <f t="shared" si="54"/>
        <v>1E-3</v>
      </c>
      <c r="H905" s="136">
        <f t="shared" si="56"/>
        <v>1401.15</v>
      </c>
      <c r="I905" t="s">
        <v>1504</v>
      </c>
      <c r="J905" t="s">
        <v>1484</v>
      </c>
      <c r="K905" t="s">
        <v>1505</v>
      </c>
      <c r="L905" t="s">
        <v>1486</v>
      </c>
      <c r="M905">
        <v>165</v>
      </c>
      <c r="N905">
        <v>1128</v>
      </c>
      <c r="O905">
        <v>2</v>
      </c>
      <c r="P905">
        <v>1E-4</v>
      </c>
      <c r="Q905" s="134">
        <v>15031</v>
      </c>
      <c r="R905">
        <v>49.8</v>
      </c>
      <c r="S905">
        <v>3.33</v>
      </c>
      <c r="T905">
        <v>12.2</v>
      </c>
      <c r="U905">
        <v>14.3</v>
      </c>
      <c r="V905">
        <v>0.25</v>
      </c>
      <c r="W905">
        <v>5.29</v>
      </c>
      <c r="X905">
        <v>9.73</v>
      </c>
      <c r="Y905">
        <v>3.08</v>
      </c>
      <c r="Z905">
        <v>0.37</v>
      </c>
      <c r="AA905">
        <v>0</v>
      </c>
      <c r="AB905">
        <v>0.32</v>
      </c>
      <c r="AC905">
        <v>0</v>
      </c>
      <c r="AD905">
        <v>0</v>
      </c>
      <c r="AE905">
        <v>98.7</v>
      </c>
      <c r="AG905" s="134">
        <v>15031</v>
      </c>
      <c r="AH905">
        <v>52.1</v>
      </c>
      <c r="AI905">
        <v>0.94</v>
      </c>
      <c r="AJ905">
        <v>2.17</v>
      </c>
      <c r="AK905">
        <v>8.91</v>
      </c>
      <c r="AL905">
        <v>0.18</v>
      </c>
      <c r="AM905">
        <v>15.9</v>
      </c>
      <c r="AN905">
        <v>18.399999999999999</v>
      </c>
      <c r="AO905">
        <v>0.27</v>
      </c>
      <c r="AP905">
        <v>0</v>
      </c>
      <c r="AQ905">
        <v>0</v>
      </c>
    </row>
    <row r="906" spans="1:43" ht="15.6">
      <c r="A906" s="134">
        <v>15032</v>
      </c>
      <c r="B906" t="s">
        <v>1452</v>
      </c>
      <c r="C906" t="s">
        <v>1445</v>
      </c>
      <c r="D906">
        <v>0</v>
      </c>
      <c r="E906">
        <f t="shared" si="52"/>
        <v>1.2199999999999989</v>
      </c>
      <c r="F906">
        <f t="shared" si="53"/>
        <v>1.2000000000000028</v>
      </c>
      <c r="G906">
        <f t="shared" si="54"/>
        <v>1E-3</v>
      </c>
      <c r="H906" s="136">
        <f t="shared" si="56"/>
        <v>1383.15</v>
      </c>
      <c r="I906" t="s">
        <v>1504</v>
      </c>
      <c r="J906" t="s">
        <v>1484</v>
      </c>
      <c r="K906" t="s">
        <v>1505</v>
      </c>
      <c r="L906" t="s">
        <v>1486</v>
      </c>
      <c r="M906">
        <v>218.5</v>
      </c>
      <c r="N906">
        <v>1110</v>
      </c>
      <c r="O906">
        <v>2</v>
      </c>
      <c r="P906">
        <v>1E-4</v>
      </c>
      <c r="Q906" s="134">
        <v>15032</v>
      </c>
      <c r="R906">
        <v>49.2</v>
      </c>
      <c r="S906">
        <v>4.33</v>
      </c>
      <c r="T906">
        <v>11.4</v>
      </c>
      <c r="U906">
        <v>15.8</v>
      </c>
      <c r="V906">
        <v>0.26</v>
      </c>
      <c r="W906">
        <v>4.74</v>
      </c>
      <c r="X906">
        <v>9.16</v>
      </c>
      <c r="Y906">
        <v>3.02</v>
      </c>
      <c r="Z906">
        <v>0.43</v>
      </c>
      <c r="AA906">
        <v>0</v>
      </c>
      <c r="AB906">
        <v>0.44</v>
      </c>
      <c r="AC906">
        <v>0</v>
      </c>
      <c r="AD906">
        <v>0</v>
      </c>
      <c r="AE906">
        <v>98.8</v>
      </c>
      <c r="AG906" s="134">
        <v>15032</v>
      </c>
      <c r="AH906">
        <v>50.8</v>
      </c>
      <c r="AI906">
        <v>1.43</v>
      </c>
      <c r="AJ906">
        <v>2.69</v>
      </c>
      <c r="AK906">
        <v>10.5</v>
      </c>
      <c r="AL906">
        <v>0.24</v>
      </c>
      <c r="AM906">
        <v>14.7</v>
      </c>
      <c r="AN906">
        <v>18.7</v>
      </c>
      <c r="AO906">
        <v>0.3</v>
      </c>
      <c r="AP906">
        <v>0</v>
      </c>
      <c r="AQ906">
        <v>0</v>
      </c>
    </row>
    <row r="907" spans="1:43" ht="15.6">
      <c r="A907" s="134">
        <v>15039</v>
      </c>
      <c r="B907" t="s">
        <v>1465</v>
      </c>
      <c r="C907" t="s">
        <v>1445</v>
      </c>
      <c r="D907">
        <v>0</v>
      </c>
      <c r="E907">
        <f t="shared" si="52"/>
        <v>-9.9999999999994316E-2</v>
      </c>
      <c r="F907">
        <f t="shared" si="53"/>
        <v>-9.9999999999994316E-2</v>
      </c>
      <c r="G907">
        <f t="shared" si="54"/>
        <v>1E-3</v>
      </c>
      <c r="H907" s="136">
        <f t="shared" si="56"/>
        <v>1471.15</v>
      </c>
      <c r="I907" t="s">
        <v>1504</v>
      </c>
      <c r="J907" t="s">
        <v>1484</v>
      </c>
      <c r="K907" t="s">
        <v>1505</v>
      </c>
      <c r="L907" t="s">
        <v>1486</v>
      </c>
      <c r="M907">
        <v>164.3</v>
      </c>
      <c r="N907">
        <v>1198</v>
      </c>
      <c r="O907">
        <v>2</v>
      </c>
      <c r="P907">
        <v>1E-4</v>
      </c>
      <c r="Q907" s="134">
        <v>15039</v>
      </c>
      <c r="R907">
        <v>51.2</v>
      </c>
      <c r="S907">
        <v>0.8</v>
      </c>
      <c r="T907">
        <v>14</v>
      </c>
      <c r="U907">
        <v>10.1</v>
      </c>
      <c r="V907">
        <v>0.19</v>
      </c>
      <c r="W907">
        <v>8.81</v>
      </c>
      <c r="X907">
        <v>13.4</v>
      </c>
      <c r="Y907">
        <v>1.46</v>
      </c>
      <c r="Z907">
        <v>0.03</v>
      </c>
      <c r="AA907">
        <v>0</v>
      </c>
      <c r="AB907">
        <v>0.11</v>
      </c>
      <c r="AC907">
        <v>0</v>
      </c>
      <c r="AD907">
        <v>0</v>
      </c>
      <c r="AE907">
        <v>100.1</v>
      </c>
      <c r="AG907" s="134">
        <v>15039</v>
      </c>
      <c r="AH907">
        <v>53.2</v>
      </c>
      <c r="AI907">
        <v>0.21</v>
      </c>
      <c r="AJ907">
        <v>2.56</v>
      </c>
      <c r="AK907">
        <v>4.87</v>
      </c>
      <c r="AL907">
        <v>0.13</v>
      </c>
      <c r="AM907">
        <v>18.399999999999999</v>
      </c>
      <c r="AN907">
        <v>21.1</v>
      </c>
      <c r="AO907">
        <v>0.15</v>
      </c>
      <c r="AP907">
        <v>0</v>
      </c>
      <c r="AQ907">
        <v>0</v>
      </c>
    </row>
    <row r="908" spans="1:43" ht="15.6">
      <c r="A908" s="134">
        <v>15040</v>
      </c>
      <c r="B908" t="s">
        <v>1464</v>
      </c>
      <c r="C908" t="s">
        <v>1445</v>
      </c>
      <c r="D908">
        <v>0</v>
      </c>
      <c r="E908">
        <f t="shared" si="52"/>
        <v>4.9999999999997158E-2</v>
      </c>
      <c r="F908">
        <f t="shared" si="53"/>
        <v>0</v>
      </c>
      <c r="G908">
        <f t="shared" si="54"/>
        <v>1E-3</v>
      </c>
      <c r="H908" s="136">
        <f t="shared" si="56"/>
        <v>1443.15</v>
      </c>
      <c r="I908" t="s">
        <v>1504</v>
      </c>
      <c r="J908" t="s">
        <v>1484</v>
      </c>
      <c r="K908" t="s">
        <v>1505</v>
      </c>
      <c r="L908" t="s">
        <v>1486</v>
      </c>
      <c r="M908">
        <v>183</v>
      </c>
      <c r="N908">
        <v>1170</v>
      </c>
      <c r="O908">
        <v>2</v>
      </c>
      <c r="P908">
        <v>1E-4</v>
      </c>
      <c r="Q908" s="134">
        <v>15040</v>
      </c>
      <c r="R908">
        <v>52</v>
      </c>
      <c r="S908">
        <v>1.1499999999999999</v>
      </c>
      <c r="T908">
        <v>13.3</v>
      </c>
      <c r="U908">
        <v>12.2</v>
      </c>
      <c r="V908">
        <v>0.22</v>
      </c>
      <c r="W908">
        <v>7.31</v>
      </c>
      <c r="X908">
        <v>12</v>
      </c>
      <c r="Y908">
        <v>1.61</v>
      </c>
      <c r="Z908">
        <v>0.02</v>
      </c>
      <c r="AA908">
        <v>0</v>
      </c>
      <c r="AB908">
        <v>0.14000000000000001</v>
      </c>
      <c r="AC908">
        <v>0</v>
      </c>
      <c r="AD908">
        <v>0</v>
      </c>
      <c r="AE908">
        <v>100</v>
      </c>
      <c r="AG908" s="134">
        <v>15040</v>
      </c>
      <c r="AH908">
        <v>51.7</v>
      </c>
      <c r="AI908">
        <v>0.27</v>
      </c>
      <c r="AJ908">
        <v>2.38</v>
      </c>
      <c r="AK908">
        <v>6.84</v>
      </c>
      <c r="AL908">
        <v>0.17</v>
      </c>
      <c r="AM908">
        <v>17.600000000000001</v>
      </c>
      <c r="AN908">
        <v>19.7</v>
      </c>
      <c r="AO908">
        <v>0.16</v>
      </c>
      <c r="AP908">
        <v>0</v>
      </c>
      <c r="AQ908">
        <v>0</v>
      </c>
    </row>
    <row r="909" spans="1:43" ht="15.6">
      <c r="A909" s="134">
        <v>15041</v>
      </c>
      <c r="B909" t="s">
        <v>1463</v>
      </c>
      <c r="C909" t="s">
        <v>1445</v>
      </c>
      <c r="D909">
        <v>0</v>
      </c>
      <c r="E909">
        <f t="shared" si="52"/>
        <v>-2.0000000000010232E-2</v>
      </c>
      <c r="F909">
        <f t="shared" si="53"/>
        <v>0</v>
      </c>
      <c r="G909">
        <f t="shared" si="54"/>
        <v>1E-3</v>
      </c>
      <c r="H909" s="136">
        <f t="shared" si="56"/>
        <v>1452.15</v>
      </c>
      <c r="I909" t="s">
        <v>1504</v>
      </c>
      <c r="J909" t="s">
        <v>1484</v>
      </c>
      <c r="K909" t="s">
        <v>1505</v>
      </c>
      <c r="L909" t="s">
        <v>1486</v>
      </c>
      <c r="M909">
        <v>134</v>
      </c>
      <c r="N909">
        <v>1179</v>
      </c>
      <c r="O909">
        <v>2</v>
      </c>
      <c r="P909">
        <v>1E-4</v>
      </c>
      <c r="Q909" s="134">
        <v>15041</v>
      </c>
      <c r="R909">
        <v>51.3</v>
      </c>
      <c r="S909">
        <v>0.85</v>
      </c>
      <c r="T909">
        <v>14</v>
      </c>
      <c r="U909">
        <v>11</v>
      </c>
      <c r="V909">
        <v>0.21</v>
      </c>
      <c r="W909">
        <v>8</v>
      </c>
      <c r="X909">
        <v>12.7</v>
      </c>
      <c r="Y909">
        <v>1.8</v>
      </c>
      <c r="Z909">
        <v>0.04</v>
      </c>
      <c r="AA909">
        <v>0</v>
      </c>
      <c r="AB909">
        <v>0.12</v>
      </c>
      <c r="AC909">
        <v>0</v>
      </c>
      <c r="AD909">
        <v>0</v>
      </c>
      <c r="AE909">
        <v>100</v>
      </c>
      <c r="AG909" s="134">
        <v>15041</v>
      </c>
      <c r="AH909">
        <v>51.8</v>
      </c>
      <c r="AI909">
        <v>0.27</v>
      </c>
      <c r="AJ909">
        <v>2.85</v>
      </c>
      <c r="AK909">
        <v>6.41</v>
      </c>
      <c r="AL909">
        <v>0.15</v>
      </c>
      <c r="AM909">
        <v>17.100000000000001</v>
      </c>
      <c r="AN909">
        <v>20.5</v>
      </c>
      <c r="AO909">
        <v>0.16</v>
      </c>
      <c r="AP909">
        <v>0</v>
      </c>
      <c r="AQ909">
        <v>0</v>
      </c>
    </row>
    <row r="910" spans="1:43" ht="15.6">
      <c r="A910" s="134">
        <v>2132</v>
      </c>
      <c r="B910" t="s">
        <v>2299</v>
      </c>
      <c r="C910" t="s">
        <v>2300</v>
      </c>
      <c r="D910">
        <v>0</v>
      </c>
      <c r="E910">
        <f t="shared" si="52"/>
        <v>0.61999999999999034</v>
      </c>
      <c r="F910">
        <f t="shared" si="53"/>
        <v>0.62000000000000455</v>
      </c>
      <c r="G910">
        <f t="shared" si="54"/>
        <v>30</v>
      </c>
      <c r="H910" s="136">
        <f t="shared" si="56"/>
        <v>1673.15</v>
      </c>
      <c r="I910" t="s">
        <v>1692</v>
      </c>
      <c r="J910" t="s">
        <v>1512</v>
      </c>
      <c r="K910" t="s">
        <v>1566</v>
      </c>
      <c r="L910" t="s">
        <v>1486</v>
      </c>
      <c r="M910">
        <v>0.33300000000000002</v>
      </c>
      <c r="N910">
        <v>1400</v>
      </c>
      <c r="O910">
        <v>5</v>
      </c>
      <c r="P910">
        <v>3</v>
      </c>
      <c r="Q910" s="134">
        <v>2132</v>
      </c>
      <c r="R910">
        <v>50.78</v>
      </c>
      <c r="S910">
        <v>1.93</v>
      </c>
      <c r="T910">
        <v>16.440000000000001</v>
      </c>
      <c r="U910">
        <v>9.7899999999999991</v>
      </c>
      <c r="V910">
        <v>0</v>
      </c>
      <c r="W910">
        <v>6.87</v>
      </c>
      <c r="X910">
        <v>10.59</v>
      </c>
      <c r="Y910">
        <v>2.98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99.38</v>
      </c>
      <c r="AG910" s="134">
        <v>2132</v>
      </c>
      <c r="AH910">
        <v>49.53</v>
      </c>
      <c r="AI910">
        <v>0.53</v>
      </c>
      <c r="AJ910">
        <v>11.83</v>
      </c>
      <c r="AK910">
        <v>6.01</v>
      </c>
      <c r="AL910">
        <v>0</v>
      </c>
      <c r="AM910">
        <v>12.89</v>
      </c>
      <c r="AN910">
        <v>16.670000000000002</v>
      </c>
      <c r="AO910">
        <v>2.02</v>
      </c>
      <c r="AP910">
        <v>0</v>
      </c>
      <c r="AQ910">
        <v>0</v>
      </c>
    </row>
    <row r="911" spans="1:43" ht="15.6">
      <c r="A911" s="134">
        <v>2138</v>
      </c>
      <c r="B911" t="s">
        <v>2301</v>
      </c>
      <c r="C911" t="s">
        <v>2300</v>
      </c>
      <c r="D911">
        <v>0</v>
      </c>
      <c r="E911">
        <f t="shared" si="52"/>
        <v>0.82000000000000739</v>
      </c>
      <c r="F911">
        <f t="shared" si="53"/>
        <v>0.81999999999999318</v>
      </c>
      <c r="G911">
        <f t="shared" si="54"/>
        <v>50</v>
      </c>
      <c r="H911" s="136">
        <f t="shared" si="56"/>
        <v>1823.15</v>
      </c>
      <c r="I911" t="s">
        <v>1692</v>
      </c>
      <c r="J911" t="s">
        <v>1512</v>
      </c>
      <c r="K911" t="s">
        <v>1566</v>
      </c>
      <c r="L911" t="s">
        <v>1486</v>
      </c>
      <c r="M911">
        <v>0.66700000000000004</v>
      </c>
      <c r="N911">
        <v>1550</v>
      </c>
      <c r="O911">
        <v>5</v>
      </c>
      <c r="P911">
        <v>5</v>
      </c>
      <c r="Q911" s="134">
        <v>2138</v>
      </c>
      <c r="R911">
        <v>51.26</v>
      </c>
      <c r="S911">
        <v>1.83</v>
      </c>
      <c r="T911">
        <v>15.38</v>
      </c>
      <c r="U911">
        <v>9.18</v>
      </c>
      <c r="V911">
        <v>0</v>
      </c>
      <c r="W911">
        <v>7.16</v>
      </c>
      <c r="X911">
        <v>11.32</v>
      </c>
      <c r="Y911">
        <v>3.05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99.18</v>
      </c>
      <c r="AG911" s="134">
        <v>2138</v>
      </c>
      <c r="AH911">
        <v>51.55</v>
      </c>
      <c r="AI911">
        <v>0.38</v>
      </c>
      <c r="AJ911">
        <v>14.33</v>
      </c>
      <c r="AK911">
        <v>5</v>
      </c>
      <c r="AL911">
        <v>0</v>
      </c>
      <c r="AM911">
        <v>10.16</v>
      </c>
      <c r="AN911">
        <v>14.26</v>
      </c>
      <c r="AO911">
        <v>3.83</v>
      </c>
      <c r="AP911">
        <v>0</v>
      </c>
      <c r="AQ911">
        <v>0</v>
      </c>
    </row>
    <row r="912" spans="1:43" s="139" customFormat="1" ht="16.2" thickBot="1">
      <c r="A912" s="135">
        <v>2144</v>
      </c>
      <c r="B912" s="139" t="s">
        <v>2302</v>
      </c>
      <c r="C912" s="139" t="s">
        <v>2300</v>
      </c>
      <c r="D912" s="139">
        <v>0</v>
      </c>
      <c r="E912">
        <f t="shared" si="52"/>
        <v>0.67999999999999261</v>
      </c>
      <c r="F912">
        <f t="shared" si="53"/>
        <v>0.68000000000000682</v>
      </c>
      <c r="G912">
        <f t="shared" si="54"/>
        <v>75</v>
      </c>
      <c r="H912" s="136">
        <f t="shared" si="56"/>
        <v>1973.15</v>
      </c>
      <c r="I912" s="139" t="s">
        <v>1692</v>
      </c>
      <c r="J912" s="139" t="s">
        <v>1512</v>
      </c>
      <c r="K912" s="139" t="s">
        <v>1566</v>
      </c>
      <c r="L912" s="139" t="s">
        <v>1486</v>
      </c>
      <c r="M912" s="139">
        <v>0.33300000000000002</v>
      </c>
      <c r="N912" s="139">
        <v>1700</v>
      </c>
      <c r="O912" s="139">
        <v>5</v>
      </c>
      <c r="P912" s="139">
        <v>7.5</v>
      </c>
      <c r="Q912" s="135">
        <v>2144</v>
      </c>
      <c r="R912" s="139">
        <v>52.04</v>
      </c>
      <c r="S912" s="139">
        <v>2.39</v>
      </c>
      <c r="T912" s="139">
        <v>14.05</v>
      </c>
      <c r="U912" s="139">
        <v>9.7899999999999991</v>
      </c>
      <c r="V912" s="139">
        <v>0</v>
      </c>
      <c r="W912" s="139">
        <v>6.19</v>
      </c>
      <c r="X912" s="139">
        <v>11.86</v>
      </c>
      <c r="Y912" s="139">
        <v>3</v>
      </c>
      <c r="Z912" s="139">
        <v>0</v>
      </c>
      <c r="AA912" s="139">
        <v>0</v>
      </c>
      <c r="AB912" s="139">
        <v>0</v>
      </c>
      <c r="AC912" s="139">
        <v>0</v>
      </c>
      <c r="AD912" s="139">
        <v>0</v>
      </c>
      <c r="AE912" s="139">
        <v>99.32</v>
      </c>
      <c r="AG912" s="135">
        <v>2144</v>
      </c>
      <c r="AH912" s="139">
        <v>53.5</v>
      </c>
      <c r="AI912" s="139">
        <v>0.48</v>
      </c>
      <c r="AJ912" s="139">
        <v>14.56</v>
      </c>
      <c r="AK912" s="139">
        <v>5.51</v>
      </c>
      <c r="AL912" s="139">
        <v>0</v>
      </c>
      <c r="AM912" s="139">
        <v>8.43</v>
      </c>
      <c r="AN912" s="139">
        <v>12.27</v>
      </c>
      <c r="AO912" s="139">
        <v>4.87</v>
      </c>
      <c r="AP912" s="139">
        <v>0</v>
      </c>
      <c r="AQ912" s="139">
        <v>0</v>
      </c>
    </row>
    <row r="913" spans="1:43" ht="15.6">
      <c r="A913" s="134">
        <v>20026</v>
      </c>
      <c r="B913" t="s">
        <v>2303</v>
      </c>
      <c r="C913" t="s">
        <v>2304</v>
      </c>
      <c r="D913">
        <v>9.81</v>
      </c>
      <c r="E913">
        <f t="shared" si="52"/>
        <v>17.57178399999998</v>
      </c>
      <c r="F913">
        <f t="shared" si="53"/>
        <v>9.1800000000000068</v>
      </c>
      <c r="G913">
        <f t="shared" si="54"/>
        <v>4.9000000000000004</v>
      </c>
      <c r="H913" s="136">
        <f t="shared" si="56"/>
        <v>1248.1500000000001</v>
      </c>
      <c r="I913" t="s">
        <v>1504</v>
      </c>
      <c r="J913" t="s">
        <v>1511</v>
      </c>
      <c r="K913" t="s">
        <v>1547</v>
      </c>
      <c r="L913" t="s">
        <v>1486</v>
      </c>
      <c r="M913">
        <v>66</v>
      </c>
      <c r="N913">
        <v>975</v>
      </c>
      <c r="O913">
        <v>5</v>
      </c>
      <c r="P913">
        <v>0.49</v>
      </c>
      <c r="Q913" s="134">
        <v>20026</v>
      </c>
      <c r="R913">
        <v>50.495899999999999</v>
      </c>
      <c r="S913">
        <v>0.56308400000000003</v>
      </c>
      <c r="T913">
        <v>14.885400000000001</v>
      </c>
      <c r="U913">
        <v>3.8416899999999998</v>
      </c>
      <c r="V913">
        <v>4.5409999999999999E-2</v>
      </c>
      <c r="W913">
        <v>3.5510600000000001</v>
      </c>
      <c r="X913">
        <v>5.5309400000000002</v>
      </c>
      <c r="Y913">
        <v>2.6428600000000002</v>
      </c>
      <c r="Z913">
        <v>0.61757600000000001</v>
      </c>
      <c r="AA913">
        <v>2.7245999999999999E-2</v>
      </c>
      <c r="AB913">
        <v>0.22705</v>
      </c>
      <c r="AC913">
        <v>1.8164E-2</v>
      </c>
      <c r="AD913">
        <v>0</v>
      </c>
      <c r="AE913">
        <v>90.82</v>
      </c>
      <c r="AG913" s="134">
        <v>20026</v>
      </c>
      <c r="AH913">
        <v>54.04</v>
      </c>
      <c r="AI913">
        <v>0.28999999999999998</v>
      </c>
      <c r="AJ913">
        <v>1.85</v>
      </c>
      <c r="AK913">
        <v>5.46</v>
      </c>
      <c r="AL913">
        <v>0.13</v>
      </c>
      <c r="AM913">
        <v>17.84</v>
      </c>
      <c r="AN913">
        <v>20.09</v>
      </c>
      <c r="AO913">
        <v>0.3</v>
      </c>
      <c r="AP913">
        <v>0</v>
      </c>
      <c r="AQ913">
        <v>0.51</v>
      </c>
    </row>
    <row r="914" spans="1:43" ht="15.6">
      <c r="A914" s="134">
        <v>20027</v>
      </c>
      <c r="B914" t="s">
        <v>2305</v>
      </c>
      <c r="C914" t="s">
        <v>2304</v>
      </c>
      <c r="D914">
        <v>9.81</v>
      </c>
      <c r="E914">
        <f t="shared" si="52"/>
        <v>18.242311999999998</v>
      </c>
      <c r="F914">
        <f t="shared" si="53"/>
        <v>9.5600000000000023</v>
      </c>
      <c r="G914">
        <f t="shared" si="54"/>
        <v>4.76</v>
      </c>
      <c r="H914" s="136">
        <f t="shared" si="56"/>
        <v>1273.1500000000001</v>
      </c>
      <c r="I914" t="s">
        <v>1504</v>
      </c>
      <c r="J914" t="s">
        <v>1511</v>
      </c>
      <c r="K914" t="s">
        <v>1547</v>
      </c>
      <c r="L914" t="s">
        <v>1486</v>
      </c>
      <c r="M914">
        <v>73</v>
      </c>
      <c r="N914">
        <v>1000</v>
      </c>
      <c r="O914">
        <v>5</v>
      </c>
      <c r="P914">
        <v>0.47599999999999998</v>
      </c>
      <c r="Q914" s="134">
        <v>20027</v>
      </c>
      <c r="R914">
        <v>49.6877</v>
      </c>
      <c r="S914">
        <v>0.56977199999999995</v>
      </c>
      <c r="T914">
        <v>14.19</v>
      </c>
      <c r="U914">
        <v>3.9431799999999999</v>
      </c>
      <c r="V914">
        <v>4.5220000000000003E-2</v>
      </c>
      <c r="W914">
        <v>4.1150200000000003</v>
      </c>
      <c r="X914">
        <v>5.83338</v>
      </c>
      <c r="Y914">
        <v>2.5232800000000002</v>
      </c>
      <c r="Z914">
        <v>0.60594800000000004</v>
      </c>
      <c r="AA914">
        <v>3.6176E-2</v>
      </c>
      <c r="AB914">
        <v>0.208012</v>
      </c>
      <c r="AC914">
        <v>1.8088E-2</v>
      </c>
      <c r="AD914">
        <v>0</v>
      </c>
      <c r="AE914">
        <v>90.44</v>
      </c>
      <c r="AG914" s="134">
        <v>20027</v>
      </c>
      <c r="AH914">
        <v>53.74</v>
      </c>
      <c r="AI914">
        <v>0.24</v>
      </c>
      <c r="AJ914">
        <v>1.82</v>
      </c>
      <c r="AK914">
        <v>4.59</v>
      </c>
      <c r="AL914">
        <v>0.11</v>
      </c>
      <c r="AM914">
        <v>17.690000000000001</v>
      </c>
      <c r="AN914">
        <v>21.4</v>
      </c>
      <c r="AO914">
        <v>0.27</v>
      </c>
      <c r="AP914">
        <v>0</v>
      </c>
      <c r="AQ914">
        <v>0.67</v>
      </c>
    </row>
    <row r="915" spans="1:43" ht="15.6">
      <c r="A915" s="134">
        <v>20028</v>
      </c>
      <c r="B915" t="s">
        <v>2306</v>
      </c>
      <c r="C915" t="s">
        <v>2304</v>
      </c>
      <c r="D915">
        <v>9.81</v>
      </c>
      <c r="E915">
        <f t="shared" si="52"/>
        <v>10.169999999999987</v>
      </c>
      <c r="F915">
        <f t="shared" si="53"/>
        <v>10.11</v>
      </c>
      <c r="G915">
        <f t="shared" si="54"/>
        <v>4.8499999999999996</v>
      </c>
      <c r="H915" s="136">
        <f t="shared" si="56"/>
        <v>1298.1500000000001</v>
      </c>
      <c r="I915" t="s">
        <v>1504</v>
      </c>
      <c r="J915" t="s">
        <v>1511</v>
      </c>
      <c r="K915" t="s">
        <v>1547</v>
      </c>
      <c r="L915" t="s">
        <v>2307</v>
      </c>
      <c r="M915">
        <v>69</v>
      </c>
      <c r="N915">
        <v>1025</v>
      </c>
      <c r="O915">
        <v>5</v>
      </c>
      <c r="P915">
        <v>0.48499999999999999</v>
      </c>
      <c r="Q915" s="134">
        <v>20028</v>
      </c>
      <c r="R915">
        <v>54.23</v>
      </c>
      <c r="S915">
        <v>0.6</v>
      </c>
      <c r="T915">
        <v>14.82</v>
      </c>
      <c r="U915">
        <v>4.54</v>
      </c>
      <c r="V915">
        <v>0.11</v>
      </c>
      <c r="W915">
        <v>5.25</v>
      </c>
      <c r="X915">
        <v>7.06</v>
      </c>
      <c r="Y915">
        <v>2.5099999999999998</v>
      </c>
      <c r="Z915">
        <v>0.56000000000000005</v>
      </c>
      <c r="AA915">
        <v>0.02</v>
      </c>
      <c r="AB915">
        <v>0.13</v>
      </c>
      <c r="AC915">
        <v>0.02</v>
      </c>
      <c r="AD915">
        <v>0</v>
      </c>
      <c r="AE915">
        <v>89.89</v>
      </c>
      <c r="AG915" s="134">
        <v>20028</v>
      </c>
      <c r="AH915">
        <v>54.09</v>
      </c>
      <c r="AI915">
        <v>0.2</v>
      </c>
      <c r="AJ915">
        <v>1.58</v>
      </c>
      <c r="AK915">
        <v>4.45</v>
      </c>
      <c r="AL915">
        <v>0.12</v>
      </c>
      <c r="AM915">
        <v>18.3</v>
      </c>
      <c r="AN915">
        <v>21.07</v>
      </c>
      <c r="AO915">
        <v>0.26</v>
      </c>
      <c r="AP915">
        <v>0</v>
      </c>
      <c r="AQ915">
        <v>0.7</v>
      </c>
    </row>
    <row r="916" spans="1:43" ht="15.6">
      <c r="A916" s="134">
        <v>12063</v>
      </c>
      <c r="B916" t="s">
        <v>2308</v>
      </c>
      <c r="C916" t="s">
        <v>2309</v>
      </c>
      <c r="D916">
        <v>0.49</v>
      </c>
      <c r="E916">
        <f t="shared" si="52"/>
        <v>0.5</v>
      </c>
      <c r="F916">
        <f t="shared" si="53"/>
        <v>0.95999999999999375</v>
      </c>
      <c r="G916">
        <f t="shared" si="54"/>
        <v>2.0469999999999997</v>
      </c>
      <c r="H916" s="136">
        <f t="shared" si="56"/>
        <v>1448.15</v>
      </c>
      <c r="I916" t="s">
        <v>1545</v>
      </c>
      <c r="J916" t="s">
        <v>1511</v>
      </c>
      <c r="K916" t="s">
        <v>1580</v>
      </c>
      <c r="L916" t="s">
        <v>2310</v>
      </c>
      <c r="M916">
        <v>1.5</v>
      </c>
      <c r="N916">
        <v>1175</v>
      </c>
      <c r="O916">
        <v>3</v>
      </c>
      <c r="P916">
        <v>0.20469999999999999</v>
      </c>
      <c r="Q916" s="134">
        <v>12063</v>
      </c>
      <c r="R916">
        <v>50.1</v>
      </c>
      <c r="S916">
        <v>1.54</v>
      </c>
      <c r="T916">
        <v>14.78</v>
      </c>
      <c r="U916">
        <v>11.35</v>
      </c>
      <c r="V916">
        <v>0.23</v>
      </c>
      <c r="W916">
        <v>7.52</v>
      </c>
      <c r="X916">
        <v>11.49</v>
      </c>
      <c r="Y916">
        <v>2.4</v>
      </c>
      <c r="Z916">
        <v>0.09</v>
      </c>
      <c r="AA916">
        <v>0</v>
      </c>
      <c r="AB916">
        <v>0</v>
      </c>
      <c r="AC916">
        <v>0</v>
      </c>
      <c r="AD916">
        <v>0</v>
      </c>
      <c r="AE916">
        <v>99.04</v>
      </c>
      <c r="AG916" s="134">
        <v>12063</v>
      </c>
      <c r="AH916">
        <v>50.42</v>
      </c>
      <c r="AI916">
        <v>0.62</v>
      </c>
      <c r="AJ916">
        <v>6.72</v>
      </c>
      <c r="AK916">
        <v>7.21</v>
      </c>
      <c r="AL916">
        <v>0.19</v>
      </c>
      <c r="AM916">
        <v>15.55</v>
      </c>
      <c r="AN916">
        <v>17.27</v>
      </c>
      <c r="AO916">
        <v>0.61</v>
      </c>
      <c r="AP916">
        <v>0.01</v>
      </c>
      <c r="AQ916">
        <v>0</v>
      </c>
    </row>
    <row r="917" spans="1:43" ht="15.6">
      <c r="A917" s="134">
        <v>12068</v>
      </c>
      <c r="B917" t="s">
        <v>2311</v>
      </c>
      <c r="C917" t="s">
        <v>2309</v>
      </c>
      <c r="D917">
        <v>0.83</v>
      </c>
      <c r="E917">
        <f t="shared" si="52"/>
        <v>0.40000000000000568</v>
      </c>
      <c r="F917">
        <f t="shared" si="53"/>
        <v>2.0100000000000051</v>
      </c>
      <c r="G917">
        <f t="shared" si="54"/>
        <v>2.0369999999999999</v>
      </c>
      <c r="H917" s="136">
        <f t="shared" si="56"/>
        <v>1443.15</v>
      </c>
      <c r="I917" t="s">
        <v>1545</v>
      </c>
      <c r="J917" t="s">
        <v>1511</v>
      </c>
      <c r="K917" t="s">
        <v>1580</v>
      </c>
      <c r="L917" t="s">
        <v>2312</v>
      </c>
      <c r="M917">
        <v>1.5</v>
      </c>
      <c r="N917">
        <v>1170</v>
      </c>
      <c r="O917">
        <v>3</v>
      </c>
      <c r="P917">
        <v>0.20369999999999999</v>
      </c>
      <c r="Q917" s="134">
        <v>12068</v>
      </c>
      <c r="R917">
        <v>50.4</v>
      </c>
      <c r="S917">
        <v>1.19</v>
      </c>
      <c r="T917">
        <v>15.76</v>
      </c>
      <c r="U917">
        <v>9.52</v>
      </c>
      <c r="V917">
        <v>0.18</v>
      </c>
      <c r="W917">
        <v>7.98</v>
      </c>
      <c r="X917">
        <v>12.2</v>
      </c>
      <c r="Y917">
        <v>2.2999999999999998</v>
      </c>
      <c r="Z917">
        <v>7.0000000000000007E-2</v>
      </c>
      <c r="AA917">
        <v>0</v>
      </c>
      <c r="AB917">
        <v>0</v>
      </c>
      <c r="AC917">
        <v>0</v>
      </c>
      <c r="AD917">
        <v>0</v>
      </c>
      <c r="AE917">
        <v>97.99</v>
      </c>
      <c r="AG917" s="134">
        <v>12068</v>
      </c>
      <c r="AH917">
        <v>51.14</v>
      </c>
      <c r="AI917">
        <v>0.61</v>
      </c>
      <c r="AJ917">
        <v>5.31</v>
      </c>
      <c r="AK917">
        <v>7.68</v>
      </c>
      <c r="AL917">
        <v>0.15</v>
      </c>
      <c r="AM917">
        <v>16.36</v>
      </c>
      <c r="AN917">
        <v>16.34</v>
      </c>
      <c r="AO917">
        <v>0.81</v>
      </c>
      <c r="AP917">
        <v>0.04</v>
      </c>
      <c r="AQ917">
        <v>0</v>
      </c>
    </row>
    <row r="918" spans="1:43" ht="15.6">
      <c r="A918" s="134">
        <v>4027</v>
      </c>
      <c r="B918">
        <v>1287</v>
      </c>
      <c r="C918" t="s">
        <v>1508</v>
      </c>
      <c r="D918">
        <v>1.7</v>
      </c>
      <c r="E918">
        <f t="shared" si="52"/>
        <v>5.0600000000000023</v>
      </c>
      <c r="F918">
        <f t="shared" si="53"/>
        <v>5.0600000000000023</v>
      </c>
      <c r="G918">
        <f t="shared" si="54"/>
        <v>5</v>
      </c>
      <c r="H918" s="136">
        <f t="shared" si="56"/>
        <v>1333.15</v>
      </c>
      <c r="I918" t="s">
        <v>1510</v>
      </c>
      <c r="J918" t="s">
        <v>1511</v>
      </c>
      <c r="L918" t="s">
        <v>1486</v>
      </c>
      <c r="M918">
        <v>103</v>
      </c>
      <c r="N918">
        <v>1060</v>
      </c>
      <c r="O918">
        <v>5</v>
      </c>
      <c r="P918">
        <v>0.5</v>
      </c>
      <c r="Q918" s="134">
        <v>4027</v>
      </c>
      <c r="R918">
        <v>57.2</v>
      </c>
      <c r="S918">
        <v>1.2</v>
      </c>
      <c r="T918">
        <v>15.7</v>
      </c>
      <c r="U918">
        <v>6.58</v>
      </c>
      <c r="V918">
        <v>0.19</v>
      </c>
      <c r="W918">
        <v>2.13</v>
      </c>
      <c r="X918">
        <v>5.31</v>
      </c>
      <c r="Y918">
        <v>3.85</v>
      </c>
      <c r="Z918">
        <v>2.5099999999999998</v>
      </c>
      <c r="AA918">
        <v>0</v>
      </c>
      <c r="AB918">
        <v>0.27</v>
      </c>
      <c r="AC918">
        <v>0</v>
      </c>
      <c r="AD918">
        <v>0</v>
      </c>
      <c r="AE918">
        <v>94.94</v>
      </c>
      <c r="AG918" s="134">
        <v>4027</v>
      </c>
      <c r="AH918">
        <v>50.4</v>
      </c>
      <c r="AI918">
        <v>0.75</v>
      </c>
      <c r="AJ918">
        <v>3.38</v>
      </c>
      <c r="AK918">
        <v>11.6</v>
      </c>
      <c r="AL918">
        <v>0.4</v>
      </c>
      <c r="AM918">
        <v>14.1</v>
      </c>
      <c r="AN918">
        <v>18.399999999999999</v>
      </c>
      <c r="AO918">
        <v>0.33</v>
      </c>
      <c r="AP918">
        <v>0</v>
      </c>
      <c r="AQ918">
        <v>0</v>
      </c>
    </row>
    <row r="919" spans="1:43" ht="15.6">
      <c r="A919" s="134">
        <v>4013</v>
      </c>
      <c r="B919">
        <v>1147</v>
      </c>
      <c r="C919" t="s">
        <v>1508</v>
      </c>
      <c r="D919">
        <v>1.8</v>
      </c>
      <c r="E919">
        <f t="shared" si="52"/>
        <v>3.0600000000000023</v>
      </c>
      <c r="F919">
        <f t="shared" si="53"/>
        <v>3.0600000000000023</v>
      </c>
      <c r="G919">
        <f t="shared" si="54"/>
        <v>2</v>
      </c>
      <c r="H919" s="136">
        <f t="shared" si="56"/>
        <v>1293.1500000000001</v>
      </c>
      <c r="I919" t="s">
        <v>1510</v>
      </c>
      <c r="J919" t="s">
        <v>1511</v>
      </c>
      <c r="L919" t="s">
        <v>1486</v>
      </c>
      <c r="M919">
        <v>24</v>
      </c>
      <c r="N919">
        <v>1020</v>
      </c>
      <c r="O919">
        <v>5</v>
      </c>
      <c r="P919">
        <v>0.2</v>
      </c>
      <c r="Q919" s="134">
        <v>4013</v>
      </c>
      <c r="R919">
        <v>60.6</v>
      </c>
      <c r="S919">
        <v>1</v>
      </c>
      <c r="T919">
        <v>16</v>
      </c>
      <c r="U919">
        <v>5.56</v>
      </c>
      <c r="V919">
        <v>0.14000000000000001</v>
      </c>
      <c r="W919">
        <v>1.8</v>
      </c>
      <c r="X919">
        <v>4.47</v>
      </c>
      <c r="Y919">
        <v>3.61</v>
      </c>
      <c r="Z919">
        <v>3.58</v>
      </c>
      <c r="AA919">
        <v>0</v>
      </c>
      <c r="AB919">
        <v>0.18</v>
      </c>
      <c r="AC919">
        <v>0</v>
      </c>
      <c r="AD919">
        <v>0</v>
      </c>
      <c r="AE919">
        <v>96.94</v>
      </c>
      <c r="AG919" s="134">
        <v>4013</v>
      </c>
      <c r="AH919">
        <v>52.3</v>
      </c>
      <c r="AI919">
        <v>0.56999999999999995</v>
      </c>
      <c r="AJ919">
        <v>1.46</v>
      </c>
      <c r="AK919">
        <v>10.8</v>
      </c>
      <c r="AL919">
        <v>0.51</v>
      </c>
      <c r="AM919">
        <v>14.1</v>
      </c>
      <c r="AN919">
        <v>19.5</v>
      </c>
      <c r="AO919">
        <v>0.19</v>
      </c>
      <c r="AP919">
        <v>0</v>
      </c>
      <c r="AQ919">
        <v>0</v>
      </c>
    </row>
    <row r="920" spans="1:43" ht="15.6">
      <c r="A920" s="134">
        <v>4014</v>
      </c>
      <c r="B920">
        <v>1148</v>
      </c>
      <c r="C920" t="s">
        <v>1508</v>
      </c>
      <c r="D920">
        <v>1.8</v>
      </c>
      <c r="E920">
        <f t="shared" si="52"/>
        <v>3.7399999999999949</v>
      </c>
      <c r="F920">
        <f t="shared" si="53"/>
        <v>3.7399999999999949</v>
      </c>
      <c r="G920">
        <f t="shared" si="54"/>
        <v>2</v>
      </c>
      <c r="H920" s="136">
        <f t="shared" si="56"/>
        <v>1293.1500000000001</v>
      </c>
      <c r="I920" t="s">
        <v>1510</v>
      </c>
      <c r="J920" t="s">
        <v>1511</v>
      </c>
      <c r="L920" t="s">
        <v>1486</v>
      </c>
      <c r="M920">
        <v>24</v>
      </c>
      <c r="N920">
        <v>1020</v>
      </c>
      <c r="O920">
        <v>5</v>
      </c>
      <c r="P920">
        <v>0.2</v>
      </c>
      <c r="Q920" s="134">
        <v>4014</v>
      </c>
      <c r="R920">
        <v>60</v>
      </c>
      <c r="S920">
        <v>1.1200000000000001</v>
      </c>
      <c r="T920">
        <v>15.3</v>
      </c>
      <c r="U920">
        <v>6.72</v>
      </c>
      <c r="V920">
        <v>0.13</v>
      </c>
      <c r="W920">
        <v>1.32</v>
      </c>
      <c r="X920">
        <v>4.34</v>
      </c>
      <c r="Y920">
        <v>3.79</v>
      </c>
      <c r="Z920">
        <v>3.26</v>
      </c>
      <c r="AA920">
        <v>0</v>
      </c>
      <c r="AB920">
        <v>0.28000000000000003</v>
      </c>
      <c r="AC920">
        <v>0</v>
      </c>
      <c r="AD920">
        <v>0</v>
      </c>
      <c r="AE920">
        <v>96.26</v>
      </c>
      <c r="AG920" s="134">
        <v>4014</v>
      </c>
      <c r="AH920">
        <v>51.9</v>
      </c>
      <c r="AI920">
        <v>0.69</v>
      </c>
      <c r="AJ920">
        <v>1.68</v>
      </c>
      <c r="AK920">
        <v>11</v>
      </c>
      <c r="AL920">
        <v>0.31</v>
      </c>
      <c r="AM920">
        <v>14.3</v>
      </c>
      <c r="AN920">
        <v>19.3</v>
      </c>
      <c r="AO920">
        <v>0.37</v>
      </c>
      <c r="AP920">
        <v>0</v>
      </c>
      <c r="AQ920">
        <v>0</v>
      </c>
    </row>
    <row r="921" spans="1:43" ht="15.6">
      <c r="A921" s="134">
        <v>4015</v>
      </c>
      <c r="B921">
        <v>1162</v>
      </c>
      <c r="C921" t="s">
        <v>1508</v>
      </c>
      <c r="D921">
        <v>1.8</v>
      </c>
      <c r="E921">
        <f t="shared" si="52"/>
        <v>3.2700000000000102</v>
      </c>
      <c r="F921">
        <f t="shared" si="53"/>
        <v>3.269999999999996</v>
      </c>
      <c r="G921">
        <f t="shared" si="54"/>
        <v>2</v>
      </c>
      <c r="H921" s="136">
        <f t="shared" si="56"/>
        <v>1333.15</v>
      </c>
      <c r="I921" t="s">
        <v>1510</v>
      </c>
      <c r="J921" t="s">
        <v>1511</v>
      </c>
      <c r="L921" t="s">
        <v>1486</v>
      </c>
      <c r="M921">
        <v>24</v>
      </c>
      <c r="N921">
        <v>1060</v>
      </c>
      <c r="O921">
        <v>5</v>
      </c>
      <c r="P921">
        <v>0.2</v>
      </c>
      <c r="Q921" s="134">
        <v>4015</v>
      </c>
      <c r="R921">
        <v>59.5</v>
      </c>
      <c r="S921">
        <v>1.61</v>
      </c>
      <c r="T921">
        <v>15.2</v>
      </c>
      <c r="U921">
        <v>6.38</v>
      </c>
      <c r="V921">
        <v>0.24</v>
      </c>
      <c r="W921">
        <v>2.2599999999999998</v>
      </c>
      <c r="X921">
        <v>5.95</v>
      </c>
      <c r="Y921">
        <v>3.71</v>
      </c>
      <c r="Z921">
        <v>1.58</v>
      </c>
      <c r="AA921">
        <v>0</v>
      </c>
      <c r="AB921">
        <v>0.3</v>
      </c>
      <c r="AC921">
        <v>0</v>
      </c>
      <c r="AD921">
        <v>0</v>
      </c>
      <c r="AE921">
        <v>96.73</v>
      </c>
      <c r="AG921" s="134">
        <v>4015</v>
      </c>
      <c r="AH921">
        <v>51.6</v>
      </c>
      <c r="AI921">
        <v>0.95</v>
      </c>
      <c r="AJ921">
        <v>2.84</v>
      </c>
      <c r="AK921">
        <v>9.69</v>
      </c>
      <c r="AL921">
        <v>0.41</v>
      </c>
      <c r="AM921">
        <v>14.4</v>
      </c>
      <c r="AN921">
        <v>19.2</v>
      </c>
      <c r="AO921">
        <v>0.39</v>
      </c>
      <c r="AP921">
        <v>0</v>
      </c>
      <c r="AQ921">
        <v>0</v>
      </c>
    </row>
    <row r="922" spans="1:43" ht="15.6">
      <c r="A922" s="134">
        <v>4016</v>
      </c>
      <c r="B922">
        <v>1164</v>
      </c>
      <c r="C922" t="s">
        <v>1508</v>
      </c>
      <c r="D922">
        <v>1.8</v>
      </c>
      <c r="E922">
        <f t="shared" si="52"/>
        <v>2.4899999999999949</v>
      </c>
      <c r="F922">
        <f t="shared" si="53"/>
        <v>2.4899999999999949</v>
      </c>
      <c r="G922">
        <f t="shared" si="54"/>
        <v>2</v>
      </c>
      <c r="H922" s="136">
        <f t="shared" si="56"/>
        <v>1333.15</v>
      </c>
      <c r="I922" t="s">
        <v>1510</v>
      </c>
      <c r="J922" t="s">
        <v>1511</v>
      </c>
      <c r="L922" t="s">
        <v>1486</v>
      </c>
      <c r="M922">
        <v>24</v>
      </c>
      <c r="N922">
        <v>1060</v>
      </c>
      <c r="O922">
        <v>5</v>
      </c>
      <c r="P922">
        <v>0.2</v>
      </c>
      <c r="Q922" s="134">
        <v>4016</v>
      </c>
      <c r="R922">
        <v>61.5</v>
      </c>
      <c r="S922">
        <v>1.0900000000000001</v>
      </c>
      <c r="T922">
        <v>15.7</v>
      </c>
      <c r="U922">
        <v>5.47</v>
      </c>
      <c r="V922">
        <v>0.11</v>
      </c>
      <c r="W922">
        <v>2.06</v>
      </c>
      <c r="X922">
        <v>4.9000000000000004</v>
      </c>
      <c r="Y922">
        <v>3.6</v>
      </c>
      <c r="Z922">
        <v>2.87</v>
      </c>
      <c r="AA922">
        <v>0</v>
      </c>
      <c r="AB922">
        <v>0.21</v>
      </c>
      <c r="AC922">
        <v>0</v>
      </c>
      <c r="AD922">
        <v>0</v>
      </c>
      <c r="AE922">
        <v>97.51</v>
      </c>
      <c r="AG922" s="134">
        <v>4016</v>
      </c>
      <c r="AH922">
        <v>51</v>
      </c>
      <c r="AI922">
        <v>0.61</v>
      </c>
      <c r="AJ922">
        <v>1.86</v>
      </c>
      <c r="AK922">
        <v>10.199999999999999</v>
      </c>
      <c r="AL922">
        <v>0.36</v>
      </c>
      <c r="AM922">
        <v>14.8</v>
      </c>
      <c r="AN922">
        <v>19.899999999999999</v>
      </c>
      <c r="AO922">
        <v>0.31</v>
      </c>
      <c r="AP922">
        <v>0</v>
      </c>
      <c r="AQ922">
        <v>0</v>
      </c>
    </row>
    <row r="923" spans="1:43" ht="15.6">
      <c r="A923" s="134">
        <v>4017</v>
      </c>
      <c r="B923">
        <v>1165</v>
      </c>
      <c r="C923" t="s">
        <v>1508</v>
      </c>
      <c r="D923">
        <v>1.8</v>
      </c>
      <c r="E923">
        <f t="shared" si="52"/>
        <v>2.3700000000000188</v>
      </c>
      <c r="F923">
        <f t="shared" si="53"/>
        <v>2.3700000000000045</v>
      </c>
      <c r="G923">
        <f t="shared" si="54"/>
        <v>2</v>
      </c>
      <c r="H923" s="136">
        <f t="shared" si="56"/>
        <v>1333.15</v>
      </c>
      <c r="I923" t="s">
        <v>1510</v>
      </c>
      <c r="J923" t="s">
        <v>1511</v>
      </c>
      <c r="L923" t="s">
        <v>1486</v>
      </c>
      <c r="M923">
        <v>24</v>
      </c>
      <c r="N923">
        <v>1060</v>
      </c>
      <c r="O923">
        <v>5</v>
      </c>
      <c r="P923">
        <v>0.2</v>
      </c>
      <c r="Q923" s="134">
        <v>4017</v>
      </c>
      <c r="R923">
        <v>59.9</v>
      </c>
      <c r="S923">
        <v>1.28</v>
      </c>
      <c r="T923">
        <v>15.2</v>
      </c>
      <c r="U923">
        <v>6.9</v>
      </c>
      <c r="V923">
        <v>0.25</v>
      </c>
      <c r="W923">
        <v>2.2400000000000002</v>
      </c>
      <c r="X923">
        <v>5.46</v>
      </c>
      <c r="Y923">
        <v>3.58</v>
      </c>
      <c r="Z923">
        <v>2.44</v>
      </c>
      <c r="AA923">
        <v>0</v>
      </c>
      <c r="AB923">
        <v>0.38</v>
      </c>
      <c r="AC923">
        <v>0</v>
      </c>
      <c r="AD923">
        <v>0</v>
      </c>
      <c r="AE923">
        <v>97.63</v>
      </c>
      <c r="AG923" s="134">
        <v>4017</v>
      </c>
      <c r="AH923">
        <v>51.9</v>
      </c>
      <c r="AI923">
        <v>0.55000000000000004</v>
      </c>
      <c r="AJ923">
        <v>1.86</v>
      </c>
      <c r="AK923">
        <v>11.1</v>
      </c>
      <c r="AL923">
        <v>0.55000000000000004</v>
      </c>
      <c r="AM923">
        <v>14.6</v>
      </c>
      <c r="AN923">
        <v>19.3</v>
      </c>
      <c r="AO923">
        <v>0.39</v>
      </c>
      <c r="AP923">
        <v>0</v>
      </c>
      <c r="AQ923">
        <v>0</v>
      </c>
    </row>
    <row r="924" spans="1:43" ht="15.6">
      <c r="A924" s="134">
        <v>4020</v>
      </c>
      <c r="B924">
        <v>1180</v>
      </c>
      <c r="C924" t="s">
        <v>1508</v>
      </c>
      <c r="D924">
        <v>1.8</v>
      </c>
      <c r="E924">
        <f t="shared" ref="E924:E987" si="57">100-SUM(R924:AB924)</f>
        <v>3.5799999999999983</v>
      </c>
      <c r="F924">
        <f t="shared" ref="F924:F987" si="58">100-AE924</f>
        <v>3.5799999999999983</v>
      </c>
      <c r="G924">
        <f t="shared" ref="G924:G987" si="59">10*P924</f>
        <v>2</v>
      </c>
      <c r="H924" s="136">
        <f t="shared" si="56"/>
        <v>1373.15</v>
      </c>
      <c r="I924" t="s">
        <v>1510</v>
      </c>
      <c r="J924" t="s">
        <v>1511</v>
      </c>
      <c r="L924" t="s">
        <v>1486</v>
      </c>
      <c r="M924">
        <v>24</v>
      </c>
      <c r="N924">
        <v>1100</v>
      </c>
      <c r="O924">
        <v>5</v>
      </c>
      <c r="P924">
        <v>0.2</v>
      </c>
      <c r="Q924" s="134">
        <v>4020</v>
      </c>
      <c r="R924">
        <v>55.7</v>
      </c>
      <c r="S924">
        <v>1.99</v>
      </c>
      <c r="T924">
        <v>15.8</v>
      </c>
      <c r="U924">
        <v>5.87</v>
      </c>
      <c r="V924">
        <v>0.19</v>
      </c>
      <c r="W924">
        <v>3.66</v>
      </c>
      <c r="X924">
        <v>7.44</v>
      </c>
      <c r="Y924">
        <v>3.97</v>
      </c>
      <c r="Z924">
        <v>1.42</v>
      </c>
      <c r="AA924">
        <v>0</v>
      </c>
      <c r="AB924">
        <v>0.38</v>
      </c>
      <c r="AC924">
        <v>0</v>
      </c>
      <c r="AD924">
        <v>0</v>
      </c>
      <c r="AE924">
        <v>96.42</v>
      </c>
      <c r="AG924" s="134">
        <v>4020</v>
      </c>
      <c r="AH924">
        <v>50.4</v>
      </c>
      <c r="AI924">
        <v>1.55</v>
      </c>
      <c r="AJ924">
        <v>4.5</v>
      </c>
      <c r="AK924">
        <v>6.66</v>
      </c>
      <c r="AL924">
        <v>0.4</v>
      </c>
      <c r="AM924">
        <v>15.6</v>
      </c>
      <c r="AN924">
        <v>19</v>
      </c>
      <c r="AO924">
        <v>0.52</v>
      </c>
      <c r="AP924">
        <v>0</v>
      </c>
      <c r="AQ924">
        <v>0</v>
      </c>
    </row>
    <row r="925" spans="1:43" ht="15.6">
      <c r="A925" s="134">
        <v>4022</v>
      </c>
      <c r="B925">
        <v>1234</v>
      </c>
      <c r="C925" t="s">
        <v>1508</v>
      </c>
      <c r="D925">
        <v>1.8</v>
      </c>
      <c r="E925">
        <f t="shared" si="57"/>
        <v>2.7300000000000182</v>
      </c>
      <c r="F925">
        <f t="shared" si="58"/>
        <v>2.730000000000004</v>
      </c>
      <c r="G925">
        <f t="shared" si="59"/>
        <v>2</v>
      </c>
      <c r="H925" s="136">
        <f t="shared" si="56"/>
        <v>1393.15</v>
      </c>
      <c r="I925" t="s">
        <v>1510</v>
      </c>
      <c r="J925" t="s">
        <v>1511</v>
      </c>
      <c r="L925" t="s">
        <v>1486</v>
      </c>
      <c r="M925">
        <v>35</v>
      </c>
      <c r="N925">
        <v>1120</v>
      </c>
      <c r="O925">
        <v>5</v>
      </c>
      <c r="P925">
        <v>0.2</v>
      </c>
      <c r="Q925" s="134">
        <v>4022</v>
      </c>
      <c r="R925">
        <v>56.3</v>
      </c>
      <c r="S925">
        <v>2.4300000000000002</v>
      </c>
      <c r="T925">
        <v>14</v>
      </c>
      <c r="U925">
        <v>6.87</v>
      </c>
      <c r="V925">
        <v>0.31</v>
      </c>
      <c r="W925">
        <v>4.1900000000000004</v>
      </c>
      <c r="X925">
        <v>7.49</v>
      </c>
      <c r="Y925">
        <v>3.75</v>
      </c>
      <c r="Z925">
        <v>1.49</v>
      </c>
      <c r="AA925">
        <v>0</v>
      </c>
      <c r="AB925">
        <v>0.44</v>
      </c>
      <c r="AC925">
        <v>0</v>
      </c>
      <c r="AD925">
        <v>0</v>
      </c>
      <c r="AE925">
        <v>97.27</v>
      </c>
      <c r="AG925" s="134">
        <v>4022</v>
      </c>
      <c r="AH925">
        <v>51</v>
      </c>
      <c r="AI925">
        <v>1.85</v>
      </c>
      <c r="AJ925">
        <v>3.07</v>
      </c>
      <c r="AK925">
        <v>7.53</v>
      </c>
      <c r="AL925">
        <v>0.55000000000000004</v>
      </c>
      <c r="AM925">
        <v>16.5</v>
      </c>
      <c r="AN925">
        <v>18.100000000000001</v>
      </c>
      <c r="AO925">
        <v>0.36</v>
      </c>
      <c r="AP925">
        <v>0</v>
      </c>
      <c r="AQ925">
        <v>0</v>
      </c>
    </row>
    <row r="926" spans="1:43" ht="15.6">
      <c r="A926" s="134">
        <v>4023</v>
      </c>
      <c r="B926">
        <v>1248</v>
      </c>
      <c r="C926" t="s">
        <v>1508</v>
      </c>
      <c r="D926">
        <v>1.8</v>
      </c>
      <c r="E926">
        <f t="shared" si="57"/>
        <v>4.0799999999999983</v>
      </c>
      <c r="F926">
        <f t="shared" si="58"/>
        <v>4.0799999999999983</v>
      </c>
      <c r="G926">
        <f t="shared" si="59"/>
        <v>2</v>
      </c>
      <c r="H926" s="136">
        <f t="shared" si="56"/>
        <v>1293.1500000000001</v>
      </c>
      <c r="I926" t="s">
        <v>1510</v>
      </c>
      <c r="J926" t="s">
        <v>1511</v>
      </c>
      <c r="L926" t="s">
        <v>1486</v>
      </c>
      <c r="M926">
        <v>96</v>
      </c>
      <c r="N926">
        <v>1020</v>
      </c>
      <c r="O926">
        <v>5</v>
      </c>
      <c r="P926">
        <v>0.2</v>
      </c>
      <c r="Q926" s="134">
        <v>4023</v>
      </c>
      <c r="R926">
        <v>58.7</v>
      </c>
      <c r="S926">
        <v>1.1299999999999999</v>
      </c>
      <c r="T926">
        <v>16.5</v>
      </c>
      <c r="U926">
        <v>5.6</v>
      </c>
      <c r="V926">
        <v>0.14000000000000001</v>
      </c>
      <c r="W926">
        <v>1.56</v>
      </c>
      <c r="X926">
        <v>4.55</v>
      </c>
      <c r="Y926">
        <v>3.88</v>
      </c>
      <c r="Z926">
        <v>3.61</v>
      </c>
      <c r="AA926">
        <v>0</v>
      </c>
      <c r="AB926">
        <v>0.25</v>
      </c>
      <c r="AC926">
        <v>0</v>
      </c>
      <c r="AD926">
        <v>0</v>
      </c>
      <c r="AE926">
        <v>95.92</v>
      </c>
      <c r="AG926" s="134">
        <v>4023</v>
      </c>
      <c r="AH926">
        <v>51.4</v>
      </c>
      <c r="AI926">
        <v>0.53</v>
      </c>
      <c r="AJ926">
        <v>1.77</v>
      </c>
      <c r="AK926">
        <v>10.199999999999999</v>
      </c>
      <c r="AL926">
        <v>0.37</v>
      </c>
      <c r="AM926">
        <v>14.6</v>
      </c>
      <c r="AN926">
        <v>20</v>
      </c>
      <c r="AO926">
        <v>0.28999999999999998</v>
      </c>
      <c r="AP926">
        <v>0</v>
      </c>
      <c r="AQ926">
        <v>0</v>
      </c>
    </row>
    <row r="927" spans="1:43" ht="15.6">
      <c r="A927" s="134">
        <v>4024</v>
      </c>
      <c r="B927">
        <v>1249</v>
      </c>
      <c r="C927" t="s">
        <v>1508</v>
      </c>
      <c r="D927">
        <v>1.8</v>
      </c>
      <c r="E927">
        <f t="shared" si="57"/>
        <v>5.1400000000000148</v>
      </c>
      <c r="F927">
        <f t="shared" si="58"/>
        <v>5.1400000000000006</v>
      </c>
      <c r="G927">
        <f t="shared" si="59"/>
        <v>2</v>
      </c>
      <c r="H927" s="136">
        <f t="shared" si="56"/>
        <v>1293.1500000000001</v>
      </c>
      <c r="I927" t="s">
        <v>1510</v>
      </c>
      <c r="J927" t="s">
        <v>1511</v>
      </c>
      <c r="L927" t="s">
        <v>1486</v>
      </c>
      <c r="M927">
        <v>96</v>
      </c>
      <c r="N927">
        <v>1020</v>
      </c>
      <c r="O927">
        <v>5</v>
      </c>
      <c r="P927">
        <v>0.2</v>
      </c>
      <c r="Q927" s="134">
        <v>4024</v>
      </c>
      <c r="R927">
        <v>58.8</v>
      </c>
      <c r="S927">
        <v>1.19</v>
      </c>
      <c r="T927">
        <v>16.2</v>
      </c>
      <c r="U927">
        <v>4.32</v>
      </c>
      <c r="V927">
        <v>0.2</v>
      </c>
      <c r="W927">
        <v>2.5</v>
      </c>
      <c r="X927">
        <v>4.8499999999999996</v>
      </c>
      <c r="Y927">
        <v>3.91</v>
      </c>
      <c r="Z927">
        <v>2.64</v>
      </c>
      <c r="AA927">
        <v>0</v>
      </c>
      <c r="AB927">
        <v>0.25</v>
      </c>
      <c r="AC927">
        <v>0</v>
      </c>
      <c r="AD927">
        <v>0</v>
      </c>
      <c r="AE927">
        <v>94.86</v>
      </c>
      <c r="AG927" s="134">
        <v>4024</v>
      </c>
      <c r="AH927">
        <v>51.8</v>
      </c>
      <c r="AI927">
        <v>0.72</v>
      </c>
      <c r="AJ927">
        <v>2.06</v>
      </c>
      <c r="AK927">
        <v>8.1300000000000008</v>
      </c>
      <c r="AL927">
        <v>0.4</v>
      </c>
      <c r="AM927">
        <v>16.399999999999999</v>
      </c>
      <c r="AN927">
        <v>19.3</v>
      </c>
      <c r="AO927">
        <v>0.08</v>
      </c>
      <c r="AP927">
        <v>0</v>
      </c>
      <c r="AQ927">
        <v>0</v>
      </c>
    </row>
    <row r="928" spans="1:43" ht="15.6">
      <c r="A928" s="134">
        <v>4018</v>
      </c>
      <c r="B928">
        <v>1173</v>
      </c>
      <c r="C928" t="s">
        <v>1508</v>
      </c>
      <c r="D928">
        <v>1.9</v>
      </c>
      <c r="E928">
        <f t="shared" si="57"/>
        <v>2.8099999999999881</v>
      </c>
      <c r="F928">
        <f t="shared" si="58"/>
        <v>2.8100000000000023</v>
      </c>
      <c r="G928">
        <f t="shared" si="59"/>
        <v>2</v>
      </c>
      <c r="H928" s="136">
        <f t="shared" si="56"/>
        <v>1293.1500000000001</v>
      </c>
      <c r="I928" t="s">
        <v>1510</v>
      </c>
      <c r="J928" t="s">
        <v>1511</v>
      </c>
      <c r="L928" t="s">
        <v>1486</v>
      </c>
      <c r="M928">
        <v>96</v>
      </c>
      <c r="N928">
        <v>1020</v>
      </c>
      <c r="O928">
        <v>5</v>
      </c>
      <c r="P928">
        <v>0.2</v>
      </c>
      <c r="Q928" s="134">
        <v>4018</v>
      </c>
      <c r="R928">
        <v>68.400000000000006</v>
      </c>
      <c r="S928">
        <v>1.21</v>
      </c>
      <c r="T928">
        <v>14.2</v>
      </c>
      <c r="U928">
        <v>2.13</v>
      </c>
      <c r="V928">
        <v>0.2</v>
      </c>
      <c r="W928">
        <v>0.85</v>
      </c>
      <c r="X928">
        <v>2.31</v>
      </c>
      <c r="Y928">
        <v>3.73</v>
      </c>
      <c r="Z928">
        <v>3.98</v>
      </c>
      <c r="AA928">
        <v>0</v>
      </c>
      <c r="AB928">
        <v>0.18</v>
      </c>
      <c r="AC928">
        <v>0</v>
      </c>
      <c r="AD928">
        <v>0</v>
      </c>
      <c r="AE928">
        <v>97.19</v>
      </c>
      <c r="AG928" s="134">
        <v>4018</v>
      </c>
      <c r="AH928">
        <v>51.8</v>
      </c>
      <c r="AI928">
        <v>0.4</v>
      </c>
      <c r="AJ928">
        <v>1.84</v>
      </c>
      <c r="AK928">
        <v>9.7100000000000009</v>
      </c>
      <c r="AL928">
        <v>0.49</v>
      </c>
      <c r="AM928">
        <v>15.1</v>
      </c>
      <c r="AN928">
        <v>19.8</v>
      </c>
      <c r="AO928">
        <v>0.26</v>
      </c>
      <c r="AP928">
        <v>0</v>
      </c>
      <c r="AQ928">
        <v>0</v>
      </c>
    </row>
    <row r="929" spans="1:43" ht="15.6">
      <c r="A929" s="134">
        <v>4019</v>
      </c>
      <c r="B929">
        <v>1174</v>
      </c>
      <c r="C929" t="s">
        <v>1508</v>
      </c>
      <c r="D929">
        <v>1.9</v>
      </c>
      <c r="E929">
        <f t="shared" si="57"/>
        <v>5.3599999999999994</v>
      </c>
      <c r="F929">
        <f t="shared" si="58"/>
        <v>5.3599999999999994</v>
      </c>
      <c r="G929">
        <f t="shared" si="59"/>
        <v>2</v>
      </c>
      <c r="H929" s="136">
        <f t="shared" si="56"/>
        <v>1293.1500000000001</v>
      </c>
      <c r="I929" t="s">
        <v>1510</v>
      </c>
      <c r="J929" t="s">
        <v>1511</v>
      </c>
      <c r="L929" t="s">
        <v>1486</v>
      </c>
      <c r="M929">
        <v>96</v>
      </c>
      <c r="N929">
        <v>1020</v>
      </c>
      <c r="O929">
        <v>5</v>
      </c>
      <c r="P929">
        <v>0.2</v>
      </c>
      <c r="Q929" s="134">
        <v>4019</v>
      </c>
      <c r="R929">
        <v>66.099999999999994</v>
      </c>
      <c r="S929">
        <v>0.77</v>
      </c>
      <c r="T929">
        <v>13.4</v>
      </c>
      <c r="U929">
        <v>3.66</v>
      </c>
      <c r="V929">
        <v>7.0000000000000007E-2</v>
      </c>
      <c r="W929">
        <v>0.65</v>
      </c>
      <c r="X929">
        <v>2.4500000000000002</v>
      </c>
      <c r="Y929">
        <v>3.69</v>
      </c>
      <c r="Z929">
        <v>3.62</v>
      </c>
      <c r="AA929">
        <v>0</v>
      </c>
      <c r="AB929">
        <v>0.23</v>
      </c>
      <c r="AC929">
        <v>0</v>
      </c>
      <c r="AD929">
        <v>0</v>
      </c>
      <c r="AE929">
        <v>94.64</v>
      </c>
      <c r="AG929" s="134">
        <v>4019</v>
      </c>
      <c r="AH929">
        <v>51.6</v>
      </c>
      <c r="AI929">
        <v>0.48</v>
      </c>
      <c r="AJ929">
        <v>1.98</v>
      </c>
      <c r="AK929">
        <v>11.2</v>
      </c>
      <c r="AL929">
        <v>0.52</v>
      </c>
      <c r="AM929">
        <v>14.5</v>
      </c>
      <c r="AN929">
        <v>19.3</v>
      </c>
      <c r="AO929">
        <v>0.25</v>
      </c>
      <c r="AP929">
        <v>0</v>
      </c>
      <c r="AQ929">
        <v>0</v>
      </c>
    </row>
    <row r="930" spans="1:43" ht="15.6">
      <c r="A930" s="134">
        <v>4026</v>
      </c>
      <c r="B930">
        <v>1286</v>
      </c>
      <c r="C930" t="s">
        <v>1508</v>
      </c>
      <c r="D930">
        <v>2</v>
      </c>
      <c r="E930">
        <f t="shared" si="57"/>
        <v>2.5100000000000051</v>
      </c>
      <c r="F930">
        <f t="shared" si="58"/>
        <v>2.5100000000000051</v>
      </c>
      <c r="G930">
        <f t="shared" si="59"/>
        <v>5</v>
      </c>
      <c r="H930" s="136">
        <f t="shared" si="56"/>
        <v>1333.15</v>
      </c>
      <c r="I930" t="s">
        <v>1510</v>
      </c>
      <c r="J930" t="s">
        <v>1511</v>
      </c>
      <c r="L930" t="s">
        <v>1486</v>
      </c>
      <c r="M930">
        <v>103</v>
      </c>
      <c r="N930">
        <v>1060</v>
      </c>
      <c r="O930">
        <v>5</v>
      </c>
      <c r="P930">
        <v>0.5</v>
      </c>
      <c r="Q930" s="134">
        <v>4026</v>
      </c>
      <c r="R930">
        <v>62.4</v>
      </c>
      <c r="S930">
        <v>1.88</v>
      </c>
      <c r="T930">
        <v>15.2</v>
      </c>
      <c r="U930">
        <v>4.29</v>
      </c>
      <c r="V930">
        <v>0.16</v>
      </c>
      <c r="W930">
        <v>1.1000000000000001</v>
      </c>
      <c r="X930">
        <v>3.08</v>
      </c>
      <c r="Y930">
        <v>4.21</v>
      </c>
      <c r="Z930">
        <v>4.6500000000000004</v>
      </c>
      <c r="AA930">
        <v>0</v>
      </c>
      <c r="AB930">
        <v>0.52</v>
      </c>
      <c r="AC930">
        <v>0</v>
      </c>
      <c r="AD930">
        <v>0</v>
      </c>
      <c r="AE930">
        <v>97.49</v>
      </c>
      <c r="AG930" s="134">
        <v>4026</v>
      </c>
      <c r="AH930">
        <v>49.9</v>
      </c>
      <c r="AI930">
        <v>0.71</v>
      </c>
      <c r="AJ930">
        <v>4.1399999999999997</v>
      </c>
      <c r="AK930">
        <v>10.6</v>
      </c>
      <c r="AL930">
        <v>0.21</v>
      </c>
      <c r="AM930">
        <v>15.8</v>
      </c>
      <c r="AN930">
        <v>15.9</v>
      </c>
      <c r="AO930">
        <v>0.27</v>
      </c>
      <c r="AP930">
        <v>0</v>
      </c>
      <c r="AQ930">
        <v>0</v>
      </c>
    </row>
    <row r="931" spans="1:43" ht="15.6">
      <c r="A931" s="134">
        <v>74</v>
      </c>
      <c r="B931" t="s">
        <v>2313</v>
      </c>
      <c r="C931" t="s">
        <v>1023</v>
      </c>
      <c r="D931">
        <v>2.5299999999999998</v>
      </c>
      <c r="E931">
        <f t="shared" si="57"/>
        <v>5.3099999999999881</v>
      </c>
      <c r="F931">
        <f t="shared" si="58"/>
        <v>1.7800000000000011</v>
      </c>
      <c r="G931">
        <f t="shared" si="59"/>
        <v>0.54</v>
      </c>
      <c r="H931" s="136">
        <f t="shared" si="56"/>
        <v>1248.1500000000001</v>
      </c>
      <c r="I931" t="s">
        <v>2314</v>
      </c>
      <c r="J931" t="s">
        <v>1511</v>
      </c>
      <c r="K931" t="s">
        <v>1589</v>
      </c>
      <c r="L931" t="s">
        <v>1486</v>
      </c>
      <c r="M931">
        <v>49</v>
      </c>
      <c r="N931">
        <v>975</v>
      </c>
      <c r="O931">
        <v>5</v>
      </c>
      <c r="P931">
        <v>5.3999999999999999E-2</v>
      </c>
      <c r="Q931" s="134">
        <v>74</v>
      </c>
      <c r="R931">
        <v>60.54</v>
      </c>
      <c r="S931">
        <v>0.55000000000000004</v>
      </c>
      <c r="T931">
        <v>18.22</v>
      </c>
      <c r="U931">
        <v>1.26</v>
      </c>
      <c r="V931">
        <v>0.05</v>
      </c>
      <c r="W931">
        <v>0.92</v>
      </c>
      <c r="X931">
        <v>2.0299999999999998</v>
      </c>
      <c r="Y931">
        <v>6.62</v>
      </c>
      <c r="Z931">
        <v>4.5</v>
      </c>
      <c r="AA931">
        <v>0</v>
      </c>
      <c r="AB931">
        <v>0</v>
      </c>
      <c r="AC931">
        <v>0</v>
      </c>
      <c r="AD931">
        <v>1</v>
      </c>
      <c r="AE931">
        <v>98.22</v>
      </c>
      <c r="AG931" s="134">
        <v>74</v>
      </c>
      <c r="AH931">
        <v>50.3</v>
      </c>
      <c r="AI931">
        <v>1.1000000000000001</v>
      </c>
      <c r="AJ931">
        <v>3.4</v>
      </c>
      <c r="AK931">
        <v>6.8</v>
      </c>
      <c r="AL931">
        <v>0.17</v>
      </c>
      <c r="AM931">
        <v>14.8</v>
      </c>
      <c r="AN931">
        <v>21.9</v>
      </c>
      <c r="AO931">
        <v>0.56000000000000005</v>
      </c>
      <c r="AP931">
        <v>0</v>
      </c>
      <c r="AQ931">
        <v>0</v>
      </c>
    </row>
    <row r="932" spans="1:43" ht="15.6">
      <c r="A932" s="134">
        <v>68</v>
      </c>
      <c r="B932" t="s">
        <v>2315</v>
      </c>
      <c r="C932" t="s">
        <v>1023</v>
      </c>
      <c r="D932">
        <v>3</v>
      </c>
      <c r="E932">
        <f t="shared" si="57"/>
        <v>5.8900000000000006</v>
      </c>
      <c r="F932">
        <f t="shared" si="58"/>
        <v>0.26999999999999602</v>
      </c>
      <c r="G932">
        <f t="shared" si="59"/>
        <v>0.69000000000000006</v>
      </c>
      <c r="H932" s="136">
        <f t="shared" si="56"/>
        <v>1273.1500000000001</v>
      </c>
      <c r="I932" t="s">
        <v>2314</v>
      </c>
      <c r="J932" t="s">
        <v>1511</v>
      </c>
      <c r="K932" t="s">
        <v>1589</v>
      </c>
      <c r="L932" t="s">
        <v>1486</v>
      </c>
      <c r="M932">
        <v>53</v>
      </c>
      <c r="N932">
        <v>1000</v>
      </c>
      <c r="O932">
        <v>5</v>
      </c>
      <c r="P932">
        <v>6.9000000000000006E-2</v>
      </c>
      <c r="Q932" s="134">
        <v>68</v>
      </c>
      <c r="R932">
        <v>53.3</v>
      </c>
      <c r="S932">
        <v>1.5</v>
      </c>
      <c r="T932">
        <v>16.809999999999999</v>
      </c>
      <c r="U932">
        <v>4.0999999999999996</v>
      </c>
      <c r="V932">
        <v>0.13</v>
      </c>
      <c r="W932">
        <v>3.34</v>
      </c>
      <c r="X932">
        <v>6.13</v>
      </c>
      <c r="Y932">
        <v>5.4</v>
      </c>
      <c r="Z932">
        <v>3.4</v>
      </c>
      <c r="AA932">
        <v>0</v>
      </c>
      <c r="AB932">
        <v>0</v>
      </c>
      <c r="AC932">
        <v>0</v>
      </c>
      <c r="AD932">
        <v>2.62</v>
      </c>
      <c r="AE932">
        <v>99.73</v>
      </c>
      <c r="AG932" s="134">
        <v>68</v>
      </c>
      <c r="AH932">
        <v>51.4</v>
      </c>
      <c r="AI932">
        <v>0.86</v>
      </c>
      <c r="AJ932">
        <v>3</v>
      </c>
      <c r="AK932">
        <v>6.9</v>
      </c>
      <c r="AL932">
        <v>0.1</v>
      </c>
      <c r="AM932">
        <v>15.2</v>
      </c>
      <c r="AN932">
        <v>22.4</v>
      </c>
      <c r="AO932">
        <v>0.51</v>
      </c>
      <c r="AP932">
        <v>0</v>
      </c>
      <c r="AQ932">
        <v>0</v>
      </c>
    </row>
    <row r="933" spans="1:43" ht="15.6">
      <c r="A933" s="134">
        <v>67</v>
      </c>
      <c r="B933" t="s">
        <v>2316</v>
      </c>
      <c r="C933" t="s">
        <v>1023</v>
      </c>
      <c r="D933">
        <v>3.43</v>
      </c>
      <c r="E933">
        <f t="shared" si="57"/>
        <v>10.259999999999991</v>
      </c>
      <c r="F933">
        <f t="shared" si="58"/>
        <v>4.2399999999999949</v>
      </c>
      <c r="G933">
        <f t="shared" si="59"/>
        <v>0.94</v>
      </c>
      <c r="H933" s="136">
        <f t="shared" si="56"/>
        <v>1273.1500000000001</v>
      </c>
      <c r="I933" t="s">
        <v>2314</v>
      </c>
      <c r="J933" t="s">
        <v>1511</v>
      </c>
      <c r="K933" t="s">
        <v>1589</v>
      </c>
      <c r="L933" t="s">
        <v>1486</v>
      </c>
      <c r="M933">
        <v>30</v>
      </c>
      <c r="N933">
        <v>1000</v>
      </c>
      <c r="O933">
        <v>5</v>
      </c>
      <c r="P933">
        <v>9.4E-2</v>
      </c>
      <c r="Q933" s="134">
        <v>67</v>
      </c>
      <c r="R933">
        <v>56.69</v>
      </c>
      <c r="S933">
        <v>0.38</v>
      </c>
      <c r="T933">
        <v>16.850000000000001</v>
      </c>
      <c r="U933">
        <v>2.0699999999999998</v>
      </c>
      <c r="V933">
        <v>0.09</v>
      </c>
      <c r="W933">
        <v>1.56</v>
      </c>
      <c r="X933">
        <v>2.25</v>
      </c>
      <c r="Y933">
        <v>5.56</v>
      </c>
      <c r="Z933">
        <v>4.29</v>
      </c>
      <c r="AA933">
        <v>0</v>
      </c>
      <c r="AB933">
        <v>0</v>
      </c>
      <c r="AC933">
        <v>0</v>
      </c>
      <c r="AD933">
        <v>2.59</v>
      </c>
      <c r="AE933">
        <v>95.76</v>
      </c>
      <c r="AG933" s="134">
        <v>67</v>
      </c>
      <c r="AH933">
        <v>50.9</v>
      </c>
      <c r="AI933">
        <v>1</v>
      </c>
      <c r="AJ933">
        <v>2.6</v>
      </c>
      <c r="AK933">
        <v>6.2</v>
      </c>
      <c r="AL933">
        <v>0.11</v>
      </c>
      <c r="AM933">
        <v>16</v>
      </c>
      <c r="AN933">
        <v>22.3</v>
      </c>
      <c r="AO933">
        <v>0.41</v>
      </c>
      <c r="AP933">
        <v>0</v>
      </c>
      <c r="AQ933">
        <v>0</v>
      </c>
    </row>
    <row r="934" spans="1:43" ht="15.6">
      <c r="A934" s="134">
        <v>63</v>
      </c>
      <c r="B934" t="s">
        <v>2317</v>
      </c>
      <c r="C934" t="s">
        <v>1023</v>
      </c>
      <c r="D934">
        <v>3.51</v>
      </c>
      <c r="E934">
        <f t="shared" si="57"/>
        <v>7.8700000000000188</v>
      </c>
      <c r="F934">
        <f t="shared" si="58"/>
        <v>2.5</v>
      </c>
      <c r="G934">
        <f t="shared" si="59"/>
        <v>1.04</v>
      </c>
      <c r="H934" s="136">
        <f t="shared" si="56"/>
        <v>1293.1500000000001</v>
      </c>
      <c r="I934" t="s">
        <v>2314</v>
      </c>
      <c r="J934" t="s">
        <v>1511</v>
      </c>
      <c r="K934" t="s">
        <v>1589</v>
      </c>
      <c r="L934" t="s">
        <v>1486</v>
      </c>
      <c r="M934">
        <v>48</v>
      </c>
      <c r="N934">
        <v>1020</v>
      </c>
      <c r="O934">
        <v>5</v>
      </c>
      <c r="P934">
        <v>0.104</v>
      </c>
      <c r="Q934" s="134">
        <v>63</v>
      </c>
      <c r="R934">
        <v>56.34</v>
      </c>
      <c r="S934">
        <v>0.79</v>
      </c>
      <c r="T934">
        <v>17.37</v>
      </c>
      <c r="U934">
        <v>2.35</v>
      </c>
      <c r="V934">
        <v>0.1</v>
      </c>
      <c r="W934">
        <v>1.95</v>
      </c>
      <c r="X934">
        <v>3.44</v>
      </c>
      <c r="Y934">
        <v>5.71</v>
      </c>
      <c r="Z934">
        <v>4.08</v>
      </c>
      <c r="AA934">
        <v>0</v>
      </c>
      <c r="AB934">
        <v>0</v>
      </c>
      <c r="AC934">
        <v>0</v>
      </c>
      <c r="AD934">
        <v>1.86</v>
      </c>
      <c r="AE934">
        <v>97.5</v>
      </c>
      <c r="AG934" s="134">
        <v>63</v>
      </c>
      <c r="AH934">
        <v>50.5</v>
      </c>
      <c r="AI934">
        <v>0.9</v>
      </c>
      <c r="AJ934">
        <v>2.7</v>
      </c>
      <c r="AK934">
        <v>6.5</v>
      </c>
      <c r="AL934">
        <v>0.13</v>
      </c>
      <c r="AM934">
        <v>15.4</v>
      </c>
      <c r="AN934">
        <v>22.2</v>
      </c>
      <c r="AO934">
        <v>0.52</v>
      </c>
      <c r="AP934">
        <v>0</v>
      </c>
      <c r="AQ934">
        <v>0</v>
      </c>
    </row>
    <row r="935" spans="1:43" ht="15.6">
      <c r="A935" s="134">
        <v>61</v>
      </c>
      <c r="B935" t="s">
        <v>2318</v>
      </c>
      <c r="C935" t="s">
        <v>1023</v>
      </c>
      <c r="D935">
        <v>4.13</v>
      </c>
      <c r="E935">
        <f t="shared" si="57"/>
        <v>10.929999999999978</v>
      </c>
      <c r="F935">
        <f t="shared" si="58"/>
        <v>5.9000000000000057</v>
      </c>
      <c r="G935">
        <f t="shared" si="59"/>
        <v>1.21</v>
      </c>
      <c r="H935" s="136">
        <f t="shared" si="56"/>
        <v>1240.1500000000001</v>
      </c>
      <c r="I935" t="s">
        <v>2314</v>
      </c>
      <c r="J935" t="s">
        <v>1511</v>
      </c>
      <c r="K935" t="s">
        <v>1589</v>
      </c>
      <c r="L935" t="s">
        <v>1486</v>
      </c>
      <c r="M935">
        <v>50</v>
      </c>
      <c r="N935">
        <v>967</v>
      </c>
      <c r="O935">
        <v>5</v>
      </c>
      <c r="P935">
        <v>0.121</v>
      </c>
      <c r="Q935" s="134">
        <v>61</v>
      </c>
      <c r="R935">
        <v>57.08</v>
      </c>
      <c r="S935">
        <v>0.42</v>
      </c>
      <c r="T935">
        <v>15.96</v>
      </c>
      <c r="U935">
        <v>1.78</v>
      </c>
      <c r="V935">
        <v>0.05</v>
      </c>
      <c r="W935">
        <v>1.45</v>
      </c>
      <c r="X935">
        <v>2.7</v>
      </c>
      <c r="Y935">
        <v>5.65</v>
      </c>
      <c r="Z935">
        <v>3.98</v>
      </c>
      <c r="AA935">
        <v>0</v>
      </c>
      <c r="AB935">
        <v>0</v>
      </c>
      <c r="AC935">
        <v>0</v>
      </c>
      <c r="AD935">
        <v>1.9</v>
      </c>
      <c r="AE935">
        <v>94.1</v>
      </c>
      <c r="AG935" s="134">
        <v>61</v>
      </c>
      <c r="AH935">
        <v>51.7</v>
      </c>
      <c r="AI935">
        <v>0.68</v>
      </c>
      <c r="AJ935">
        <v>2.2000000000000002</v>
      </c>
      <c r="AK935">
        <v>5.4</v>
      </c>
      <c r="AL935">
        <v>0.13</v>
      </c>
      <c r="AM935">
        <v>16.100000000000001</v>
      </c>
      <c r="AN935">
        <v>22.1</v>
      </c>
      <c r="AO935">
        <v>0.47</v>
      </c>
      <c r="AP935">
        <v>0</v>
      </c>
      <c r="AQ935">
        <v>0</v>
      </c>
    </row>
    <row r="936" spans="1:43" ht="15.6">
      <c r="A936" s="134">
        <v>54</v>
      </c>
      <c r="B936" t="s">
        <v>2319</v>
      </c>
      <c r="C936" t="s">
        <v>1023</v>
      </c>
      <c r="D936">
        <v>5.36</v>
      </c>
      <c r="E936">
        <f t="shared" si="57"/>
        <v>10.86</v>
      </c>
      <c r="F936">
        <f t="shared" si="58"/>
        <v>3.3199999999999932</v>
      </c>
      <c r="G936">
        <f t="shared" si="59"/>
        <v>2.21</v>
      </c>
      <c r="H936" s="136">
        <f t="shared" si="56"/>
        <v>1308.1500000000001</v>
      </c>
      <c r="I936" t="s">
        <v>2314</v>
      </c>
      <c r="J936" t="s">
        <v>1511</v>
      </c>
      <c r="K936" t="s">
        <v>1589</v>
      </c>
      <c r="L936" t="s">
        <v>1486</v>
      </c>
      <c r="M936">
        <v>48</v>
      </c>
      <c r="N936">
        <v>1035</v>
      </c>
      <c r="O936">
        <v>5</v>
      </c>
      <c r="P936">
        <v>0.221</v>
      </c>
      <c r="Q936" s="134">
        <v>54</v>
      </c>
      <c r="R936">
        <v>52.01</v>
      </c>
      <c r="S936">
        <v>0.94</v>
      </c>
      <c r="T936">
        <v>16.010000000000002</v>
      </c>
      <c r="U936">
        <v>3.64</v>
      </c>
      <c r="V936">
        <v>0.13</v>
      </c>
      <c r="W936">
        <v>2.9</v>
      </c>
      <c r="X936">
        <v>4.8</v>
      </c>
      <c r="Y936">
        <v>5.51</v>
      </c>
      <c r="Z936">
        <v>3.2</v>
      </c>
      <c r="AA936">
        <v>0</v>
      </c>
      <c r="AB936">
        <v>0</v>
      </c>
      <c r="AC936">
        <v>0</v>
      </c>
      <c r="AD936">
        <v>2.1800000000000002</v>
      </c>
      <c r="AE936">
        <v>96.68</v>
      </c>
      <c r="AG936" s="134">
        <v>54</v>
      </c>
      <c r="AH936">
        <v>51.4</v>
      </c>
      <c r="AI936">
        <v>0.7</v>
      </c>
      <c r="AJ936">
        <v>2.7</v>
      </c>
      <c r="AK936">
        <v>6</v>
      </c>
      <c r="AL936">
        <v>0.08</v>
      </c>
      <c r="AM936">
        <v>15.6</v>
      </c>
      <c r="AN936">
        <v>22.34</v>
      </c>
      <c r="AO936">
        <v>0.47</v>
      </c>
      <c r="AP936">
        <v>0</v>
      </c>
      <c r="AQ936">
        <v>0</v>
      </c>
    </row>
    <row r="937" spans="1:43" ht="15.6">
      <c r="A937" s="134">
        <v>52</v>
      </c>
      <c r="B937" t="s">
        <v>2320</v>
      </c>
      <c r="C937" t="s">
        <v>1023</v>
      </c>
      <c r="D937">
        <v>5.66</v>
      </c>
      <c r="E937">
        <f t="shared" si="57"/>
        <v>10.340000000000003</v>
      </c>
      <c r="F937">
        <f t="shared" si="58"/>
        <v>1.4500000000000028</v>
      </c>
      <c r="G937">
        <f t="shared" si="59"/>
        <v>2.3200000000000003</v>
      </c>
      <c r="H937" s="136">
        <f t="shared" si="56"/>
        <v>1333.15</v>
      </c>
      <c r="I937" t="s">
        <v>2314</v>
      </c>
      <c r="J937" t="s">
        <v>1511</v>
      </c>
      <c r="K937" t="s">
        <v>1589</v>
      </c>
      <c r="L937" t="s">
        <v>1486</v>
      </c>
      <c r="M937">
        <v>49</v>
      </c>
      <c r="N937">
        <v>1060</v>
      </c>
      <c r="O937">
        <v>5</v>
      </c>
      <c r="P937">
        <v>0.23200000000000001</v>
      </c>
      <c r="Q937" s="134">
        <v>52</v>
      </c>
      <c r="R937">
        <v>50.08</v>
      </c>
      <c r="S937">
        <v>1.51</v>
      </c>
      <c r="T937">
        <v>15.07</v>
      </c>
      <c r="U937">
        <v>3.87</v>
      </c>
      <c r="V937">
        <v>0.09</v>
      </c>
      <c r="W937">
        <v>4.46</v>
      </c>
      <c r="X937">
        <v>6.78</v>
      </c>
      <c r="Y937">
        <v>4.7</v>
      </c>
      <c r="Z937">
        <v>3.1</v>
      </c>
      <c r="AA937">
        <v>0</v>
      </c>
      <c r="AB937">
        <v>0</v>
      </c>
      <c r="AC937">
        <v>0</v>
      </c>
      <c r="AD937">
        <v>3.23</v>
      </c>
      <c r="AE937">
        <v>98.55</v>
      </c>
      <c r="AG937" s="134">
        <v>52</v>
      </c>
      <c r="AH937">
        <v>51.2</v>
      </c>
      <c r="AI937">
        <v>0.86</v>
      </c>
      <c r="AJ937">
        <v>2.5</v>
      </c>
      <c r="AK937">
        <v>5.9</v>
      </c>
      <c r="AL937">
        <v>0.12</v>
      </c>
      <c r="AM937">
        <v>15.5</v>
      </c>
      <c r="AN937">
        <v>22.29</v>
      </c>
      <c r="AO937">
        <v>0.46</v>
      </c>
      <c r="AP937">
        <v>0</v>
      </c>
      <c r="AQ937">
        <v>0</v>
      </c>
    </row>
    <row r="938" spans="1:43" ht="15.6">
      <c r="A938" s="134">
        <v>3157</v>
      </c>
      <c r="B938" t="s">
        <v>2321</v>
      </c>
      <c r="C938" t="s">
        <v>1052</v>
      </c>
      <c r="D938">
        <v>6.96</v>
      </c>
      <c r="E938">
        <f t="shared" si="57"/>
        <v>6.9413839999999851</v>
      </c>
      <c r="F938">
        <f t="shared" si="58"/>
        <v>6.9599999999999937</v>
      </c>
      <c r="G938">
        <f t="shared" si="59"/>
        <v>2</v>
      </c>
      <c r="H938" s="136">
        <f t="shared" si="56"/>
        <v>1153.1500000000001</v>
      </c>
      <c r="I938" t="s">
        <v>1545</v>
      </c>
      <c r="J938" t="s">
        <v>1546</v>
      </c>
      <c r="K938" t="s">
        <v>1547</v>
      </c>
      <c r="L938" t="s">
        <v>1486</v>
      </c>
      <c r="M938">
        <v>96</v>
      </c>
      <c r="N938">
        <v>880</v>
      </c>
      <c r="O938">
        <v>10</v>
      </c>
      <c r="P938">
        <v>0.2</v>
      </c>
      <c r="Q938" s="134">
        <v>3157</v>
      </c>
      <c r="R938">
        <v>56.968400000000003</v>
      </c>
      <c r="S938">
        <v>0.390768</v>
      </c>
      <c r="T938">
        <v>19.0825</v>
      </c>
      <c r="U938">
        <v>1.6282000000000001</v>
      </c>
      <c r="V938">
        <v>0.13955999999999999</v>
      </c>
      <c r="W938">
        <v>0.20468800000000001</v>
      </c>
      <c r="X938">
        <v>2.3632200000000001</v>
      </c>
      <c r="Y938">
        <v>5.0241600000000002</v>
      </c>
      <c r="Z938">
        <v>7.2571199999999996</v>
      </c>
      <c r="AA938">
        <v>0</v>
      </c>
      <c r="AB938">
        <v>0</v>
      </c>
      <c r="AC938">
        <v>0</v>
      </c>
      <c r="AD938">
        <v>0</v>
      </c>
      <c r="AE938">
        <v>93.04</v>
      </c>
      <c r="AG938" s="134">
        <v>3157</v>
      </c>
      <c r="AH938">
        <v>44.22</v>
      </c>
      <c r="AI938">
        <v>1.89</v>
      </c>
      <c r="AJ938">
        <v>8.18</v>
      </c>
      <c r="AK938">
        <v>11.9</v>
      </c>
      <c r="AL938">
        <v>0.47</v>
      </c>
      <c r="AM938">
        <v>8.77</v>
      </c>
      <c r="AN938">
        <v>22.53</v>
      </c>
      <c r="AO938">
        <v>0.73</v>
      </c>
      <c r="AP938">
        <v>0.32</v>
      </c>
      <c r="AQ938">
        <v>0</v>
      </c>
    </row>
    <row r="939" spans="1:43" ht="15.6">
      <c r="A939" s="134">
        <v>3149</v>
      </c>
      <c r="B939" t="s">
        <v>2322</v>
      </c>
      <c r="C939" t="s">
        <v>1052</v>
      </c>
      <c r="D939">
        <v>7.43</v>
      </c>
      <c r="E939">
        <f t="shared" si="57"/>
        <v>7.4207600000000156</v>
      </c>
      <c r="F939">
        <f t="shared" si="58"/>
        <v>7.4300000000000068</v>
      </c>
      <c r="G939">
        <f t="shared" si="59"/>
        <v>2</v>
      </c>
      <c r="H939" s="136">
        <f t="shared" si="56"/>
        <v>1153.1500000000001</v>
      </c>
      <c r="I939" t="s">
        <v>1545</v>
      </c>
      <c r="J939" t="s">
        <v>1546</v>
      </c>
      <c r="K939" t="s">
        <v>1547</v>
      </c>
      <c r="L939" t="s">
        <v>1486</v>
      </c>
      <c r="M939">
        <v>96</v>
      </c>
      <c r="N939">
        <v>880</v>
      </c>
      <c r="O939">
        <v>10</v>
      </c>
      <c r="P939">
        <v>0.2</v>
      </c>
      <c r="Q939" s="134">
        <v>3149</v>
      </c>
      <c r="R939">
        <v>56.597299999999997</v>
      </c>
      <c r="S939">
        <v>0.42582199999999998</v>
      </c>
      <c r="T939">
        <v>19.199000000000002</v>
      </c>
      <c r="U939">
        <v>1.5366599999999999</v>
      </c>
      <c r="V939">
        <v>0.14811199999999999</v>
      </c>
      <c r="W939">
        <v>0.25919599999999998</v>
      </c>
      <c r="X939">
        <v>2.5734499999999998</v>
      </c>
      <c r="Y939">
        <v>5.1191199999999997</v>
      </c>
      <c r="Z939">
        <v>6.72058</v>
      </c>
      <c r="AA939">
        <v>0</v>
      </c>
      <c r="AB939">
        <v>0</v>
      </c>
      <c r="AC939">
        <v>0</v>
      </c>
      <c r="AD939">
        <v>0</v>
      </c>
      <c r="AE939">
        <v>92.57</v>
      </c>
      <c r="AG939" s="134">
        <v>3149</v>
      </c>
      <c r="AH939">
        <v>44</v>
      </c>
      <c r="AI939">
        <v>1.64</v>
      </c>
      <c r="AJ939">
        <v>7.66</v>
      </c>
      <c r="AK939">
        <v>11.08</v>
      </c>
      <c r="AL939">
        <v>0.47</v>
      </c>
      <c r="AM939">
        <v>9.69</v>
      </c>
      <c r="AN939">
        <v>22.91</v>
      </c>
      <c r="AO939">
        <v>0.74</v>
      </c>
      <c r="AP939">
        <v>0.17</v>
      </c>
      <c r="AQ939">
        <v>0</v>
      </c>
    </row>
    <row r="940" spans="1:43" ht="15.6">
      <c r="A940" s="134">
        <v>3145</v>
      </c>
      <c r="B940" t="s">
        <v>2323</v>
      </c>
      <c r="C940" t="s">
        <v>1052</v>
      </c>
      <c r="D940">
        <v>7.63</v>
      </c>
      <c r="E940">
        <f t="shared" si="57"/>
        <v>7.6300820000000016</v>
      </c>
      <c r="F940">
        <f t="shared" si="58"/>
        <v>7.6299999999999955</v>
      </c>
      <c r="G940">
        <f t="shared" si="59"/>
        <v>2</v>
      </c>
      <c r="H940" s="136">
        <f t="shared" si="56"/>
        <v>1153.1500000000001</v>
      </c>
      <c r="I940" t="s">
        <v>1545</v>
      </c>
      <c r="J940" t="s">
        <v>1546</v>
      </c>
      <c r="K940" t="s">
        <v>1547</v>
      </c>
      <c r="L940" t="s">
        <v>1486</v>
      </c>
      <c r="M940">
        <v>96</v>
      </c>
      <c r="N940">
        <v>880</v>
      </c>
      <c r="O940">
        <v>10</v>
      </c>
      <c r="P940">
        <v>0.2</v>
      </c>
      <c r="Q940" s="134">
        <v>3145</v>
      </c>
      <c r="R940">
        <v>56.207099999999997</v>
      </c>
      <c r="S940">
        <v>0.44337599999999999</v>
      </c>
      <c r="T940">
        <v>18.8065</v>
      </c>
      <c r="U940">
        <v>2.2445900000000001</v>
      </c>
      <c r="V940">
        <v>8.3132999999999999E-2</v>
      </c>
      <c r="W940">
        <v>0.157029</v>
      </c>
      <c r="X940">
        <v>2.76186</v>
      </c>
      <c r="Y940">
        <v>5.1450100000000001</v>
      </c>
      <c r="Z940">
        <v>6.5213200000000002</v>
      </c>
      <c r="AA940">
        <v>0</v>
      </c>
      <c r="AB940">
        <v>0</v>
      </c>
      <c r="AC940">
        <v>0</v>
      </c>
      <c r="AD940">
        <v>0</v>
      </c>
      <c r="AE940">
        <v>92.37</v>
      </c>
      <c r="AG940" s="134">
        <v>3145</v>
      </c>
      <c r="AH940">
        <v>45.87</v>
      </c>
      <c r="AI940">
        <v>1.83</v>
      </c>
      <c r="AJ940">
        <v>6.14</v>
      </c>
      <c r="AK940">
        <v>13.07</v>
      </c>
      <c r="AL940">
        <v>0.54</v>
      </c>
      <c r="AM940">
        <v>8.49</v>
      </c>
      <c r="AN940">
        <v>23.34</v>
      </c>
      <c r="AO940">
        <v>0.53</v>
      </c>
      <c r="AP940">
        <v>0.22</v>
      </c>
      <c r="AQ940">
        <v>0</v>
      </c>
    </row>
    <row r="941" spans="1:43" ht="15.6">
      <c r="A941" s="134">
        <v>3153</v>
      </c>
      <c r="B941" t="s">
        <v>2324</v>
      </c>
      <c r="C941" t="s">
        <v>1052</v>
      </c>
      <c r="D941">
        <v>7.67</v>
      </c>
      <c r="E941">
        <f t="shared" si="57"/>
        <v>7.6791889999999938</v>
      </c>
      <c r="F941">
        <f t="shared" si="58"/>
        <v>7.6700000000000017</v>
      </c>
      <c r="G941">
        <f t="shared" si="59"/>
        <v>2</v>
      </c>
      <c r="H941" s="136">
        <f t="shared" si="56"/>
        <v>1153.1500000000001</v>
      </c>
      <c r="I941" t="s">
        <v>1545</v>
      </c>
      <c r="J941" t="s">
        <v>1546</v>
      </c>
      <c r="K941" t="s">
        <v>1547</v>
      </c>
      <c r="L941" t="s">
        <v>1486</v>
      </c>
      <c r="M941">
        <v>96</v>
      </c>
      <c r="N941">
        <v>880</v>
      </c>
      <c r="O941">
        <v>10</v>
      </c>
      <c r="P941">
        <v>0.2</v>
      </c>
      <c r="Q941" s="134">
        <v>3153</v>
      </c>
      <c r="R941">
        <v>55.471899999999998</v>
      </c>
      <c r="S941">
        <v>0.53551400000000005</v>
      </c>
      <c r="T941">
        <v>18.8261</v>
      </c>
      <c r="U941">
        <v>2.4005800000000002</v>
      </c>
      <c r="V941">
        <v>0.120029</v>
      </c>
      <c r="W941">
        <v>0.24005799999999999</v>
      </c>
      <c r="X941">
        <v>3.4439099999999998</v>
      </c>
      <c r="Y941">
        <v>4.7457599999999998</v>
      </c>
      <c r="Z941">
        <v>6.5369599999999997</v>
      </c>
      <c r="AA941">
        <v>0</v>
      </c>
      <c r="AB941">
        <v>0</v>
      </c>
      <c r="AC941">
        <v>0</v>
      </c>
      <c r="AD941">
        <v>0</v>
      </c>
      <c r="AE941">
        <v>92.33</v>
      </c>
      <c r="AG941" s="134">
        <v>3153</v>
      </c>
      <c r="AH941">
        <v>44.21</v>
      </c>
      <c r="AI941">
        <v>2.2599999999999998</v>
      </c>
      <c r="AJ941">
        <v>7.41</v>
      </c>
      <c r="AK941">
        <v>12.34</v>
      </c>
      <c r="AL941">
        <v>0.42</v>
      </c>
      <c r="AM941">
        <v>8.51</v>
      </c>
      <c r="AN941">
        <v>23.57</v>
      </c>
      <c r="AO941">
        <v>0.5</v>
      </c>
      <c r="AP941">
        <v>0.21</v>
      </c>
      <c r="AQ941">
        <v>0</v>
      </c>
    </row>
    <row r="942" spans="1:43" ht="15.6">
      <c r="A942" s="134">
        <v>3155</v>
      </c>
      <c r="B942" t="s">
        <v>2325</v>
      </c>
      <c r="C942" t="s">
        <v>1052</v>
      </c>
      <c r="D942">
        <v>7.77</v>
      </c>
      <c r="E942">
        <f t="shared" si="57"/>
        <v>7.7791419999999931</v>
      </c>
      <c r="F942">
        <f t="shared" si="58"/>
        <v>7.769999999999996</v>
      </c>
      <c r="G942">
        <f t="shared" si="59"/>
        <v>2</v>
      </c>
      <c r="H942" s="136">
        <f t="shared" si="56"/>
        <v>1113.1500000000001</v>
      </c>
      <c r="I942" t="s">
        <v>1545</v>
      </c>
      <c r="J942" t="s">
        <v>1546</v>
      </c>
      <c r="K942" t="s">
        <v>1547</v>
      </c>
      <c r="L942" t="s">
        <v>1486</v>
      </c>
      <c r="M942">
        <v>48</v>
      </c>
      <c r="N942">
        <v>840</v>
      </c>
      <c r="O942">
        <v>10</v>
      </c>
      <c r="P942">
        <v>0.2</v>
      </c>
      <c r="Q942" s="134">
        <v>3155</v>
      </c>
      <c r="R942">
        <v>56.444800000000001</v>
      </c>
      <c r="S942">
        <v>0.34125100000000003</v>
      </c>
      <c r="T942">
        <v>19.193100000000001</v>
      </c>
      <c r="U942">
        <v>1.8446</v>
      </c>
      <c r="V942">
        <v>7.3784000000000002E-2</v>
      </c>
      <c r="W942">
        <v>0.101453</v>
      </c>
      <c r="X942">
        <v>2.4072</v>
      </c>
      <c r="Y942">
        <v>4.94353</v>
      </c>
      <c r="Z942">
        <v>6.8711399999999996</v>
      </c>
      <c r="AA942">
        <v>0</v>
      </c>
      <c r="AB942">
        <v>0</v>
      </c>
      <c r="AC942">
        <v>0</v>
      </c>
      <c r="AD942">
        <v>0</v>
      </c>
      <c r="AE942">
        <v>92.23</v>
      </c>
      <c r="AG942" s="134">
        <v>3155</v>
      </c>
      <c r="AH942">
        <v>44.7</v>
      </c>
      <c r="AI942">
        <v>2.2400000000000002</v>
      </c>
      <c r="AJ942">
        <v>7.38</v>
      </c>
      <c r="AK942">
        <v>14.27</v>
      </c>
      <c r="AL942">
        <v>0.56999999999999995</v>
      </c>
      <c r="AM942">
        <v>6.94</v>
      </c>
      <c r="AN942">
        <v>22.66</v>
      </c>
      <c r="AO942">
        <v>0.63</v>
      </c>
      <c r="AP942">
        <v>0.48</v>
      </c>
      <c r="AQ942">
        <v>0</v>
      </c>
    </row>
    <row r="943" spans="1:43" ht="15.6">
      <c r="A943" s="134">
        <v>3147</v>
      </c>
      <c r="B943" t="s">
        <v>2326</v>
      </c>
      <c r="C943" t="s">
        <v>1052</v>
      </c>
      <c r="D943">
        <v>8.3699999999999992</v>
      </c>
      <c r="E943">
        <f t="shared" si="57"/>
        <v>8.3516149999999953</v>
      </c>
      <c r="F943">
        <f t="shared" si="58"/>
        <v>8.3700000000000045</v>
      </c>
      <c r="G943">
        <f t="shared" si="59"/>
        <v>2</v>
      </c>
      <c r="H943" s="136">
        <f t="shared" si="56"/>
        <v>1113.1500000000001</v>
      </c>
      <c r="I943" t="s">
        <v>1545</v>
      </c>
      <c r="J943" t="s">
        <v>1546</v>
      </c>
      <c r="K943" t="s">
        <v>1547</v>
      </c>
      <c r="L943" t="s">
        <v>1486</v>
      </c>
      <c r="M943">
        <v>48</v>
      </c>
      <c r="N943">
        <v>840</v>
      </c>
      <c r="O943">
        <v>10</v>
      </c>
      <c r="P943">
        <v>0.2</v>
      </c>
      <c r="Q943" s="134">
        <v>3147</v>
      </c>
      <c r="R943">
        <v>57.186300000000003</v>
      </c>
      <c r="S943">
        <v>0.38484600000000002</v>
      </c>
      <c r="T943">
        <v>19.104900000000001</v>
      </c>
      <c r="U943">
        <v>1.2828200000000001</v>
      </c>
      <c r="V943">
        <v>8.2466999999999999E-2</v>
      </c>
      <c r="W943">
        <v>0.12828200000000001</v>
      </c>
      <c r="X943">
        <v>1.88758</v>
      </c>
      <c r="Y943">
        <v>4.9021999999999997</v>
      </c>
      <c r="Z943">
        <v>6.6889900000000004</v>
      </c>
      <c r="AA943">
        <v>0</v>
      </c>
      <c r="AB943">
        <v>0</v>
      </c>
      <c r="AC943">
        <v>0</v>
      </c>
      <c r="AD943">
        <v>0</v>
      </c>
      <c r="AE943">
        <v>91.63</v>
      </c>
      <c r="AG943" s="134">
        <v>3147</v>
      </c>
      <c r="AH943">
        <v>45.68</v>
      </c>
      <c r="AI943">
        <v>1.58</v>
      </c>
      <c r="AJ943">
        <v>6.75</v>
      </c>
      <c r="AK943">
        <v>13.04</v>
      </c>
      <c r="AL943">
        <v>0.6</v>
      </c>
      <c r="AM943">
        <v>8.27</v>
      </c>
      <c r="AN943">
        <v>22.92</v>
      </c>
      <c r="AO943">
        <v>0.76</v>
      </c>
      <c r="AP943">
        <v>0.27</v>
      </c>
      <c r="AQ943">
        <v>0</v>
      </c>
    </row>
    <row r="944" spans="1:43" ht="15.6">
      <c r="A944" s="134">
        <v>3159</v>
      </c>
      <c r="B944" t="s">
        <v>2327</v>
      </c>
      <c r="C944" t="s">
        <v>1052</v>
      </c>
      <c r="D944">
        <v>8.43</v>
      </c>
      <c r="E944">
        <f t="shared" si="57"/>
        <v>8.4208079999999939</v>
      </c>
      <c r="F944">
        <f t="shared" si="58"/>
        <v>8.4300000000000068</v>
      </c>
      <c r="G944">
        <f t="shared" si="59"/>
        <v>2</v>
      </c>
      <c r="H944" s="136">
        <f t="shared" si="56"/>
        <v>1113.1500000000001</v>
      </c>
      <c r="I944" t="s">
        <v>1545</v>
      </c>
      <c r="J944" t="s">
        <v>1546</v>
      </c>
      <c r="K944" t="s">
        <v>1547</v>
      </c>
      <c r="L944" t="s">
        <v>1486</v>
      </c>
      <c r="M944">
        <v>48</v>
      </c>
      <c r="N944">
        <v>840</v>
      </c>
      <c r="O944">
        <v>10</v>
      </c>
      <c r="P944">
        <v>0.2</v>
      </c>
      <c r="Q944" s="134">
        <v>3159</v>
      </c>
      <c r="R944">
        <v>56.352200000000003</v>
      </c>
      <c r="S944">
        <v>0.33880900000000003</v>
      </c>
      <c r="T944">
        <v>18.826799999999999</v>
      </c>
      <c r="U944">
        <v>1.41934</v>
      </c>
      <c r="V944">
        <v>6.4099000000000003E-2</v>
      </c>
      <c r="W944">
        <v>0.20145399999999999</v>
      </c>
      <c r="X944">
        <v>2.1244200000000002</v>
      </c>
      <c r="Y944">
        <v>4.8806799999999999</v>
      </c>
      <c r="Z944">
        <v>7.3713899999999999</v>
      </c>
      <c r="AA944">
        <v>0</v>
      </c>
      <c r="AB944">
        <v>0</v>
      </c>
      <c r="AC944">
        <v>0</v>
      </c>
      <c r="AD944">
        <v>0</v>
      </c>
      <c r="AE944">
        <v>91.57</v>
      </c>
      <c r="AG944" s="134">
        <v>3159</v>
      </c>
      <c r="AH944">
        <v>42.56</v>
      </c>
      <c r="AI944">
        <v>2.16</v>
      </c>
      <c r="AJ944">
        <v>8.67</v>
      </c>
      <c r="AK944">
        <v>12.24</v>
      </c>
      <c r="AL944">
        <v>0.43</v>
      </c>
      <c r="AM944">
        <v>8.73</v>
      </c>
      <c r="AN944">
        <v>22.78</v>
      </c>
      <c r="AO944">
        <v>0.8</v>
      </c>
      <c r="AP944">
        <v>0.26</v>
      </c>
      <c r="AQ944">
        <v>0</v>
      </c>
    </row>
    <row r="945" spans="1:43" ht="15.6">
      <c r="A945" s="134">
        <v>3151</v>
      </c>
      <c r="B945" t="s">
        <v>2328</v>
      </c>
      <c r="C945" t="s">
        <v>1052</v>
      </c>
      <c r="D945">
        <v>8.91</v>
      </c>
      <c r="E945">
        <f t="shared" si="57"/>
        <v>8.9100070000000073</v>
      </c>
      <c r="F945">
        <f t="shared" si="58"/>
        <v>8.9099999999999966</v>
      </c>
      <c r="G945">
        <f t="shared" si="59"/>
        <v>2</v>
      </c>
      <c r="H945" s="136">
        <f t="shared" si="56"/>
        <v>1113.1500000000001</v>
      </c>
      <c r="I945" t="s">
        <v>1545</v>
      </c>
      <c r="J945" t="s">
        <v>1546</v>
      </c>
      <c r="K945" t="s">
        <v>1547</v>
      </c>
      <c r="L945" t="s">
        <v>1486</v>
      </c>
      <c r="M945">
        <v>48</v>
      </c>
      <c r="N945">
        <v>840</v>
      </c>
      <c r="O945">
        <v>10</v>
      </c>
      <c r="P945">
        <v>0.2</v>
      </c>
      <c r="Q945" s="134">
        <v>3151</v>
      </c>
      <c r="R945">
        <v>56.585099999999997</v>
      </c>
      <c r="S945">
        <v>0.19128899999999999</v>
      </c>
      <c r="T945">
        <v>19.138000000000002</v>
      </c>
      <c r="U945">
        <v>1.22061</v>
      </c>
      <c r="V945">
        <v>0.11841699999999999</v>
      </c>
      <c r="W945">
        <v>0.11841699999999999</v>
      </c>
      <c r="X945">
        <v>2.0495299999999999</v>
      </c>
      <c r="Y945">
        <v>4.9461899999999996</v>
      </c>
      <c r="Z945">
        <v>6.7224399999999997</v>
      </c>
      <c r="AA945">
        <v>0</v>
      </c>
      <c r="AB945">
        <v>0</v>
      </c>
      <c r="AC945">
        <v>0</v>
      </c>
      <c r="AD945">
        <v>0</v>
      </c>
      <c r="AE945">
        <v>91.09</v>
      </c>
      <c r="AG945" s="134">
        <v>3151</v>
      </c>
      <c r="AH945">
        <v>43.45</v>
      </c>
      <c r="AI945">
        <v>1.52</v>
      </c>
      <c r="AJ945">
        <v>8.6999999999999993</v>
      </c>
      <c r="AK945">
        <v>12.48</v>
      </c>
      <c r="AL945">
        <v>0.53</v>
      </c>
      <c r="AM945">
        <v>8.67</v>
      </c>
      <c r="AN945">
        <v>22.27</v>
      </c>
      <c r="AO945">
        <v>1.08</v>
      </c>
      <c r="AP945">
        <v>0.36</v>
      </c>
      <c r="AQ945">
        <v>0</v>
      </c>
    </row>
    <row r="946" spans="1:43" ht="15.6">
      <c r="A946" s="134">
        <v>106</v>
      </c>
      <c r="B946" t="s">
        <v>1351</v>
      </c>
      <c r="C946" t="s">
        <v>1038</v>
      </c>
      <c r="D946">
        <v>2.5299999999999998</v>
      </c>
      <c r="E946">
        <f t="shared" si="57"/>
        <v>2.1499999999999773</v>
      </c>
      <c r="F946">
        <f t="shared" si="58"/>
        <v>-1.3900000000000006</v>
      </c>
      <c r="G946">
        <f t="shared" si="59"/>
        <v>0.54800000000000004</v>
      </c>
      <c r="H946" s="136">
        <f t="shared" si="56"/>
        <v>1273.1500000000001</v>
      </c>
      <c r="I946" t="s">
        <v>2314</v>
      </c>
      <c r="J946" t="s">
        <v>1511</v>
      </c>
      <c r="K946" t="s">
        <v>1589</v>
      </c>
      <c r="L946" t="s">
        <v>1486</v>
      </c>
      <c r="M946">
        <v>48</v>
      </c>
      <c r="N946">
        <v>1000</v>
      </c>
      <c r="O946">
        <v>5</v>
      </c>
      <c r="P946">
        <v>5.4800000000000001E-2</v>
      </c>
      <c r="Q946" s="134">
        <v>106</v>
      </c>
      <c r="R946">
        <v>64.58</v>
      </c>
      <c r="S946">
        <v>0.68</v>
      </c>
      <c r="T946">
        <v>16.98</v>
      </c>
      <c r="U946">
        <v>2.72</v>
      </c>
      <c r="V946">
        <v>0.06</v>
      </c>
      <c r="W946">
        <v>1.65</v>
      </c>
      <c r="X946">
        <v>4.25</v>
      </c>
      <c r="Y946">
        <v>4.6399999999999997</v>
      </c>
      <c r="Z946">
        <v>2.2599999999999998</v>
      </c>
      <c r="AA946">
        <v>0.03</v>
      </c>
      <c r="AB946">
        <v>0</v>
      </c>
      <c r="AC946">
        <v>0</v>
      </c>
      <c r="AD946">
        <v>1.01</v>
      </c>
      <c r="AE946">
        <v>101.39</v>
      </c>
      <c r="AG946" s="134">
        <v>106</v>
      </c>
      <c r="AH946">
        <v>51.51</v>
      </c>
      <c r="AI946">
        <v>0.7</v>
      </c>
      <c r="AJ946">
        <v>2.76</v>
      </c>
      <c r="AK946">
        <v>7.5</v>
      </c>
      <c r="AL946">
        <v>0.2</v>
      </c>
      <c r="AM946">
        <v>15.73</v>
      </c>
      <c r="AN946">
        <v>20.49</v>
      </c>
      <c r="AO946">
        <v>0.28999999999999998</v>
      </c>
      <c r="AP946">
        <v>0</v>
      </c>
      <c r="AQ946">
        <v>0.03</v>
      </c>
    </row>
    <row r="947" spans="1:43" ht="15.6">
      <c r="A947" s="134">
        <v>107</v>
      </c>
      <c r="B947" t="s">
        <v>1354</v>
      </c>
      <c r="C947" t="s">
        <v>1038</v>
      </c>
      <c r="D947">
        <v>2.76</v>
      </c>
      <c r="E947">
        <f t="shared" si="57"/>
        <v>3.269999999999996</v>
      </c>
      <c r="F947">
        <f t="shared" si="58"/>
        <v>-0.48999999999999488</v>
      </c>
      <c r="G947">
        <f t="shared" si="59"/>
        <v>0.59299999999999997</v>
      </c>
      <c r="H947" s="136">
        <f t="shared" si="56"/>
        <v>1223.1500000000001</v>
      </c>
      <c r="I947" t="s">
        <v>2314</v>
      </c>
      <c r="J947" t="s">
        <v>1511</v>
      </c>
      <c r="K947" t="s">
        <v>1589</v>
      </c>
      <c r="L947" t="s">
        <v>1486</v>
      </c>
      <c r="M947">
        <v>48</v>
      </c>
      <c r="N947">
        <v>950</v>
      </c>
      <c r="O947">
        <v>5</v>
      </c>
      <c r="P947">
        <v>5.9299999999999999E-2</v>
      </c>
      <c r="Q947" s="134">
        <v>107</v>
      </c>
      <c r="R947">
        <v>66.91</v>
      </c>
      <c r="S947">
        <v>0.75</v>
      </c>
      <c r="T947">
        <v>15.5</v>
      </c>
      <c r="U947">
        <v>2.2000000000000002</v>
      </c>
      <c r="V947">
        <v>0.03</v>
      </c>
      <c r="W947">
        <v>1.06</v>
      </c>
      <c r="X947">
        <v>2.83</v>
      </c>
      <c r="Y947">
        <v>4.75</v>
      </c>
      <c r="Z947">
        <v>2.69</v>
      </c>
      <c r="AA947">
        <v>0.01</v>
      </c>
      <c r="AB947">
        <v>0</v>
      </c>
      <c r="AC947">
        <v>0</v>
      </c>
      <c r="AD947">
        <v>1</v>
      </c>
      <c r="AE947">
        <v>100.49</v>
      </c>
      <c r="AG947" s="134">
        <v>107</v>
      </c>
      <c r="AH947">
        <v>53.4</v>
      </c>
      <c r="AI947">
        <v>0.52</v>
      </c>
      <c r="AJ947">
        <v>2.93</v>
      </c>
      <c r="AK947">
        <v>7.64</v>
      </c>
      <c r="AL947">
        <v>0.22</v>
      </c>
      <c r="AM947">
        <v>15.35</v>
      </c>
      <c r="AN947">
        <v>18.8</v>
      </c>
      <c r="AO947">
        <v>0.37</v>
      </c>
      <c r="AP947">
        <v>0</v>
      </c>
      <c r="AQ947">
        <v>7.0000000000000007E-2</v>
      </c>
    </row>
    <row r="948" spans="1:43" ht="15.6">
      <c r="A948" s="134">
        <v>103</v>
      </c>
      <c r="B948" t="s">
        <v>1355</v>
      </c>
      <c r="C948" t="s">
        <v>1038</v>
      </c>
      <c r="D948">
        <v>3.72</v>
      </c>
      <c r="E948">
        <f t="shared" si="57"/>
        <v>5.2800000000000296</v>
      </c>
      <c r="F948">
        <f t="shared" si="58"/>
        <v>0.68000000000000682</v>
      </c>
      <c r="G948">
        <f t="shared" si="59"/>
        <v>1</v>
      </c>
      <c r="H948" s="136">
        <f t="shared" si="56"/>
        <v>1215.1500000000001</v>
      </c>
      <c r="I948" t="s">
        <v>2314</v>
      </c>
      <c r="J948" t="s">
        <v>1511</v>
      </c>
      <c r="K948" t="s">
        <v>1589</v>
      </c>
      <c r="L948" t="s">
        <v>1486</v>
      </c>
      <c r="M948">
        <v>48</v>
      </c>
      <c r="N948">
        <v>942</v>
      </c>
      <c r="O948">
        <v>5</v>
      </c>
      <c r="P948">
        <v>0.1</v>
      </c>
      <c r="Q948" s="134">
        <v>103</v>
      </c>
      <c r="R948">
        <v>64.22</v>
      </c>
      <c r="S948">
        <v>0.77</v>
      </c>
      <c r="T948">
        <v>15.99</v>
      </c>
      <c r="U948">
        <v>2.16</v>
      </c>
      <c r="V948">
        <v>0.1</v>
      </c>
      <c r="W948">
        <v>0.99</v>
      </c>
      <c r="X948">
        <v>3.05</v>
      </c>
      <c r="Y948">
        <v>4.8099999999999996</v>
      </c>
      <c r="Z948">
        <v>2.5499999999999998</v>
      </c>
      <c r="AA948">
        <v>0.08</v>
      </c>
      <c r="AB948">
        <v>0</v>
      </c>
      <c r="AC948">
        <v>0</v>
      </c>
      <c r="AD948">
        <v>0.88</v>
      </c>
      <c r="AE948">
        <v>99.32</v>
      </c>
      <c r="AG948" s="134">
        <v>103</v>
      </c>
      <c r="AH948">
        <v>51.63</v>
      </c>
      <c r="AI948">
        <v>0.57999999999999996</v>
      </c>
      <c r="AJ948">
        <v>2.54</v>
      </c>
      <c r="AK948">
        <v>5.81</v>
      </c>
      <c r="AL948">
        <v>0.13</v>
      </c>
      <c r="AM948">
        <v>16.86</v>
      </c>
      <c r="AN948">
        <v>20.43</v>
      </c>
      <c r="AO948">
        <v>0.25</v>
      </c>
      <c r="AP948">
        <v>0</v>
      </c>
      <c r="AQ948">
        <v>7.0000000000000007E-2</v>
      </c>
    </row>
    <row r="949" spans="1:43" ht="15.6">
      <c r="A949" s="134">
        <v>101</v>
      </c>
      <c r="B949" t="s">
        <v>1356</v>
      </c>
      <c r="C949" t="s">
        <v>1038</v>
      </c>
      <c r="D949">
        <v>3.76</v>
      </c>
      <c r="E949">
        <f t="shared" si="57"/>
        <v>4.4399999999999977</v>
      </c>
      <c r="F949">
        <f t="shared" si="58"/>
        <v>-0.21999999999999886</v>
      </c>
      <c r="G949">
        <f t="shared" si="59"/>
        <v>1.0979999999999999</v>
      </c>
      <c r="H949" s="136">
        <f t="shared" si="56"/>
        <v>1273.1500000000001</v>
      </c>
      <c r="I949" t="s">
        <v>2314</v>
      </c>
      <c r="J949" t="s">
        <v>1511</v>
      </c>
      <c r="K949" t="s">
        <v>1589</v>
      </c>
      <c r="L949" t="s">
        <v>1486</v>
      </c>
      <c r="M949">
        <v>46</v>
      </c>
      <c r="N949">
        <v>1000</v>
      </c>
      <c r="O949">
        <v>5</v>
      </c>
      <c r="P949">
        <v>0.10979999999999999</v>
      </c>
      <c r="Q949" s="134">
        <v>101</v>
      </c>
      <c r="R949">
        <v>61.74</v>
      </c>
      <c r="S949">
        <v>0.54</v>
      </c>
      <c r="T949">
        <v>17.07</v>
      </c>
      <c r="U949">
        <v>2.69</v>
      </c>
      <c r="V949">
        <v>0.03</v>
      </c>
      <c r="W949">
        <v>2.41</v>
      </c>
      <c r="X949">
        <v>5.26</v>
      </c>
      <c r="Y949">
        <v>4.17</v>
      </c>
      <c r="Z949">
        <v>1.59</v>
      </c>
      <c r="AA949">
        <v>0.06</v>
      </c>
      <c r="AB949">
        <v>0</v>
      </c>
      <c r="AC949">
        <v>0</v>
      </c>
      <c r="AD949">
        <v>0.9</v>
      </c>
      <c r="AE949">
        <v>100.22</v>
      </c>
      <c r="AG949" s="134">
        <v>101</v>
      </c>
      <c r="AH949">
        <v>51.15</v>
      </c>
      <c r="AI949">
        <v>0.53</v>
      </c>
      <c r="AJ949">
        <v>2.57</v>
      </c>
      <c r="AK949">
        <v>5.55</v>
      </c>
      <c r="AL949">
        <v>0.16</v>
      </c>
      <c r="AM949">
        <v>16.37</v>
      </c>
      <c r="AN949">
        <v>21.36</v>
      </c>
      <c r="AO949">
        <v>0.32</v>
      </c>
      <c r="AP949">
        <v>0</v>
      </c>
      <c r="AQ949">
        <v>0.19</v>
      </c>
    </row>
    <row r="950" spans="1:43" ht="15.6">
      <c r="A950" s="134">
        <v>102</v>
      </c>
      <c r="B950" t="s">
        <v>1200</v>
      </c>
      <c r="C950" t="s">
        <v>1038</v>
      </c>
      <c r="D950">
        <v>3.81</v>
      </c>
      <c r="E950">
        <f t="shared" si="57"/>
        <v>3.6399999999999864</v>
      </c>
      <c r="F950">
        <f t="shared" si="58"/>
        <v>-1.1099999999999994</v>
      </c>
      <c r="G950">
        <f t="shared" si="59"/>
        <v>1.069</v>
      </c>
      <c r="H950" s="136">
        <f t="shared" si="56"/>
        <v>1223.1500000000001</v>
      </c>
      <c r="I950" t="s">
        <v>2314</v>
      </c>
      <c r="J950" t="s">
        <v>1511</v>
      </c>
      <c r="K950" t="s">
        <v>1589</v>
      </c>
      <c r="L950" t="s">
        <v>1486</v>
      </c>
      <c r="M950">
        <v>47</v>
      </c>
      <c r="N950">
        <v>950</v>
      </c>
      <c r="O950">
        <v>5</v>
      </c>
      <c r="P950">
        <v>0.1069</v>
      </c>
      <c r="Q950" s="134">
        <v>102</v>
      </c>
      <c r="R950">
        <v>62.87</v>
      </c>
      <c r="S950">
        <v>0.9</v>
      </c>
      <c r="T950">
        <v>17.010000000000002</v>
      </c>
      <c r="U950">
        <v>2.64</v>
      </c>
      <c r="V950">
        <v>0.04</v>
      </c>
      <c r="W950">
        <v>1.93</v>
      </c>
      <c r="X950">
        <v>4.49</v>
      </c>
      <c r="Y950">
        <v>4.3600000000000003</v>
      </c>
      <c r="Z950">
        <v>2.06</v>
      </c>
      <c r="AA950">
        <v>0.06</v>
      </c>
      <c r="AB950">
        <v>0</v>
      </c>
      <c r="AC950">
        <v>0</v>
      </c>
      <c r="AD950">
        <v>0.94</v>
      </c>
      <c r="AE950">
        <v>101.11</v>
      </c>
      <c r="AG950" s="134">
        <v>102</v>
      </c>
      <c r="AH950">
        <v>51.81</v>
      </c>
      <c r="AI950">
        <v>0.6</v>
      </c>
      <c r="AJ950">
        <v>3</v>
      </c>
      <c r="AK950">
        <v>6.24</v>
      </c>
      <c r="AL950">
        <v>0.14000000000000001</v>
      </c>
      <c r="AM950">
        <v>16.13</v>
      </c>
      <c r="AN950">
        <v>21.69</v>
      </c>
      <c r="AO950">
        <v>0.27</v>
      </c>
      <c r="AP950">
        <v>0</v>
      </c>
      <c r="AQ950">
        <v>0.09</v>
      </c>
    </row>
    <row r="951" spans="1:43" ht="15.6">
      <c r="A951" s="134">
        <v>112</v>
      </c>
      <c r="B951" t="s">
        <v>1201</v>
      </c>
      <c r="C951" t="s">
        <v>1038</v>
      </c>
      <c r="D951">
        <v>3.91</v>
      </c>
      <c r="E951">
        <f t="shared" si="57"/>
        <v>5.7099999999999937</v>
      </c>
      <c r="F951">
        <f t="shared" si="58"/>
        <v>0.70999999999999375</v>
      </c>
      <c r="G951">
        <f t="shared" si="59"/>
        <v>1.1719999999999999</v>
      </c>
      <c r="H951" s="136">
        <f t="shared" si="56"/>
        <v>1273.1500000000001</v>
      </c>
      <c r="I951" t="s">
        <v>2314</v>
      </c>
      <c r="J951" t="s">
        <v>1511</v>
      </c>
      <c r="K951" t="s">
        <v>1589</v>
      </c>
      <c r="L951" t="s">
        <v>1486</v>
      </c>
      <c r="M951">
        <v>48</v>
      </c>
      <c r="N951">
        <v>1000</v>
      </c>
      <c r="O951">
        <v>5</v>
      </c>
      <c r="P951">
        <v>0.1172</v>
      </c>
      <c r="Q951" s="134">
        <v>112</v>
      </c>
      <c r="R951">
        <v>62.35</v>
      </c>
      <c r="S951">
        <v>0.73</v>
      </c>
      <c r="T951">
        <v>16.059999999999999</v>
      </c>
      <c r="U951">
        <v>2.66</v>
      </c>
      <c r="V951">
        <v>0.11</v>
      </c>
      <c r="W951">
        <v>1.65</v>
      </c>
      <c r="X951">
        <v>4.22</v>
      </c>
      <c r="Y951">
        <v>4.24</v>
      </c>
      <c r="Z951">
        <v>2.23</v>
      </c>
      <c r="AA951">
        <v>0.04</v>
      </c>
      <c r="AB951">
        <v>0</v>
      </c>
      <c r="AC951">
        <v>0</v>
      </c>
      <c r="AD951">
        <v>1.0900000000000001</v>
      </c>
      <c r="AE951">
        <v>99.29</v>
      </c>
      <c r="AG951" s="134">
        <v>112</v>
      </c>
      <c r="AH951">
        <v>51.31</v>
      </c>
      <c r="AI951">
        <v>0.48</v>
      </c>
      <c r="AJ951">
        <v>2.44</v>
      </c>
      <c r="AK951">
        <v>6.48</v>
      </c>
      <c r="AL951">
        <v>0.17</v>
      </c>
      <c r="AM951">
        <v>16.010000000000002</v>
      </c>
      <c r="AN951">
        <v>20.97</v>
      </c>
      <c r="AO951">
        <v>0.28000000000000003</v>
      </c>
      <c r="AP951">
        <v>0</v>
      </c>
      <c r="AQ951">
        <v>0.33</v>
      </c>
    </row>
    <row r="952" spans="1:43" ht="15.6">
      <c r="A952" s="134">
        <v>95</v>
      </c>
      <c r="B952" t="s">
        <v>1357</v>
      </c>
      <c r="C952" t="s">
        <v>1038</v>
      </c>
      <c r="D952">
        <v>4.53</v>
      </c>
      <c r="E952">
        <f t="shared" si="57"/>
        <v>7.4299999999999926</v>
      </c>
      <c r="F952">
        <f t="shared" si="58"/>
        <v>1.9200000000000017</v>
      </c>
      <c r="G952">
        <f t="shared" si="59"/>
        <v>1.51</v>
      </c>
      <c r="H952" s="136">
        <f t="shared" si="56"/>
        <v>1248.1500000000001</v>
      </c>
      <c r="I952" t="s">
        <v>2314</v>
      </c>
      <c r="J952" t="s">
        <v>1511</v>
      </c>
      <c r="K952" t="s">
        <v>1589</v>
      </c>
      <c r="L952" t="s">
        <v>1486</v>
      </c>
      <c r="M952">
        <v>48</v>
      </c>
      <c r="N952">
        <v>975</v>
      </c>
      <c r="O952">
        <v>5</v>
      </c>
      <c r="P952">
        <v>0.151</v>
      </c>
      <c r="Q952" s="134">
        <v>95</v>
      </c>
      <c r="R952">
        <v>59.12</v>
      </c>
      <c r="S952">
        <v>0.74</v>
      </c>
      <c r="T952">
        <v>17.260000000000002</v>
      </c>
      <c r="U952">
        <v>2.44</v>
      </c>
      <c r="V952">
        <v>0.06</v>
      </c>
      <c r="W952">
        <v>2.06</v>
      </c>
      <c r="X952">
        <v>4.34</v>
      </c>
      <c r="Y952">
        <v>4.6399999999999997</v>
      </c>
      <c r="Z952">
        <v>1.91</v>
      </c>
      <c r="AA952">
        <v>0</v>
      </c>
      <c r="AB952">
        <v>0</v>
      </c>
      <c r="AC952">
        <v>0</v>
      </c>
      <c r="AD952">
        <v>0.98</v>
      </c>
      <c r="AE952">
        <v>98.08</v>
      </c>
      <c r="AG952" s="134">
        <v>95</v>
      </c>
      <c r="AH952">
        <v>51.49</v>
      </c>
      <c r="AI952">
        <v>0.6</v>
      </c>
      <c r="AJ952">
        <v>2.57</v>
      </c>
      <c r="AK952">
        <v>6.98</v>
      </c>
      <c r="AL952">
        <v>0.22</v>
      </c>
      <c r="AM952">
        <v>16.77</v>
      </c>
      <c r="AN952">
        <v>19.420000000000002</v>
      </c>
      <c r="AO952">
        <v>0.25</v>
      </c>
      <c r="AP952">
        <v>0</v>
      </c>
      <c r="AQ952">
        <v>0.24</v>
      </c>
    </row>
    <row r="953" spans="1:43" ht="15.6">
      <c r="A953" s="134">
        <v>94</v>
      </c>
      <c r="B953" t="s">
        <v>1358</v>
      </c>
      <c r="C953" t="s">
        <v>1038</v>
      </c>
      <c r="D953">
        <v>4.87</v>
      </c>
      <c r="E953">
        <f t="shared" si="57"/>
        <v>5.519999999999996</v>
      </c>
      <c r="F953">
        <f t="shared" si="58"/>
        <v>-0.21999999999999886</v>
      </c>
      <c r="G953">
        <f t="shared" si="59"/>
        <v>1.7100000000000002</v>
      </c>
      <c r="H953" s="136">
        <f t="shared" si="56"/>
        <v>1248.1500000000001</v>
      </c>
      <c r="I953" t="s">
        <v>2314</v>
      </c>
      <c r="J953" t="s">
        <v>1511</v>
      </c>
      <c r="K953" t="s">
        <v>1589</v>
      </c>
      <c r="L953" t="s">
        <v>1486</v>
      </c>
      <c r="M953">
        <v>46</v>
      </c>
      <c r="N953">
        <v>975</v>
      </c>
      <c r="O953">
        <v>5</v>
      </c>
      <c r="P953">
        <v>0.17100000000000001</v>
      </c>
      <c r="Q953" s="134">
        <v>94</v>
      </c>
      <c r="R953">
        <v>60.8</v>
      </c>
      <c r="S953">
        <v>0.65</v>
      </c>
      <c r="T953">
        <v>17.010000000000002</v>
      </c>
      <c r="U953">
        <v>2.4700000000000002</v>
      </c>
      <c r="V953">
        <v>0.05</v>
      </c>
      <c r="W953">
        <v>2.42</v>
      </c>
      <c r="X953">
        <v>5.03</v>
      </c>
      <c r="Y953">
        <v>4.22</v>
      </c>
      <c r="Z953">
        <v>1.79</v>
      </c>
      <c r="AA953">
        <v>0.04</v>
      </c>
      <c r="AB953">
        <v>0</v>
      </c>
      <c r="AC953">
        <v>0</v>
      </c>
      <c r="AD953">
        <v>0.87</v>
      </c>
      <c r="AE953">
        <v>100.22</v>
      </c>
      <c r="AG953" s="134">
        <v>94</v>
      </c>
      <c r="AH953">
        <v>51.43</v>
      </c>
      <c r="AI953">
        <v>0.66</v>
      </c>
      <c r="AJ953">
        <v>3.03</v>
      </c>
      <c r="AK953">
        <v>6.76</v>
      </c>
      <c r="AL953">
        <v>0.15</v>
      </c>
      <c r="AM953">
        <v>15.98</v>
      </c>
      <c r="AN953">
        <v>20.98</v>
      </c>
      <c r="AO953">
        <v>0.28999999999999998</v>
      </c>
      <c r="AP953">
        <v>0</v>
      </c>
      <c r="AQ953">
        <v>0.06</v>
      </c>
    </row>
    <row r="954" spans="1:43" ht="15.6">
      <c r="A954" s="134">
        <v>87</v>
      </c>
      <c r="B954" t="s">
        <v>1359</v>
      </c>
      <c r="C954" t="s">
        <v>1038</v>
      </c>
      <c r="D954">
        <v>5.21</v>
      </c>
      <c r="E954">
        <f t="shared" si="57"/>
        <v>6.5599999999999881</v>
      </c>
      <c r="F954">
        <f t="shared" si="58"/>
        <v>0.37999999999999545</v>
      </c>
      <c r="G954">
        <f t="shared" si="59"/>
        <v>1.9379999999999999</v>
      </c>
      <c r="H954" s="136">
        <f t="shared" si="56"/>
        <v>1223.1500000000001</v>
      </c>
      <c r="I954" t="s">
        <v>2314</v>
      </c>
      <c r="J954" t="s">
        <v>1511</v>
      </c>
      <c r="K954" t="s">
        <v>1589</v>
      </c>
      <c r="L954" t="s">
        <v>1486</v>
      </c>
      <c r="M954">
        <v>48</v>
      </c>
      <c r="N954">
        <v>950</v>
      </c>
      <c r="O954">
        <v>5</v>
      </c>
      <c r="P954">
        <v>0.1938</v>
      </c>
      <c r="Q954" s="134">
        <v>87</v>
      </c>
      <c r="R954">
        <v>60.59</v>
      </c>
      <c r="S954">
        <v>0.76</v>
      </c>
      <c r="T954">
        <v>17.38</v>
      </c>
      <c r="U954">
        <v>2.37</v>
      </c>
      <c r="V954">
        <v>0.06</v>
      </c>
      <c r="W954">
        <v>1.79</v>
      </c>
      <c r="X954">
        <v>4.3</v>
      </c>
      <c r="Y954">
        <v>4.2699999999999996</v>
      </c>
      <c r="Z954">
        <v>1.88</v>
      </c>
      <c r="AA954">
        <v>0.04</v>
      </c>
      <c r="AB954">
        <v>0</v>
      </c>
      <c r="AC954">
        <v>0</v>
      </c>
      <c r="AD954">
        <v>0.97</v>
      </c>
      <c r="AE954">
        <v>99.62</v>
      </c>
      <c r="AG954" s="134">
        <v>87</v>
      </c>
      <c r="AH954">
        <v>51.06</v>
      </c>
      <c r="AI954">
        <v>0.62</v>
      </c>
      <c r="AJ954">
        <v>3.16</v>
      </c>
      <c r="AK954">
        <v>6.18</v>
      </c>
      <c r="AL954">
        <v>0.12</v>
      </c>
      <c r="AM954">
        <v>15.78</v>
      </c>
      <c r="AN954">
        <v>20.82</v>
      </c>
      <c r="AO954">
        <v>0.27</v>
      </c>
      <c r="AP954">
        <v>0</v>
      </c>
      <c r="AQ954">
        <v>0.01</v>
      </c>
    </row>
    <row r="955" spans="1:43" ht="15.6">
      <c r="A955" s="134">
        <v>86</v>
      </c>
      <c r="B955" t="s">
        <v>1360</v>
      </c>
      <c r="C955" t="s">
        <v>1038</v>
      </c>
      <c r="D955">
        <v>5.24</v>
      </c>
      <c r="E955">
        <f t="shared" si="57"/>
        <v>7.0899999999999892</v>
      </c>
      <c r="F955">
        <f t="shared" si="58"/>
        <v>0.70000000000000284</v>
      </c>
      <c r="G955">
        <f t="shared" si="59"/>
        <v>2</v>
      </c>
      <c r="H955" s="136">
        <f t="shared" si="56"/>
        <v>1253.1500000000001</v>
      </c>
      <c r="I955" t="s">
        <v>2314</v>
      </c>
      <c r="J955" t="s">
        <v>1511</v>
      </c>
      <c r="K955" t="s">
        <v>1589</v>
      </c>
      <c r="L955" t="s">
        <v>1486</v>
      </c>
      <c r="M955">
        <v>49</v>
      </c>
      <c r="N955">
        <v>980</v>
      </c>
      <c r="O955">
        <v>5</v>
      </c>
      <c r="P955">
        <v>0.2</v>
      </c>
      <c r="Q955" s="134">
        <v>86</v>
      </c>
      <c r="R955">
        <v>60.17</v>
      </c>
      <c r="S955">
        <v>0.64</v>
      </c>
      <c r="T955">
        <v>16.68</v>
      </c>
      <c r="U955">
        <v>2.4500000000000002</v>
      </c>
      <c r="V955">
        <v>0.09</v>
      </c>
      <c r="W955">
        <v>2.14</v>
      </c>
      <c r="X955">
        <v>4.6399999999999997</v>
      </c>
      <c r="Y955">
        <v>4.28</v>
      </c>
      <c r="Z955">
        <v>1.8</v>
      </c>
      <c r="AA955">
        <v>0.02</v>
      </c>
      <c r="AB955">
        <v>0</v>
      </c>
      <c r="AC955">
        <v>0</v>
      </c>
      <c r="AD955">
        <v>1.1499999999999999</v>
      </c>
      <c r="AE955">
        <v>99.3</v>
      </c>
      <c r="AG955" s="134">
        <v>86</v>
      </c>
      <c r="AH955">
        <v>53.32</v>
      </c>
      <c r="AI955">
        <v>0.48</v>
      </c>
      <c r="AJ955">
        <v>2.25</v>
      </c>
      <c r="AK955">
        <v>5.92</v>
      </c>
      <c r="AL955">
        <v>0.15</v>
      </c>
      <c r="AM955">
        <v>16.91</v>
      </c>
      <c r="AN955">
        <v>20.73</v>
      </c>
      <c r="AO955">
        <v>0.28000000000000003</v>
      </c>
      <c r="AP955">
        <v>0</v>
      </c>
      <c r="AQ955">
        <v>0.12</v>
      </c>
    </row>
    <row r="956" spans="1:43" ht="15.6">
      <c r="A956" s="134">
        <v>110</v>
      </c>
      <c r="B956" t="s">
        <v>1361</v>
      </c>
      <c r="C956" t="s">
        <v>1038</v>
      </c>
      <c r="D956">
        <v>5.45</v>
      </c>
      <c r="E956">
        <f t="shared" si="57"/>
        <v>7.3000000000000114</v>
      </c>
      <c r="F956">
        <f t="shared" si="58"/>
        <v>0.34999999999999432</v>
      </c>
      <c r="G956">
        <f t="shared" si="59"/>
        <v>2.09</v>
      </c>
      <c r="H956" s="136">
        <f t="shared" si="56"/>
        <v>1223.1500000000001</v>
      </c>
      <c r="I956" t="s">
        <v>2314</v>
      </c>
      <c r="J956" t="s">
        <v>1511</v>
      </c>
      <c r="K956" t="s">
        <v>1589</v>
      </c>
      <c r="L956" t="s">
        <v>1486</v>
      </c>
      <c r="M956">
        <v>48</v>
      </c>
      <c r="N956">
        <v>950</v>
      </c>
      <c r="O956">
        <v>5</v>
      </c>
      <c r="P956">
        <v>0.20899999999999999</v>
      </c>
      <c r="Q956" s="134">
        <v>110</v>
      </c>
      <c r="R956">
        <v>60.43</v>
      </c>
      <c r="S956">
        <v>0.61</v>
      </c>
      <c r="T956">
        <v>16.73</v>
      </c>
      <c r="U956">
        <v>2.0699999999999998</v>
      </c>
      <c r="V956">
        <v>0.06</v>
      </c>
      <c r="W956">
        <v>2.14</v>
      </c>
      <c r="X956">
        <v>4.63</v>
      </c>
      <c r="Y956">
        <v>4.03</v>
      </c>
      <c r="Z956">
        <v>1.98</v>
      </c>
      <c r="AA956">
        <v>0.02</v>
      </c>
      <c r="AB956">
        <v>0</v>
      </c>
      <c r="AC956">
        <v>0</v>
      </c>
      <c r="AD956">
        <v>1.5</v>
      </c>
      <c r="AE956">
        <v>99.65</v>
      </c>
      <c r="AG956" s="134">
        <v>110</v>
      </c>
      <c r="AH956">
        <v>51.75</v>
      </c>
      <c r="AI956">
        <v>0.26</v>
      </c>
      <c r="AJ956">
        <v>2.4300000000000002</v>
      </c>
      <c r="AK956">
        <v>6.05</v>
      </c>
      <c r="AL956">
        <v>0.17</v>
      </c>
      <c r="AM956">
        <v>16.510000000000002</v>
      </c>
      <c r="AN956">
        <v>21.33</v>
      </c>
      <c r="AO956">
        <v>0.33</v>
      </c>
      <c r="AP956">
        <v>0</v>
      </c>
      <c r="AQ956">
        <v>0</v>
      </c>
    </row>
    <row r="957" spans="1:43" ht="15.6">
      <c r="A957" s="134">
        <v>109</v>
      </c>
      <c r="B957" t="s">
        <v>1362</v>
      </c>
      <c r="C957" t="s">
        <v>1038</v>
      </c>
      <c r="D957">
        <v>5.45</v>
      </c>
      <c r="E957">
        <f t="shared" si="57"/>
        <v>7.2600000000000051</v>
      </c>
      <c r="F957">
        <f t="shared" si="58"/>
        <v>0.48999999999999488</v>
      </c>
      <c r="G957">
        <f t="shared" si="59"/>
        <v>2.117</v>
      </c>
      <c r="H957" s="136">
        <f t="shared" si="56"/>
        <v>1273.1500000000001</v>
      </c>
      <c r="I957" t="s">
        <v>2314</v>
      </c>
      <c r="J957" t="s">
        <v>1511</v>
      </c>
      <c r="K957" t="s">
        <v>1589</v>
      </c>
      <c r="L957" t="s">
        <v>1486</v>
      </c>
      <c r="M957">
        <v>136</v>
      </c>
      <c r="N957">
        <v>1000</v>
      </c>
      <c r="O957">
        <v>5</v>
      </c>
      <c r="P957">
        <v>0.2117</v>
      </c>
      <c r="Q957" s="134">
        <v>109</v>
      </c>
      <c r="R957">
        <v>59.41</v>
      </c>
      <c r="S957">
        <v>0.6</v>
      </c>
      <c r="T957">
        <v>15.72</v>
      </c>
      <c r="U957">
        <v>2.94</v>
      </c>
      <c r="V957">
        <v>0.06</v>
      </c>
      <c r="W957">
        <v>3.05</v>
      </c>
      <c r="X957">
        <v>5.24</v>
      </c>
      <c r="Y957">
        <v>3.87</v>
      </c>
      <c r="Z957">
        <v>1.83</v>
      </c>
      <c r="AA957">
        <v>0.02</v>
      </c>
      <c r="AB957">
        <v>0</v>
      </c>
      <c r="AC957">
        <v>0</v>
      </c>
      <c r="AD957">
        <v>1.32</v>
      </c>
      <c r="AE957">
        <v>99.51</v>
      </c>
      <c r="AG957" s="134">
        <v>109</v>
      </c>
      <c r="AH957">
        <v>52.77</v>
      </c>
      <c r="AI957">
        <v>0.4</v>
      </c>
      <c r="AJ957">
        <v>1.8</v>
      </c>
      <c r="AK957">
        <v>5.07</v>
      </c>
      <c r="AL957">
        <v>0.19</v>
      </c>
      <c r="AM957">
        <v>17.579999999999998</v>
      </c>
      <c r="AN957">
        <v>20.9</v>
      </c>
      <c r="AO957">
        <v>0.28000000000000003</v>
      </c>
      <c r="AP957">
        <v>0</v>
      </c>
      <c r="AQ957">
        <v>0.41</v>
      </c>
    </row>
    <row r="958" spans="1:43" ht="15.6">
      <c r="A958" s="134">
        <v>88</v>
      </c>
      <c r="B958" t="s">
        <v>1363</v>
      </c>
      <c r="C958" t="s">
        <v>1038</v>
      </c>
      <c r="D958">
        <v>5.8</v>
      </c>
      <c r="E958">
        <f t="shared" si="57"/>
        <v>7.8599999999999852</v>
      </c>
      <c r="F958">
        <f t="shared" si="58"/>
        <v>0.68999999999999773</v>
      </c>
      <c r="G958">
        <f t="shared" si="59"/>
        <v>2.2800000000000002</v>
      </c>
      <c r="H958" s="136">
        <f t="shared" si="56"/>
        <v>1203.1500000000001</v>
      </c>
      <c r="I958" t="s">
        <v>2314</v>
      </c>
      <c r="J958" t="s">
        <v>1511</v>
      </c>
      <c r="K958" t="s">
        <v>1589</v>
      </c>
      <c r="L958" t="s">
        <v>1486</v>
      </c>
      <c r="M958">
        <v>51</v>
      </c>
      <c r="N958">
        <v>930</v>
      </c>
      <c r="O958">
        <v>5</v>
      </c>
      <c r="P958">
        <v>0.22800000000000001</v>
      </c>
      <c r="Q958" s="134">
        <v>88</v>
      </c>
      <c r="R958">
        <v>60.22</v>
      </c>
      <c r="S958">
        <v>0.64</v>
      </c>
      <c r="T958">
        <v>16.440000000000001</v>
      </c>
      <c r="U958">
        <v>2.19</v>
      </c>
      <c r="V958">
        <v>0.04</v>
      </c>
      <c r="W958">
        <v>2.0499999999999998</v>
      </c>
      <c r="X958">
        <v>4.62</v>
      </c>
      <c r="Y958">
        <v>4.12</v>
      </c>
      <c r="Z958">
        <v>1.79</v>
      </c>
      <c r="AA958">
        <v>0.03</v>
      </c>
      <c r="AB958">
        <v>0</v>
      </c>
      <c r="AC958">
        <v>0</v>
      </c>
      <c r="AD958">
        <v>1.37</v>
      </c>
      <c r="AE958">
        <v>99.31</v>
      </c>
      <c r="AG958" s="134">
        <v>88</v>
      </c>
      <c r="AH958">
        <v>51.99</v>
      </c>
      <c r="AI958">
        <v>0.61</v>
      </c>
      <c r="AJ958">
        <v>2.81</v>
      </c>
      <c r="AK958">
        <v>6.57</v>
      </c>
      <c r="AL958">
        <v>0.14000000000000001</v>
      </c>
      <c r="AM958">
        <v>16.350000000000001</v>
      </c>
      <c r="AN958">
        <v>20.260000000000002</v>
      </c>
      <c r="AO958">
        <v>0.28000000000000003</v>
      </c>
      <c r="AP958">
        <v>0</v>
      </c>
      <c r="AQ958">
        <v>0.21</v>
      </c>
    </row>
    <row r="959" spans="1:43" ht="15.6">
      <c r="A959" s="134">
        <v>3252</v>
      </c>
      <c r="B959" t="s">
        <v>2329</v>
      </c>
      <c r="C959" t="s">
        <v>1576</v>
      </c>
      <c r="D959">
        <v>4.9000000000000004</v>
      </c>
      <c r="E959">
        <f t="shared" si="57"/>
        <v>4.9095100000000116</v>
      </c>
      <c r="F959">
        <f t="shared" si="58"/>
        <v>4.9000000000000057</v>
      </c>
      <c r="G959">
        <f t="shared" si="59"/>
        <v>1</v>
      </c>
      <c r="H959" s="136">
        <f t="shared" si="56"/>
        <v>1253.1500000000001</v>
      </c>
      <c r="I959" t="s">
        <v>1504</v>
      </c>
      <c r="J959" t="s">
        <v>1546</v>
      </c>
      <c r="K959" t="s">
        <v>1547</v>
      </c>
      <c r="L959" t="s">
        <v>1486</v>
      </c>
      <c r="M959">
        <v>24</v>
      </c>
      <c r="N959">
        <v>980</v>
      </c>
      <c r="O959">
        <v>0</v>
      </c>
      <c r="P959">
        <v>0.1</v>
      </c>
      <c r="Q959" s="134">
        <v>3252</v>
      </c>
      <c r="R959">
        <v>56.489400000000003</v>
      </c>
      <c r="S959">
        <v>0.67520999999999998</v>
      </c>
      <c r="T959">
        <v>13.2189</v>
      </c>
      <c r="U959">
        <v>11.1267</v>
      </c>
      <c r="V959">
        <v>0.34236</v>
      </c>
      <c r="W959">
        <v>2.51064</v>
      </c>
      <c r="X959">
        <v>7.9218299999999999</v>
      </c>
      <c r="Y959">
        <v>1.6737599999999999</v>
      </c>
      <c r="Z959">
        <v>0.34236</v>
      </c>
      <c r="AA959">
        <v>1.9019999999999999E-2</v>
      </c>
      <c r="AB959">
        <v>0.77031000000000005</v>
      </c>
      <c r="AC959">
        <v>0</v>
      </c>
      <c r="AD959">
        <v>0</v>
      </c>
      <c r="AE959">
        <v>95.1</v>
      </c>
      <c r="AG959" s="134">
        <v>3252</v>
      </c>
      <c r="AH959">
        <v>51.5</v>
      </c>
      <c r="AI959">
        <v>0.27</v>
      </c>
      <c r="AJ959">
        <v>2.0499999999999998</v>
      </c>
      <c r="AK959">
        <v>19.600000000000001</v>
      </c>
      <c r="AL959">
        <v>0.69</v>
      </c>
      <c r="AM959">
        <v>14.4</v>
      </c>
      <c r="AN959">
        <v>10.8</v>
      </c>
      <c r="AO959">
        <v>0.05</v>
      </c>
      <c r="AP959">
        <v>0</v>
      </c>
      <c r="AQ959">
        <v>0.04</v>
      </c>
    </row>
    <row r="960" spans="1:43" ht="15.6">
      <c r="A960" s="134">
        <v>3249</v>
      </c>
      <c r="B960" t="s">
        <v>2330</v>
      </c>
      <c r="C960" t="s">
        <v>1576</v>
      </c>
      <c r="D960">
        <v>5.9</v>
      </c>
      <c r="E960">
        <f t="shared" si="57"/>
        <v>6.031739999999985</v>
      </c>
      <c r="F960">
        <f t="shared" si="58"/>
        <v>5.9000000000000057</v>
      </c>
      <c r="G960">
        <f t="shared" si="59"/>
        <v>1</v>
      </c>
      <c r="H960" s="136">
        <f t="shared" si="56"/>
        <v>1338.15</v>
      </c>
      <c r="I960" t="s">
        <v>1504</v>
      </c>
      <c r="J960" t="s">
        <v>1546</v>
      </c>
      <c r="K960" t="s">
        <v>1580</v>
      </c>
      <c r="L960" t="s">
        <v>1486</v>
      </c>
      <c r="M960">
        <v>16</v>
      </c>
      <c r="N960">
        <v>1065</v>
      </c>
      <c r="O960">
        <v>0</v>
      </c>
      <c r="P960">
        <v>0.1</v>
      </c>
      <c r="Q960" s="134">
        <v>3249</v>
      </c>
      <c r="R960">
        <v>49.7789</v>
      </c>
      <c r="S960">
        <v>1.10097</v>
      </c>
      <c r="T960">
        <v>9.0241900000000008</v>
      </c>
      <c r="U960">
        <v>17.879000000000001</v>
      </c>
      <c r="V960">
        <v>0.43286000000000002</v>
      </c>
      <c r="W960">
        <v>3.99925</v>
      </c>
      <c r="X960">
        <v>9.5982000000000003</v>
      </c>
      <c r="Y960">
        <v>0.97863999999999995</v>
      </c>
      <c r="Z960">
        <v>0.20702000000000001</v>
      </c>
      <c r="AA960">
        <v>0</v>
      </c>
      <c r="AB960">
        <v>0.96923000000000004</v>
      </c>
      <c r="AC960">
        <v>7.528E-2</v>
      </c>
      <c r="AD960">
        <v>0</v>
      </c>
      <c r="AE960">
        <v>94.1</v>
      </c>
      <c r="AG960" s="134">
        <v>3249</v>
      </c>
      <c r="AH960">
        <v>53.2</v>
      </c>
      <c r="AI960">
        <v>0.18</v>
      </c>
      <c r="AJ960">
        <v>0.49</v>
      </c>
      <c r="AK960">
        <v>19.8</v>
      </c>
      <c r="AL960">
        <v>0.68</v>
      </c>
      <c r="AM960">
        <v>21</v>
      </c>
      <c r="AN960">
        <v>4.1100000000000003</v>
      </c>
      <c r="AO960">
        <v>0.02</v>
      </c>
      <c r="AP960">
        <v>0</v>
      </c>
      <c r="AQ960">
        <v>0.18</v>
      </c>
    </row>
    <row r="961" spans="1:43" ht="15.6">
      <c r="A961" s="134">
        <v>3255</v>
      </c>
      <c r="B961" t="s">
        <v>2331</v>
      </c>
      <c r="C961" t="s">
        <v>1576</v>
      </c>
      <c r="D961">
        <v>6.3</v>
      </c>
      <c r="E961">
        <f t="shared" si="57"/>
        <v>6.4124399999999753</v>
      </c>
      <c r="F961">
        <f t="shared" si="58"/>
        <v>6.2999999999999972</v>
      </c>
      <c r="G961">
        <f t="shared" si="59"/>
        <v>2</v>
      </c>
      <c r="H961" s="136">
        <f t="shared" si="56"/>
        <v>1273.1500000000001</v>
      </c>
      <c r="I961" t="s">
        <v>1504</v>
      </c>
      <c r="J961" t="s">
        <v>1546</v>
      </c>
      <c r="K961" t="s">
        <v>1547</v>
      </c>
      <c r="L961" t="s">
        <v>1486</v>
      </c>
      <c r="M961">
        <v>46</v>
      </c>
      <c r="N961">
        <v>1000</v>
      </c>
      <c r="O961">
        <v>0</v>
      </c>
      <c r="P961">
        <v>0.2</v>
      </c>
      <c r="Q961" s="134">
        <v>3255</v>
      </c>
      <c r="R961">
        <v>52.472000000000001</v>
      </c>
      <c r="S961">
        <v>0.92762999999999995</v>
      </c>
      <c r="T961">
        <v>11.5251</v>
      </c>
      <c r="U961">
        <v>14.1487</v>
      </c>
      <c r="V961">
        <v>0.33732000000000001</v>
      </c>
      <c r="W961">
        <v>2.8109999999999999</v>
      </c>
      <c r="X961">
        <v>8.6204000000000001</v>
      </c>
      <c r="Y961">
        <v>1.1337699999999999</v>
      </c>
      <c r="Z961">
        <v>0.24362</v>
      </c>
      <c r="AA961">
        <v>9.3699999999999999E-3</v>
      </c>
      <c r="AB961">
        <v>1.3586499999999999</v>
      </c>
      <c r="AC961">
        <v>1.874E-2</v>
      </c>
      <c r="AD961">
        <v>0</v>
      </c>
      <c r="AE961">
        <v>93.7</v>
      </c>
      <c r="AG961" s="134">
        <v>3255</v>
      </c>
      <c r="AH961">
        <v>51.9</v>
      </c>
      <c r="AI961">
        <v>0.32</v>
      </c>
      <c r="AJ961">
        <v>1.32</v>
      </c>
      <c r="AK961">
        <v>14.6</v>
      </c>
      <c r="AL961">
        <v>0.49</v>
      </c>
      <c r="AM961">
        <v>13.8</v>
      </c>
      <c r="AN961">
        <v>17</v>
      </c>
      <c r="AO961">
        <v>0.12</v>
      </c>
      <c r="AP961">
        <v>0</v>
      </c>
      <c r="AQ961">
        <v>0.14000000000000001</v>
      </c>
    </row>
    <row r="962" spans="1:43" ht="15.6">
      <c r="A962" s="134">
        <v>3256</v>
      </c>
      <c r="B962" t="s">
        <v>2332</v>
      </c>
      <c r="C962" t="s">
        <v>1576</v>
      </c>
      <c r="D962">
        <v>6.5</v>
      </c>
      <c r="E962">
        <f t="shared" si="57"/>
        <v>6.3691000000000173</v>
      </c>
      <c r="F962">
        <f t="shared" si="58"/>
        <v>6.5</v>
      </c>
      <c r="G962">
        <f t="shared" si="59"/>
        <v>2</v>
      </c>
      <c r="H962" s="136">
        <f t="shared" si="56"/>
        <v>1233.1500000000001</v>
      </c>
      <c r="I962" t="s">
        <v>1504</v>
      </c>
      <c r="J962" t="s">
        <v>1546</v>
      </c>
      <c r="K962" t="s">
        <v>1547</v>
      </c>
      <c r="L962" t="s">
        <v>1486</v>
      </c>
      <c r="M962">
        <v>49</v>
      </c>
      <c r="N962">
        <v>960</v>
      </c>
      <c r="O962">
        <v>0</v>
      </c>
      <c r="P962">
        <v>0.2</v>
      </c>
      <c r="Q962" s="134">
        <v>3256</v>
      </c>
      <c r="R962">
        <v>58.250500000000002</v>
      </c>
      <c r="S962">
        <v>0.62644999999999995</v>
      </c>
      <c r="T962">
        <v>13.3705</v>
      </c>
      <c r="U962">
        <v>9.8175000000000008</v>
      </c>
      <c r="V962">
        <v>0.26179999999999998</v>
      </c>
      <c r="W962">
        <v>1.84195</v>
      </c>
      <c r="X962">
        <v>6.8535500000000003</v>
      </c>
      <c r="Y962">
        <v>1.7017</v>
      </c>
      <c r="Z962">
        <v>0.38335000000000002</v>
      </c>
      <c r="AA962">
        <v>9.3500000000000007E-3</v>
      </c>
      <c r="AB962">
        <v>0.51424999999999998</v>
      </c>
      <c r="AC962">
        <v>1.8700000000000001E-2</v>
      </c>
      <c r="AD962">
        <v>0</v>
      </c>
      <c r="AE962">
        <v>93.5</v>
      </c>
      <c r="AG962" s="134">
        <v>3256</v>
      </c>
      <c r="AH962">
        <v>50.1</v>
      </c>
      <c r="AI962">
        <v>0.38</v>
      </c>
      <c r="AJ962">
        <v>2.13</v>
      </c>
      <c r="AK962">
        <v>19.2</v>
      </c>
      <c r="AL962">
        <v>0.6</v>
      </c>
      <c r="AM962">
        <v>12.7</v>
      </c>
      <c r="AN962">
        <v>13.9</v>
      </c>
      <c r="AO962">
        <v>0.09</v>
      </c>
      <c r="AP962">
        <v>0</v>
      </c>
      <c r="AQ962">
        <v>7.0000000000000007E-2</v>
      </c>
    </row>
    <row r="963" spans="1:43" ht="15.6">
      <c r="A963" s="134">
        <v>3253</v>
      </c>
      <c r="B963" t="s">
        <v>2333</v>
      </c>
      <c r="C963" t="s">
        <v>1576</v>
      </c>
      <c r="D963">
        <v>8.17</v>
      </c>
      <c r="E963">
        <f t="shared" si="57"/>
        <v>8.1699520000000234</v>
      </c>
      <c r="F963">
        <f t="shared" si="58"/>
        <v>8.1700000000000017</v>
      </c>
      <c r="G963">
        <f t="shared" si="59"/>
        <v>2</v>
      </c>
      <c r="H963" s="136">
        <f t="shared" ref="H963:H1026" si="60">N963+273.15</f>
        <v>1330.15</v>
      </c>
      <c r="I963" t="s">
        <v>1504</v>
      </c>
      <c r="J963" t="s">
        <v>1546</v>
      </c>
      <c r="K963" t="s">
        <v>1580</v>
      </c>
      <c r="L963" t="s">
        <v>1486</v>
      </c>
      <c r="M963">
        <v>10</v>
      </c>
      <c r="N963">
        <v>1057</v>
      </c>
      <c r="O963">
        <v>0</v>
      </c>
      <c r="P963">
        <v>0.2</v>
      </c>
      <c r="Q963" s="134">
        <v>3253</v>
      </c>
      <c r="R963">
        <v>48.302599999999998</v>
      </c>
      <c r="S963">
        <v>1.0193099999999999</v>
      </c>
      <c r="T963">
        <v>8.1545000000000005</v>
      </c>
      <c r="U963">
        <v>17.355899999999998</v>
      </c>
      <c r="V963">
        <v>0.45915</v>
      </c>
      <c r="W963">
        <v>5.4087899999999998</v>
      </c>
      <c r="X963">
        <v>9.0544399999999996</v>
      </c>
      <c r="Y963">
        <v>0.97339799999999999</v>
      </c>
      <c r="Z963">
        <v>0.21120900000000001</v>
      </c>
      <c r="AA963">
        <v>1.8366E-2</v>
      </c>
      <c r="AB963">
        <v>0.87238499999999997</v>
      </c>
      <c r="AC963">
        <v>0</v>
      </c>
      <c r="AD963">
        <v>0</v>
      </c>
      <c r="AE963">
        <v>91.83</v>
      </c>
      <c r="AG963" s="134">
        <v>3253</v>
      </c>
      <c r="AH963">
        <v>52.5</v>
      </c>
      <c r="AI963">
        <v>0.21</v>
      </c>
      <c r="AJ963">
        <v>1.3</v>
      </c>
      <c r="AK963">
        <v>12.6</v>
      </c>
      <c r="AL963">
        <v>0.46</v>
      </c>
      <c r="AM963">
        <v>15.7</v>
      </c>
      <c r="AN963">
        <v>16.8</v>
      </c>
      <c r="AO963">
        <v>0.08</v>
      </c>
      <c r="AP963">
        <v>0</v>
      </c>
      <c r="AQ963">
        <v>0.39</v>
      </c>
    </row>
    <row r="964" spans="1:43" ht="15.6">
      <c r="A964" s="134">
        <v>30495</v>
      </c>
      <c r="B964" t="s">
        <v>2334</v>
      </c>
      <c r="C964" t="s">
        <v>2335</v>
      </c>
      <c r="D964">
        <v>1.2</v>
      </c>
      <c r="E964">
        <f t="shared" si="57"/>
        <v>4.0699999999999932</v>
      </c>
      <c r="F964">
        <f t="shared" si="58"/>
        <v>2.7600000000000051</v>
      </c>
      <c r="G964">
        <f t="shared" si="59"/>
        <v>0.48399999999999999</v>
      </c>
      <c r="H964" s="136">
        <f t="shared" si="60"/>
        <v>1373.15</v>
      </c>
      <c r="I964" t="s">
        <v>2336</v>
      </c>
      <c r="J964" t="s">
        <v>1511</v>
      </c>
      <c r="K964" t="s">
        <v>1580</v>
      </c>
      <c r="L964" t="s">
        <v>1486</v>
      </c>
      <c r="M964">
        <v>20</v>
      </c>
      <c r="N964">
        <v>1100</v>
      </c>
      <c r="O964">
        <v>5</v>
      </c>
      <c r="P964">
        <v>4.8399999999999999E-2</v>
      </c>
      <c r="Q964" s="134">
        <v>30495</v>
      </c>
      <c r="R964">
        <v>51.07</v>
      </c>
      <c r="S964">
        <v>1.1299999999999999</v>
      </c>
      <c r="T964">
        <v>15.84</v>
      </c>
      <c r="U964">
        <v>7.73</v>
      </c>
      <c r="V964">
        <v>0.19</v>
      </c>
      <c r="W964">
        <v>4.2</v>
      </c>
      <c r="X964">
        <v>8.6300000000000008</v>
      </c>
      <c r="Y964">
        <v>3.02</v>
      </c>
      <c r="Z964">
        <v>3.18</v>
      </c>
      <c r="AA964">
        <v>0.03</v>
      </c>
      <c r="AB964">
        <v>0.91</v>
      </c>
      <c r="AC964">
        <v>0.1</v>
      </c>
      <c r="AD964">
        <v>0</v>
      </c>
      <c r="AE964">
        <v>97.24</v>
      </c>
      <c r="AG964" s="134">
        <v>30495</v>
      </c>
      <c r="AH964">
        <v>50.5</v>
      </c>
      <c r="AI964">
        <v>0.77</v>
      </c>
      <c r="AJ964">
        <v>6.38</v>
      </c>
      <c r="AK964">
        <v>6.87</v>
      </c>
      <c r="AL964">
        <v>0.12</v>
      </c>
      <c r="AM964">
        <v>13.8</v>
      </c>
      <c r="AN964">
        <v>19.899999999999999</v>
      </c>
      <c r="AO964">
        <v>0.56000000000000005</v>
      </c>
      <c r="AP964">
        <v>0.4</v>
      </c>
      <c r="AQ964">
        <v>0.04</v>
      </c>
    </row>
    <row r="965" spans="1:43" ht="15.6">
      <c r="A965" s="134">
        <v>30496</v>
      </c>
      <c r="B965" t="s">
        <v>2337</v>
      </c>
      <c r="C965" t="s">
        <v>2335</v>
      </c>
      <c r="D965">
        <v>1.7</v>
      </c>
      <c r="E965">
        <f t="shared" si="57"/>
        <v>4.7200000000000131</v>
      </c>
      <c r="F965">
        <f t="shared" si="58"/>
        <v>3.0400000000000063</v>
      </c>
      <c r="G965">
        <f t="shared" si="59"/>
        <v>0.48399999999999999</v>
      </c>
      <c r="H965" s="136">
        <f t="shared" si="60"/>
        <v>1373.15</v>
      </c>
      <c r="I965" t="s">
        <v>2336</v>
      </c>
      <c r="J965" t="s">
        <v>1511</v>
      </c>
      <c r="K965" t="s">
        <v>1580</v>
      </c>
      <c r="L965" t="s">
        <v>1486</v>
      </c>
      <c r="M965">
        <v>20</v>
      </c>
      <c r="N965">
        <v>1100</v>
      </c>
      <c r="O965">
        <v>5</v>
      </c>
      <c r="P965">
        <v>4.8399999999999999E-2</v>
      </c>
      <c r="Q965" s="134">
        <v>30496</v>
      </c>
      <c r="R965">
        <v>49.84</v>
      </c>
      <c r="S965">
        <v>1.1200000000000001</v>
      </c>
      <c r="T965">
        <v>16.579999999999998</v>
      </c>
      <c r="U965">
        <v>7.58</v>
      </c>
      <c r="V965">
        <v>0.2</v>
      </c>
      <c r="W965">
        <v>3.95</v>
      </c>
      <c r="X965">
        <v>9.2100000000000009</v>
      </c>
      <c r="Y965">
        <v>2.91</v>
      </c>
      <c r="Z965">
        <v>2.92</v>
      </c>
      <c r="AA965">
        <v>0.05</v>
      </c>
      <c r="AB965">
        <v>0.92</v>
      </c>
      <c r="AC965">
        <v>0</v>
      </c>
      <c r="AD965">
        <v>0</v>
      </c>
      <c r="AE965">
        <v>96.96</v>
      </c>
      <c r="AG965" s="134">
        <v>30496</v>
      </c>
      <c r="AH965">
        <v>49.3</v>
      </c>
      <c r="AI965">
        <v>0.76</v>
      </c>
      <c r="AJ965">
        <v>8.52</v>
      </c>
      <c r="AK965">
        <v>6.62</v>
      </c>
      <c r="AL965">
        <v>0.23</v>
      </c>
      <c r="AM965">
        <v>12.4</v>
      </c>
      <c r="AN965">
        <v>19.2</v>
      </c>
      <c r="AO965">
        <v>0.76</v>
      </c>
      <c r="AP965">
        <v>0.56000000000000005</v>
      </c>
      <c r="AQ965">
        <v>0.1</v>
      </c>
    </row>
    <row r="966" spans="1:43" ht="15.6">
      <c r="A966" s="134">
        <v>30490</v>
      </c>
      <c r="B966" t="s">
        <v>2338</v>
      </c>
      <c r="C966" t="s">
        <v>2335</v>
      </c>
      <c r="D966">
        <v>1.8</v>
      </c>
      <c r="E966">
        <f t="shared" si="57"/>
        <v>5.019999999999996</v>
      </c>
      <c r="F966">
        <f t="shared" si="58"/>
        <v>3.1599999999999966</v>
      </c>
      <c r="G966">
        <f t="shared" si="59"/>
        <v>2</v>
      </c>
      <c r="H966" s="136">
        <f t="shared" si="60"/>
        <v>1373.15</v>
      </c>
      <c r="I966" t="s">
        <v>2336</v>
      </c>
      <c r="J966" t="s">
        <v>1511</v>
      </c>
      <c r="K966" t="s">
        <v>1580</v>
      </c>
      <c r="L966" t="s">
        <v>1486</v>
      </c>
      <c r="M966">
        <v>15</v>
      </c>
      <c r="N966">
        <v>1100</v>
      </c>
      <c r="O966">
        <v>5</v>
      </c>
      <c r="P966">
        <v>0.2</v>
      </c>
      <c r="Q966" s="134">
        <v>30490</v>
      </c>
      <c r="R966">
        <v>48.74</v>
      </c>
      <c r="S966">
        <v>0.88</v>
      </c>
      <c r="T966">
        <v>16.63</v>
      </c>
      <c r="U966">
        <v>8.18</v>
      </c>
      <c r="V966">
        <v>0.1</v>
      </c>
      <c r="W966">
        <v>4.91</v>
      </c>
      <c r="X966">
        <v>9.2799999999999994</v>
      </c>
      <c r="Y966">
        <v>2.93</v>
      </c>
      <c r="Z966">
        <v>2.5499999999999998</v>
      </c>
      <c r="AA966">
        <v>0.02</v>
      </c>
      <c r="AB966">
        <v>0.76</v>
      </c>
      <c r="AC966">
        <v>0.08</v>
      </c>
      <c r="AD966">
        <v>0</v>
      </c>
      <c r="AE966">
        <v>96.84</v>
      </c>
      <c r="AG966" s="134">
        <v>30490</v>
      </c>
      <c r="AH966">
        <v>50.4</v>
      </c>
      <c r="AI966">
        <v>0.72</v>
      </c>
      <c r="AJ966">
        <v>8.01</v>
      </c>
      <c r="AK966">
        <v>7</v>
      </c>
      <c r="AL966">
        <v>0.11</v>
      </c>
      <c r="AM966">
        <v>13</v>
      </c>
      <c r="AN966">
        <v>19.399999999999999</v>
      </c>
      <c r="AO966">
        <v>0.78</v>
      </c>
      <c r="AP966">
        <v>0.55000000000000004</v>
      </c>
      <c r="AQ966">
        <v>0.13</v>
      </c>
    </row>
    <row r="967" spans="1:43" ht="15.6">
      <c r="A967" s="134">
        <v>30468</v>
      </c>
      <c r="B967" t="s">
        <v>2339</v>
      </c>
      <c r="C967" t="s">
        <v>2335</v>
      </c>
      <c r="D967">
        <v>2</v>
      </c>
      <c r="E967">
        <f t="shared" si="57"/>
        <v>6.019999999999996</v>
      </c>
      <c r="F967">
        <f t="shared" si="58"/>
        <v>4</v>
      </c>
      <c r="G967">
        <f t="shared" si="59"/>
        <v>4.0500000000000007</v>
      </c>
      <c r="H967" s="136">
        <f t="shared" si="60"/>
        <v>1423.15</v>
      </c>
      <c r="I967" t="s">
        <v>2336</v>
      </c>
      <c r="J967" t="s">
        <v>1511</v>
      </c>
      <c r="K967" t="s">
        <v>1580</v>
      </c>
      <c r="L967" t="s">
        <v>1486</v>
      </c>
      <c r="M967">
        <v>19</v>
      </c>
      <c r="N967">
        <v>1150</v>
      </c>
      <c r="O967">
        <v>5</v>
      </c>
      <c r="P967">
        <v>0.40500000000000003</v>
      </c>
      <c r="Q967" s="134">
        <v>30468</v>
      </c>
      <c r="R967">
        <v>49.61</v>
      </c>
      <c r="S967">
        <v>0.86</v>
      </c>
      <c r="T967">
        <v>17</v>
      </c>
      <c r="U967">
        <v>4.8600000000000003</v>
      </c>
      <c r="V967">
        <v>0.15</v>
      </c>
      <c r="W967">
        <v>6.18</v>
      </c>
      <c r="X967">
        <v>10.52</v>
      </c>
      <c r="Y967">
        <v>2.61</v>
      </c>
      <c r="Z967">
        <v>2.15</v>
      </c>
      <c r="AA967">
        <v>0.04</v>
      </c>
      <c r="AB967">
        <v>0</v>
      </c>
      <c r="AC967">
        <v>0.01</v>
      </c>
      <c r="AD967">
        <v>0</v>
      </c>
      <c r="AE967">
        <v>96</v>
      </c>
      <c r="AG967" s="134">
        <v>30468</v>
      </c>
      <c r="AH967">
        <v>52.1</v>
      </c>
      <c r="AI967">
        <v>0.63</v>
      </c>
      <c r="AJ967">
        <v>6.33</v>
      </c>
      <c r="AK967">
        <v>4.62</v>
      </c>
      <c r="AL967">
        <v>7.0000000000000007E-2</v>
      </c>
      <c r="AM967">
        <v>14.3</v>
      </c>
      <c r="AN967">
        <v>19.8</v>
      </c>
      <c r="AO967">
        <v>0.52</v>
      </c>
      <c r="AP967">
        <v>0.33</v>
      </c>
      <c r="AQ967">
        <v>0.17</v>
      </c>
    </row>
    <row r="968" spans="1:43" ht="15.6">
      <c r="A968" s="134">
        <v>30494</v>
      </c>
      <c r="B968" t="s">
        <v>2340</v>
      </c>
      <c r="C968" t="s">
        <v>2335</v>
      </c>
      <c r="D968">
        <v>2</v>
      </c>
      <c r="E968">
        <f t="shared" si="57"/>
        <v>3.0200000000000102</v>
      </c>
      <c r="F968">
        <f t="shared" si="58"/>
        <v>0.98999999999999488</v>
      </c>
      <c r="G968">
        <f t="shared" si="59"/>
        <v>0.48399999999999999</v>
      </c>
      <c r="H968" s="136">
        <f t="shared" si="60"/>
        <v>1373.15</v>
      </c>
      <c r="I968" t="s">
        <v>2336</v>
      </c>
      <c r="J968" t="s">
        <v>1511</v>
      </c>
      <c r="K968" t="s">
        <v>1580</v>
      </c>
      <c r="L968" t="s">
        <v>1486</v>
      </c>
      <c r="M968">
        <v>20</v>
      </c>
      <c r="N968">
        <v>1100</v>
      </c>
      <c r="O968">
        <v>5</v>
      </c>
      <c r="P968">
        <v>4.8399999999999999E-2</v>
      </c>
      <c r="Q968" s="134">
        <v>30494</v>
      </c>
      <c r="R968">
        <v>51.02</v>
      </c>
      <c r="S968">
        <v>1.04</v>
      </c>
      <c r="T968">
        <v>16.489999999999998</v>
      </c>
      <c r="U968">
        <v>7.65</v>
      </c>
      <c r="V968">
        <v>0.14000000000000001</v>
      </c>
      <c r="W968">
        <v>4.88</v>
      </c>
      <c r="X968">
        <v>9.8000000000000007</v>
      </c>
      <c r="Y968">
        <v>2.78</v>
      </c>
      <c r="Z968">
        <v>2.3199999999999998</v>
      </c>
      <c r="AA968">
        <v>0.01</v>
      </c>
      <c r="AB968">
        <v>0.85</v>
      </c>
      <c r="AC968">
        <v>0.03</v>
      </c>
      <c r="AD968">
        <v>0</v>
      </c>
      <c r="AE968">
        <v>99.01</v>
      </c>
      <c r="AG968" s="134">
        <v>30494</v>
      </c>
      <c r="AH968">
        <v>49.5</v>
      </c>
      <c r="AI968">
        <v>0.65</v>
      </c>
      <c r="AJ968">
        <v>5.04</v>
      </c>
      <c r="AK968">
        <v>6.51</v>
      </c>
      <c r="AL968">
        <v>0.13</v>
      </c>
      <c r="AM968">
        <v>14.6</v>
      </c>
      <c r="AN968">
        <v>20.9</v>
      </c>
      <c r="AO968">
        <v>0.35</v>
      </c>
      <c r="AP968">
        <v>0.15</v>
      </c>
      <c r="AQ968">
        <v>0.12</v>
      </c>
    </row>
    <row r="969" spans="1:43" ht="15.6">
      <c r="A969" s="134">
        <v>30476</v>
      </c>
      <c r="B969" t="s">
        <v>2341</v>
      </c>
      <c r="C969" t="s">
        <v>2335</v>
      </c>
      <c r="D969">
        <v>2.2000000000000002</v>
      </c>
      <c r="E969">
        <f t="shared" si="57"/>
        <v>4.2999999999999829</v>
      </c>
      <c r="F969">
        <f t="shared" si="58"/>
        <v>2.0999999999999943</v>
      </c>
      <c r="G969">
        <f t="shared" si="59"/>
        <v>3.9939999999999998</v>
      </c>
      <c r="H969" s="136">
        <f t="shared" si="60"/>
        <v>1373.15</v>
      </c>
      <c r="I969" t="s">
        <v>2336</v>
      </c>
      <c r="J969" t="s">
        <v>1511</v>
      </c>
      <c r="K969" t="s">
        <v>1580</v>
      </c>
      <c r="L969" t="s">
        <v>1486</v>
      </c>
      <c r="M969">
        <v>21</v>
      </c>
      <c r="N969">
        <v>1100</v>
      </c>
      <c r="O969">
        <v>5</v>
      </c>
      <c r="P969">
        <v>0.39939999999999998</v>
      </c>
      <c r="Q969" s="134">
        <v>30476</v>
      </c>
      <c r="R969">
        <v>50.63</v>
      </c>
      <c r="S969">
        <v>1.01</v>
      </c>
      <c r="T969">
        <v>17.23</v>
      </c>
      <c r="U969">
        <v>7.77</v>
      </c>
      <c r="V969">
        <v>0.15</v>
      </c>
      <c r="W969">
        <v>4.1500000000000004</v>
      </c>
      <c r="X969">
        <v>7.53</v>
      </c>
      <c r="Y969">
        <v>3.12</v>
      </c>
      <c r="Z969">
        <v>3.11</v>
      </c>
      <c r="AA969">
        <v>0.01</v>
      </c>
      <c r="AB969">
        <v>0.99</v>
      </c>
      <c r="AC969">
        <v>0</v>
      </c>
      <c r="AD969">
        <v>0</v>
      </c>
      <c r="AE969">
        <v>97.9</v>
      </c>
      <c r="AG969" s="134">
        <v>30476</v>
      </c>
      <c r="AH969">
        <v>48.8</v>
      </c>
      <c r="AI969">
        <v>0.73</v>
      </c>
      <c r="AJ969">
        <v>8.0500000000000007</v>
      </c>
      <c r="AK969">
        <v>7.83</v>
      </c>
      <c r="AL969">
        <v>0.19</v>
      </c>
      <c r="AM969">
        <v>13</v>
      </c>
      <c r="AN969">
        <v>17.8</v>
      </c>
      <c r="AO969">
        <v>0.83</v>
      </c>
      <c r="AP969">
        <v>0.51</v>
      </c>
      <c r="AQ969">
        <v>0.09</v>
      </c>
    </row>
    <row r="970" spans="1:43" ht="15.6">
      <c r="A970" s="134">
        <v>30493</v>
      </c>
      <c r="B970" t="s">
        <v>2342</v>
      </c>
      <c r="C970" t="s">
        <v>2335</v>
      </c>
      <c r="D970">
        <v>2.4</v>
      </c>
      <c r="E970">
        <f t="shared" si="57"/>
        <v>3.3699999999999903</v>
      </c>
      <c r="F970">
        <f t="shared" si="58"/>
        <v>0.93999999999999773</v>
      </c>
      <c r="G970">
        <f t="shared" si="59"/>
        <v>1</v>
      </c>
      <c r="H970" s="136">
        <f t="shared" si="60"/>
        <v>1373.15</v>
      </c>
      <c r="I970" t="s">
        <v>2336</v>
      </c>
      <c r="J970" t="s">
        <v>1511</v>
      </c>
      <c r="K970" t="s">
        <v>1580</v>
      </c>
      <c r="L970" t="s">
        <v>1486</v>
      </c>
      <c r="M970">
        <v>25</v>
      </c>
      <c r="N970">
        <v>1100</v>
      </c>
      <c r="O970">
        <v>5</v>
      </c>
      <c r="P970">
        <v>0.1</v>
      </c>
      <c r="Q970" s="134">
        <v>30493</v>
      </c>
      <c r="R970">
        <v>51.2</v>
      </c>
      <c r="S970">
        <v>1.05</v>
      </c>
      <c r="T970">
        <v>16.52</v>
      </c>
      <c r="U970">
        <v>7.86</v>
      </c>
      <c r="V970">
        <v>0.17</v>
      </c>
      <c r="W970">
        <v>4.8899999999999997</v>
      </c>
      <c r="X970">
        <v>9.39</v>
      </c>
      <c r="Y970">
        <v>2.98</v>
      </c>
      <c r="Z970">
        <v>2.54</v>
      </c>
      <c r="AA970">
        <v>0.03</v>
      </c>
      <c r="AB970">
        <v>0</v>
      </c>
      <c r="AC970">
        <v>0.02</v>
      </c>
      <c r="AD970">
        <v>0</v>
      </c>
      <c r="AE970">
        <v>99.06</v>
      </c>
      <c r="AG970" s="134">
        <v>30493</v>
      </c>
      <c r="AH970">
        <v>49.8</v>
      </c>
      <c r="AI970">
        <v>0.69</v>
      </c>
      <c r="AJ970">
        <v>4.9400000000000004</v>
      </c>
      <c r="AK970">
        <v>6.3</v>
      </c>
      <c r="AL970">
        <v>0.19</v>
      </c>
      <c r="AM970">
        <v>15</v>
      </c>
      <c r="AN970">
        <v>21.5</v>
      </c>
      <c r="AO970">
        <v>0.37</v>
      </c>
      <c r="AP970">
        <v>0.15</v>
      </c>
      <c r="AQ970">
        <v>0.17</v>
      </c>
    </row>
    <row r="971" spans="1:43" ht="15.6">
      <c r="A971" s="134">
        <v>30467</v>
      </c>
      <c r="B971" t="s">
        <v>2343</v>
      </c>
      <c r="C971" t="s">
        <v>2335</v>
      </c>
      <c r="D971">
        <v>2.5</v>
      </c>
      <c r="E971">
        <f t="shared" si="57"/>
        <v>6.6599999999999824</v>
      </c>
      <c r="F971">
        <f t="shared" si="58"/>
        <v>4.1099999999999994</v>
      </c>
      <c r="G971">
        <f t="shared" si="59"/>
        <v>4.0500000000000007</v>
      </c>
      <c r="H971" s="136">
        <f t="shared" si="60"/>
        <v>1423.15</v>
      </c>
      <c r="I971" t="s">
        <v>2336</v>
      </c>
      <c r="J971" t="s">
        <v>1511</v>
      </c>
      <c r="K971" t="s">
        <v>1580</v>
      </c>
      <c r="L971" t="s">
        <v>1486</v>
      </c>
      <c r="M971">
        <v>19</v>
      </c>
      <c r="N971">
        <v>1150</v>
      </c>
      <c r="O971">
        <v>5</v>
      </c>
      <c r="P971">
        <v>0.40500000000000003</v>
      </c>
      <c r="Q971" s="134">
        <v>30467</v>
      </c>
      <c r="R971">
        <v>48.66</v>
      </c>
      <c r="S971">
        <v>0.85</v>
      </c>
      <c r="T971">
        <v>16.350000000000001</v>
      </c>
      <c r="U971">
        <v>6</v>
      </c>
      <c r="V971">
        <v>0.15</v>
      </c>
      <c r="W971">
        <v>6.2</v>
      </c>
      <c r="X971">
        <v>10.46</v>
      </c>
      <c r="Y971">
        <v>2.48</v>
      </c>
      <c r="Z971">
        <v>2.16</v>
      </c>
      <c r="AA971">
        <v>0.03</v>
      </c>
      <c r="AB971">
        <v>0</v>
      </c>
      <c r="AC971">
        <v>7.0000000000000007E-2</v>
      </c>
      <c r="AD971">
        <v>0</v>
      </c>
      <c r="AE971">
        <v>95.89</v>
      </c>
      <c r="AG971" s="134">
        <v>30467</v>
      </c>
      <c r="AH971">
        <v>51.3</v>
      </c>
      <c r="AI971">
        <v>0.36</v>
      </c>
      <c r="AJ971">
        <v>3.63</v>
      </c>
      <c r="AK971">
        <v>5.13</v>
      </c>
      <c r="AL971">
        <v>0.13</v>
      </c>
      <c r="AM971">
        <v>15.9</v>
      </c>
      <c r="AN971">
        <v>21.1</v>
      </c>
      <c r="AO971">
        <v>0.26</v>
      </c>
      <c r="AP971">
        <v>0.05</v>
      </c>
      <c r="AQ971">
        <v>0.14000000000000001</v>
      </c>
    </row>
    <row r="972" spans="1:43" ht="15.6">
      <c r="A972" s="134">
        <v>30482</v>
      </c>
      <c r="B972" t="s">
        <v>2344</v>
      </c>
      <c r="C972" t="s">
        <v>2335</v>
      </c>
      <c r="D972">
        <v>2.5</v>
      </c>
      <c r="E972">
        <f t="shared" si="57"/>
        <v>5.1800000000000068</v>
      </c>
      <c r="F972">
        <f t="shared" si="58"/>
        <v>2.6899999999999977</v>
      </c>
      <c r="G972">
        <f t="shared" si="59"/>
        <v>3.931</v>
      </c>
      <c r="H972" s="136">
        <f t="shared" si="60"/>
        <v>1323.15</v>
      </c>
      <c r="I972" t="s">
        <v>2336</v>
      </c>
      <c r="J972" t="s">
        <v>1511</v>
      </c>
      <c r="K972" t="s">
        <v>1580</v>
      </c>
      <c r="L972" t="s">
        <v>1486</v>
      </c>
      <c r="M972">
        <v>16</v>
      </c>
      <c r="N972">
        <v>1050</v>
      </c>
      <c r="O972">
        <v>5</v>
      </c>
      <c r="P972">
        <v>0.3931</v>
      </c>
      <c r="Q972" s="134">
        <v>30482</v>
      </c>
      <c r="R972">
        <v>51.29</v>
      </c>
      <c r="S972">
        <v>0.99</v>
      </c>
      <c r="T972">
        <v>18.489999999999998</v>
      </c>
      <c r="U972">
        <v>7.06</v>
      </c>
      <c r="V972">
        <v>0.16</v>
      </c>
      <c r="W972">
        <v>3.17</v>
      </c>
      <c r="X972">
        <v>7.11</v>
      </c>
      <c r="Y972">
        <v>3.32</v>
      </c>
      <c r="Z972">
        <v>3.23</v>
      </c>
      <c r="AA972">
        <v>0</v>
      </c>
      <c r="AB972">
        <v>0</v>
      </c>
      <c r="AC972">
        <v>0</v>
      </c>
      <c r="AD972">
        <v>0</v>
      </c>
      <c r="AE972">
        <v>97.31</v>
      </c>
      <c r="AG972" s="134">
        <v>30482</v>
      </c>
      <c r="AH972">
        <v>50.1</v>
      </c>
      <c r="AI972">
        <v>0.69</v>
      </c>
      <c r="AJ972">
        <v>6.24</v>
      </c>
      <c r="AK972">
        <v>8.11</v>
      </c>
      <c r="AL972">
        <v>0.2</v>
      </c>
      <c r="AM972">
        <v>14.6</v>
      </c>
      <c r="AN972">
        <v>19.7</v>
      </c>
      <c r="AO972">
        <v>0.46</v>
      </c>
      <c r="AP972">
        <v>0.17</v>
      </c>
      <c r="AQ972">
        <v>0.12</v>
      </c>
    </row>
    <row r="973" spans="1:43" ht="15.6">
      <c r="A973" s="134">
        <v>30469</v>
      </c>
      <c r="B973" t="s">
        <v>2345</v>
      </c>
      <c r="C973" t="s">
        <v>2335</v>
      </c>
      <c r="D973">
        <v>2.6</v>
      </c>
      <c r="E973">
        <f t="shared" si="57"/>
        <v>4.859999999999971</v>
      </c>
      <c r="F973">
        <f t="shared" si="58"/>
        <v>2.2399999999999949</v>
      </c>
      <c r="G973">
        <f t="shared" si="59"/>
        <v>4</v>
      </c>
      <c r="H973" s="136">
        <f t="shared" si="60"/>
        <v>1423.15</v>
      </c>
      <c r="I973" t="s">
        <v>2336</v>
      </c>
      <c r="J973" t="s">
        <v>1511</v>
      </c>
      <c r="K973" t="s">
        <v>1589</v>
      </c>
      <c r="L973" t="s">
        <v>1486</v>
      </c>
      <c r="M973">
        <v>21</v>
      </c>
      <c r="N973">
        <v>1150</v>
      </c>
      <c r="O973">
        <v>5</v>
      </c>
      <c r="P973">
        <v>0.4</v>
      </c>
      <c r="Q973" s="134">
        <v>30469</v>
      </c>
      <c r="R973">
        <v>49.36</v>
      </c>
      <c r="S973">
        <v>0.88</v>
      </c>
      <c r="T973">
        <v>15.41</v>
      </c>
      <c r="U973">
        <v>6.68</v>
      </c>
      <c r="V973">
        <v>0.12</v>
      </c>
      <c r="W973">
        <v>6.72</v>
      </c>
      <c r="X973">
        <v>10.94</v>
      </c>
      <c r="Y973">
        <v>2.4300000000000002</v>
      </c>
      <c r="Z973">
        <v>1.9</v>
      </c>
      <c r="AA973">
        <v>0.02</v>
      </c>
      <c r="AB973">
        <v>0.68</v>
      </c>
      <c r="AC973">
        <v>0.02</v>
      </c>
      <c r="AD973">
        <v>0</v>
      </c>
      <c r="AE973">
        <v>97.76</v>
      </c>
      <c r="AG973" s="134">
        <v>30469</v>
      </c>
      <c r="AH973">
        <v>48.6</v>
      </c>
      <c r="AI973">
        <v>0.67</v>
      </c>
      <c r="AJ973">
        <v>7.11</v>
      </c>
      <c r="AK973">
        <v>6.43</v>
      </c>
      <c r="AL973">
        <v>0.12</v>
      </c>
      <c r="AM973">
        <v>14</v>
      </c>
      <c r="AN973">
        <v>21.3</v>
      </c>
      <c r="AO973">
        <v>0.47</v>
      </c>
      <c r="AP973">
        <v>0.16</v>
      </c>
      <c r="AQ973">
        <v>0.28000000000000003</v>
      </c>
    </row>
    <row r="974" spans="1:43" ht="15.6">
      <c r="A974" s="134">
        <v>30474</v>
      </c>
      <c r="B974" t="s">
        <v>1548</v>
      </c>
      <c r="C974" t="s">
        <v>2335</v>
      </c>
      <c r="D974">
        <v>2.6</v>
      </c>
      <c r="E974">
        <f t="shared" si="57"/>
        <v>4.8300000000000125</v>
      </c>
      <c r="F974">
        <f t="shared" si="58"/>
        <v>2.2000000000000028</v>
      </c>
      <c r="G974">
        <f t="shared" si="59"/>
        <v>4.0430000000000001</v>
      </c>
      <c r="H974" s="136">
        <f t="shared" si="60"/>
        <v>1373.15</v>
      </c>
      <c r="I974" t="s">
        <v>2336</v>
      </c>
      <c r="J974" t="s">
        <v>1511</v>
      </c>
      <c r="K974" t="s">
        <v>1580</v>
      </c>
      <c r="L974" t="s">
        <v>1486</v>
      </c>
      <c r="M974">
        <v>17</v>
      </c>
      <c r="N974">
        <v>1100</v>
      </c>
      <c r="O974">
        <v>5</v>
      </c>
      <c r="P974">
        <v>0.40429999999999999</v>
      </c>
      <c r="Q974" s="134">
        <v>30474</v>
      </c>
      <c r="R974">
        <v>50.17</v>
      </c>
      <c r="S974">
        <v>0.9</v>
      </c>
      <c r="T974">
        <v>17.989999999999998</v>
      </c>
      <c r="U974">
        <v>5.77</v>
      </c>
      <c r="V974">
        <v>0.17</v>
      </c>
      <c r="W974">
        <v>4.99</v>
      </c>
      <c r="X974">
        <v>9.16</v>
      </c>
      <c r="Y974">
        <v>2.8</v>
      </c>
      <c r="Z974">
        <v>2.41</v>
      </c>
      <c r="AA974">
        <v>0.02</v>
      </c>
      <c r="AB974">
        <v>0.79</v>
      </c>
      <c r="AC974">
        <v>0.03</v>
      </c>
      <c r="AD974">
        <v>0</v>
      </c>
      <c r="AE974">
        <v>97.8</v>
      </c>
      <c r="AG974" s="134">
        <v>30474</v>
      </c>
      <c r="AH974">
        <v>49.5</v>
      </c>
      <c r="AI974">
        <v>0.79</v>
      </c>
      <c r="AJ974">
        <v>7.57</v>
      </c>
      <c r="AK974">
        <v>6.52</v>
      </c>
      <c r="AL974">
        <v>0.24</v>
      </c>
      <c r="AM974">
        <v>14.4</v>
      </c>
      <c r="AN974">
        <v>20.9</v>
      </c>
      <c r="AO974">
        <v>0.54</v>
      </c>
      <c r="AP974">
        <v>0.2</v>
      </c>
      <c r="AQ974">
        <v>0.11</v>
      </c>
    </row>
    <row r="975" spans="1:43" ht="15.6">
      <c r="A975" s="134">
        <v>30492</v>
      </c>
      <c r="B975" t="s">
        <v>2346</v>
      </c>
      <c r="C975" t="s">
        <v>2335</v>
      </c>
      <c r="D975">
        <v>2.6</v>
      </c>
      <c r="E975">
        <f t="shared" si="57"/>
        <v>6.4099999999999966</v>
      </c>
      <c r="F975">
        <f t="shared" si="58"/>
        <v>3.769999999999996</v>
      </c>
      <c r="G975">
        <f t="shared" si="59"/>
        <v>1.0290000000000001</v>
      </c>
      <c r="H975" s="136">
        <f t="shared" si="60"/>
        <v>1373.15</v>
      </c>
      <c r="I975" t="s">
        <v>2336</v>
      </c>
      <c r="J975" t="s">
        <v>1511</v>
      </c>
      <c r="K975" t="s">
        <v>1580</v>
      </c>
      <c r="L975" t="s">
        <v>1486</v>
      </c>
      <c r="M975">
        <v>17</v>
      </c>
      <c r="N975">
        <v>1100</v>
      </c>
      <c r="O975">
        <v>5</v>
      </c>
      <c r="P975">
        <v>0.10290000000000001</v>
      </c>
      <c r="Q975" s="134">
        <v>30492</v>
      </c>
      <c r="R975">
        <v>47.55</v>
      </c>
      <c r="S975">
        <v>0.81</v>
      </c>
      <c r="T975">
        <v>15.16</v>
      </c>
      <c r="U975">
        <v>7.28</v>
      </c>
      <c r="V975">
        <v>0.19</v>
      </c>
      <c r="W975">
        <v>6.37</v>
      </c>
      <c r="X975">
        <v>11.42</v>
      </c>
      <c r="Y975">
        <v>2.25</v>
      </c>
      <c r="Z975">
        <v>1.86</v>
      </c>
      <c r="AA975">
        <v>0.05</v>
      </c>
      <c r="AB975">
        <v>0.65</v>
      </c>
      <c r="AC975">
        <v>0.04</v>
      </c>
      <c r="AD975">
        <v>0</v>
      </c>
      <c r="AE975">
        <v>96.23</v>
      </c>
      <c r="AG975" s="134">
        <v>30492</v>
      </c>
      <c r="AH975">
        <v>51</v>
      </c>
      <c r="AI975">
        <v>0.37</v>
      </c>
      <c r="AJ975">
        <v>2.93</v>
      </c>
      <c r="AK975">
        <v>4.1500000000000004</v>
      </c>
      <c r="AL975">
        <v>0.14000000000000001</v>
      </c>
      <c r="AM975">
        <v>16.2</v>
      </c>
      <c r="AN975">
        <v>23.1</v>
      </c>
      <c r="AO975">
        <v>0.19</v>
      </c>
      <c r="AP975">
        <v>0.03</v>
      </c>
      <c r="AQ975">
        <v>0.44</v>
      </c>
    </row>
    <row r="976" spans="1:43" ht="15.6">
      <c r="A976" s="134">
        <v>30481</v>
      </c>
      <c r="B976" t="s">
        <v>2347</v>
      </c>
      <c r="C976" t="s">
        <v>2335</v>
      </c>
      <c r="D976">
        <v>2.7</v>
      </c>
      <c r="E976">
        <f t="shared" si="57"/>
        <v>6.5499999999999972</v>
      </c>
      <c r="F976">
        <f t="shared" si="58"/>
        <v>3.8499999999999943</v>
      </c>
      <c r="G976">
        <f t="shared" si="59"/>
        <v>3.931</v>
      </c>
      <c r="H976" s="136">
        <f t="shared" si="60"/>
        <v>1323.15</v>
      </c>
      <c r="I976" t="s">
        <v>2336</v>
      </c>
      <c r="J976" t="s">
        <v>1511</v>
      </c>
      <c r="K976" t="s">
        <v>1580</v>
      </c>
      <c r="L976" t="s">
        <v>1486</v>
      </c>
      <c r="M976">
        <v>16</v>
      </c>
      <c r="N976">
        <v>1050</v>
      </c>
      <c r="O976">
        <v>5</v>
      </c>
      <c r="P976">
        <v>0.3931</v>
      </c>
      <c r="Q976" s="134">
        <v>30481</v>
      </c>
      <c r="R976">
        <v>50.02</v>
      </c>
      <c r="S976">
        <v>0.94</v>
      </c>
      <c r="T976">
        <v>17.579999999999998</v>
      </c>
      <c r="U976">
        <v>7.79</v>
      </c>
      <c r="V976">
        <v>0.15</v>
      </c>
      <c r="W976">
        <v>3.53</v>
      </c>
      <c r="X976">
        <v>7.03</v>
      </c>
      <c r="Y976">
        <v>3.24</v>
      </c>
      <c r="Z976">
        <v>3.17</v>
      </c>
      <c r="AA976">
        <v>0</v>
      </c>
      <c r="AB976">
        <v>0</v>
      </c>
      <c r="AC976">
        <v>0</v>
      </c>
      <c r="AD976">
        <v>0</v>
      </c>
      <c r="AE976">
        <v>96.15</v>
      </c>
      <c r="AG976" s="134">
        <v>30481</v>
      </c>
      <c r="AH976">
        <v>48.9</v>
      </c>
      <c r="AI976">
        <v>0.86</v>
      </c>
      <c r="AJ976">
        <v>7.19</v>
      </c>
      <c r="AK976">
        <v>8.2100000000000009</v>
      </c>
      <c r="AL976">
        <v>0.18</v>
      </c>
      <c r="AM976">
        <v>13.7</v>
      </c>
      <c r="AN976">
        <v>20.2</v>
      </c>
      <c r="AO976">
        <v>0.5</v>
      </c>
      <c r="AP976">
        <v>0.19</v>
      </c>
      <c r="AQ976">
        <v>0.05</v>
      </c>
    </row>
    <row r="977" spans="1:43" ht="15.6">
      <c r="A977" s="134">
        <v>30488</v>
      </c>
      <c r="B977" t="s">
        <v>2348</v>
      </c>
      <c r="C977" t="s">
        <v>2335</v>
      </c>
      <c r="D977">
        <v>2.7</v>
      </c>
      <c r="E977">
        <f t="shared" si="57"/>
        <v>6.4799999999999898</v>
      </c>
      <c r="F977">
        <f t="shared" si="58"/>
        <v>3.7000000000000028</v>
      </c>
      <c r="G977">
        <f t="shared" si="59"/>
        <v>2.09</v>
      </c>
      <c r="H977" s="136">
        <f t="shared" si="60"/>
        <v>1373.15</v>
      </c>
      <c r="I977" t="s">
        <v>2336</v>
      </c>
      <c r="J977" t="s">
        <v>1511</v>
      </c>
      <c r="K977" t="s">
        <v>1580</v>
      </c>
      <c r="L977" t="s">
        <v>1486</v>
      </c>
      <c r="M977">
        <v>21</v>
      </c>
      <c r="N977">
        <v>1100</v>
      </c>
      <c r="O977">
        <v>5</v>
      </c>
      <c r="P977">
        <v>0.20899999999999999</v>
      </c>
      <c r="Q977" s="134">
        <v>30488</v>
      </c>
      <c r="R977">
        <v>47.64</v>
      </c>
      <c r="S977">
        <v>0.82</v>
      </c>
      <c r="T977">
        <v>15.16</v>
      </c>
      <c r="U977">
        <v>7.49</v>
      </c>
      <c r="V977">
        <v>0.18</v>
      </c>
      <c r="W977">
        <v>6.55</v>
      </c>
      <c r="X977">
        <v>11.51</v>
      </c>
      <c r="Y977">
        <v>2.29</v>
      </c>
      <c r="Z977">
        <v>1.83</v>
      </c>
      <c r="AA977">
        <v>0.05</v>
      </c>
      <c r="AB977">
        <v>0</v>
      </c>
      <c r="AC977">
        <v>7.0000000000000007E-2</v>
      </c>
      <c r="AD977">
        <v>0</v>
      </c>
      <c r="AE977">
        <v>96.3</v>
      </c>
      <c r="AG977" s="134">
        <v>30488</v>
      </c>
      <c r="AH977">
        <v>53.2</v>
      </c>
      <c r="AI977">
        <v>0.38</v>
      </c>
      <c r="AJ977">
        <v>2.98</v>
      </c>
      <c r="AK977">
        <v>4.45</v>
      </c>
      <c r="AL977">
        <v>0.03</v>
      </c>
      <c r="AM977">
        <v>16.3</v>
      </c>
      <c r="AN977">
        <v>23.6</v>
      </c>
      <c r="AO977">
        <v>0.21</v>
      </c>
      <c r="AP977">
        <v>7.0000000000000007E-2</v>
      </c>
      <c r="AQ977">
        <v>0.28000000000000003</v>
      </c>
    </row>
    <row r="978" spans="1:43" ht="15.6">
      <c r="A978" s="134">
        <v>30465</v>
      </c>
      <c r="B978" t="s">
        <v>2349</v>
      </c>
      <c r="C978" t="s">
        <v>2335</v>
      </c>
      <c r="D978">
        <v>2.8</v>
      </c>
      <c r="E978">
        <f t="shared" si="57"/>
        <v>6.5600000000000023</v>
      </c>
      <c r="F978">
        <f t="shared" si="58"/>
        <v>3.7000000000000028</v>
      </c>
      <c r="G978">
        <f t="shared" si="59"/>
        <v>4.1680000000000001</v>
      </c>
      <c r="H978" s="136">
        <f t="shared" si="60"/>
        <v>1448.15</v>
      </c>
      <c r="I978" t="s">
        <v>2336</v>
      </c>
      <c r="J978" t="s">
        <v>1511</v>
      </c>
      <c r="K978" t="s">
        <v>1580</v>
      </c>
      <c r="L978" t="s">
        <v>1486</v>
      </c>
      <c r="M978">
        <v>5</v>
      </c>
      <c r="N978">
        <v>1175</v>
      </c>
      <c r="O978">
        <v>5</v>
      </c>
      <c r="P978">
        <v>0.4168</v>
      </c>
      <c r="Q978" s="134">
        <v>30465</v>
      </c>
      <c r="R978">
        <v>46.56</v>
      </c>
      <c r="S978">
        <v>0.68</v>
      </c>
      <c r="T978">
        <v>15.71</v>
      </c>
      <c r="U978">
        <v>6.69</v>
      </c>
      <c r="V978">
        <v>0.09</v>
      </c>
      <c r="W978">
        <v>7.47</v>
      </c>
      <c r="X978">
        <v>11.59</v>
      </c>
      <c r="Y978">
        <v>2.2400000000000002</v>
      </c>
      <c r="Z978">
        <v>1.8</v>
      </c>
      <c r="AA978">
        <v>0.05</v>
      </c>
      <c r="AB978">
        <v>0.56000000000000005</v>
      </c>
      <c r="AC978">
        <v>0.04</v>
      </c>
      <c r="AD978">
        <v>0</v>
      </c>
      <c r="AE978">
        <v>96.3</v>
      </c>
      <c r="AG978" s="134">
        <v>30465</v>
      </c>
      <c r="AH978">
        <v>48.9</v>
      </c>
      <c r="AI978">
        <v>0.45</v>
      </c>
      <c r="AJ978">
        <v>5.38</v>
      </c>
      <c r="AK978">
        <v>5.6</v>
      </c>
      <c r="AL978">
        <v>0.12</v>
      </c>
      <c r="AM978">
        <v>15.3</v>
      </c>
      <c r="AN978">
        <v>21.9</v>
      </c>
      <c r="AO978">
        <v>0.34</v>
      </c>
      <c r="AP978">
        <v>0.09</v>
      </c>
      <c r="AQ978">
        <v>0.38</v>
      </c>
    </row>
    <row r="979" spans="1:43" ht="15.6">
      <c r="A979" s="134">
        <v>30480</v>
      </c>
      <c r="B979" t="s">
        <v>2350</v>
      </c>
      <c r="C979" t="s">
        <v>2335</v>
      </c>
      <c r="D979">
        <v>2.9</v>
      </c>
      <c r="E979">
        <f t="shared" si="57"/>
        <v>6.730000000000004</v>
      </c>
      <c r="F979">
        <f t="shared" si="58"/>
        <v>3.8299999999999983</v>
      </c>
      <c r="G979">
        <f t="shared" si="59"/>
        <v>4.0819999999999999</v>
      </c>
      <c r="H979" s="136">
        <f t="shared" si="60"/>
        <v>1348.15</v>
      </c>
      <c r="I979" t="s">
        <v>2336</v>
      </c>
      <c r="J979" t="s">
        <v>1511</v>
      </c>
      <c r="K979" t="s">
        <v>1580</v>
      </c>
      <c r="L979" t="s">
        <v>1486</v>
      </c>
      <c r="M979">
        <v>16.5</v>
      </c>
      <c r="N979">
        <v>1075</v>
      </c>
      <c r="O979">
        <v>5</v>
      </c>
      <c r="P979">
        <v>0.40820000000000001</v>
      </c>
      <c r="Q979" s="134">
        <v>30480</v>
      </c>
      <c r="R979">
        <v>49.14</v>
      </c>
      <c r="S979">
        <v>0.9</v>
      </c>
      <c r="T979">
        <v>18.09</v>
      </c>
      <c r="U979">
        <v>6.04</v>
      </c>
      <c r="V979">
        <v>0.16</v>
      </c>
      <c r="W979">
        <v>4.9000000000000004</v>
      </c>
      <c r="X979">
        <v>8.91</v>
      </c>
      <c r="Y979">
        <v>2.75</v>
      </c>
      <c r="Z979">
        <v>2.38</v>
      </c>
      <c r="AA979">
        <v>0</v>
      </c>
      <c r="AB979">
        <v>0</v>
      </c>
      <c r="AC979">
        <v>0</v>
      </c>
      <c r="AD979">
        <v>0</v>
      </c>
      <c r="AE979">
        <v>96.17</v>
      </c>
      <c r="AG979" s="134">
        <v>30480</v>
      </c>
      <c r="AH979">
        <v>48.8</v>
      </c>
      <c r="AI979">
        <v>0.83</v>
      </c>
      <c r="AJ979">
        <v>7.33</v>
      </c>
      <c r="AK979">
        <v>6.44</v>
      </c>
      <c r="AL979">
        <v>0.19</v>
      </c>
      <c r="AM979">
        <v>14.2</v>
      </c>
      <c r="AN979">
        <v>21.4</v>
      </c>
      <c r="AO979">
        <v>0.47</v>
      </c>
      <c r="AP979">
        <v>0.24</v>
      </c>
      <c r="AQ979">
        <v>0.1</v>
      </c>
    </row>
    <row r="980" spans="1:43" ht="15.6">
      <c r="A980" s="134">
        <v>30487</v>
      </c>
      <c r="B980" t="s">
        <v>2351</v>
      </c>
      <c r="C980" t="s">
        <v>2335</v>
      </c>
      <c r="D980">
        <v>3.1</v>
      </c>
      <c r="E980">
        <f t="shared" si="57"/>
        <v>7.1999999999999886</v>
      </c>
      <c r="F980">
        <f t="shared" si="58"/>
        <v>4.0699999999999932</v>
      </c>
      <c r="G980">
        <f t="shared" si="59"/>
        <v>2.09</v>
      </c>
      <c r="H980" s="136">
        <f t="shared" si="60"/>
        <v>1373.15</v>
      </c>
      <c r="I980" t="s">
        <v>2336</v>
      </c>
      <c r="J980" t="s">
        <v>1511</v>
      </c>
      <c r="K980" t="s">
        <v>1580</v>
      </c>
      <c r="L980" t="s">
        <v>1486</v>
      </c>
      <c r="M980">
        <v>21</v>
      </c>
      <c r="N980">
        <v>1100</v>
      </c>
      <c r="O980">
        <v>5</v>
      </c>
      <c r="P980">
        <v>0.20899999999999999</v>
      </c>
      <c r="Q980" s="134">
        <v>30487</v>
      </c>
      <c r="R980">
        <v>46.96</v>
      </c>
      <c r="S980">
        <v>0.84</v>
      </c>
      <c r="T980">
        <v>14.94</v>
      </c>
      <c r="U980">
        <v>7.34</v>
      </c>
      <c r="V980">
        <v>0.19</v>
      </c>
      <c r="W980">
        <v>6.49</v>
      </c>
      <c r="X980">
        <v>11.23</v>
      </c>
      <c r="Y980">
        <v>2.31</v>
      </c>
      <c r="Z980">
        <v>1.84</v>
      </c>
      <c r="AA980">
        <v>0.04</v>
      </c>
      <c r="AB980">
        <v>0.62</v>
      </c>
      <c r="AC980">
        <v>0.03</v>
      </c>
      <c r="AD980">
        <v>0</v>
      </c>
      <c r="AE980">
        <v>95.93</v>
      </c>
      <c r="AG980" s="134">
        <v>30487</v>
      </c>
      <c r="AH980">
        <v>52.5</v>
      </c>
      <c r="AI980">
        <v>0.4</v>
      </c>
      <c r="AJ980">
        <v>2.76</v>
      </c>
      <c r="AK980">
        <v>4.58</v>
      </c>
      <c r="AL980">
        <v>0.21</v>
      </c>
      <c r="AM980">
        <v>16.5</v>
      </c>
      <c r="AN980">
        <v>23</v>
      </c>
      <c r="AO980">
        <v>0.2</v>
      </c>
      <c r="AP980">
        <v>0</v>
      </c>
      <c r="AQ980">
        <v>0.24</v>
      </c>
    </row>
    <row r="981" spans="1:43" ht="15.6">
      <c r="A981" s="134">
        <v>30479</v>
      </c>
      <c r="B981" t="s">
        <v>2352</v>
      </c>
      <c r="C981" t="s">
        <v>2335</v>
      </c>
      <c r="D981">
        <v>3.3</v>
      </c>
      <c r="E981">
        <f t="shared" si="57"/>
        <v>7.180000000000021</v>
      </c>
      <c r="F981">
        <f t="shared" si="58"/>
        <v>3.8799999999999955</v>
      </c>
      <c r="G981">
        <f t="shared" si="59"/>
        <v>4.0819999999999999</v>
      </c>
      <c r="H981" s="136">
        <f t="shared" si="60"/>
        <v>1348.15</v>
      </c>
      <c r="I981" t="s">
        <v>2336</v>
      </c>
      <c r="J981" t="s">
        <v>1511</v>
      </c>
      <c r="K981" t="s">
        <v>1580</v>
      </c>
      <c r="L981" t="s">
        <v>1486</v>
      </c>
      <c r="M981">
        <v>16.5</v>
      </c>
      <c r="N981">
        <v>1075</v>
      </c>
      <c r="O981">
        <v>5</v>
      </c>
      <c r="P981">
        <v>0.40820000000000001</v>
      </c>
      <c r="Q981" s="134">
        <v>30479</v>
      </c>
      <c r="R981">
        <v>48.72</v>
      </c>
      <c r="S981">
        <v>0.87</v>
      </c>
      <c r="T981">
        <v>17.54</v>
      </c>
      <c r="U981">
        <v>6.4</v>
      </c>
      <c r="V981">
        <v>0.16</v>
      </c>
      <c r="W981">
        <v>5.16</v>
      </c>
      <c r="X981">
        <v>9.27</v>
      </c>
      <c r="Y981">
        <v>2.6</v>
      </c>
      <c r="Z981">
        <v>2.1</v>
      </c>
      <c r="AA981">
        <v>0</v>
      </c>
      <c r="AB981">
        <v>0</v>
      </c>
      <c r="AC981">
        <v>0</v>
      </c>
      <c r="AD981">
        <v>0</v>
      </c>
      <c r="AE981">
        <v>96.12</v>
      </c>
      <c r="AG981" s="134">
        <v>30479</v>
      </c>
      <c r="AH981">
        <v>49.9</v>
      </c>
      <c r="AI981">
        <v>0.71</v>
      </c>
      <c r="AJ981">
        <v>6.39</v>
      </c>
      <c r="AK981">
        <v>6.37</v>
      </c>
      <c r="AL981">
        <v>0.13</v>
      </c>
      <c r="AM981">
        <v>14.9</v>
      </c>
      <c r="AN981">
        <v>21.1</v>
      </c>
      <c r="AO981">
        <v>0.43</v>
      </c>
      <c r="AP981">
        <v>0.18</v>
      </c>
      <c r="AQ981">
        <v>0.09</v>
      </c>
    </row>
    <row r="982" spans="1:43" ht="15.6">
      <c r="A982" s="134">
        <v>30475</v>
      </c>
      <c r="B982" t="s">
        <v>2353</v>
      </c>
      <c r="C982" t="s">
        <v>2335</v>
      </c>
      <c r="D982">
        <v>3.5</v>
      </c>
      <c r="E982">
        <f t="shared" si="57"/>
        <v>5.9500000000000171</v>
      </c>
      <c r="F982">
        <f t="shared" si="58"/>
        <v>2.4300000000000068</v>
      </c>
      <c r="G982">
        <f t="shared" si="59"/>
        <v>3.9939999999999998</v>
      </c>
      <c r="H982" s="136">
        <f t="shared" si="60"/>
        <v>1373.15</v>
      </c>
      <c r="I982" t="s">
        <v>2336</v>
      </c>
      <c r="J982" t="s">
        <v>1511</v>
      </c>
      <c r="K982" t="s">
        <v>1580</v>
      </c>
      <c r="L982" t="s">
        <v>1486</v>
      </c>
      <c r="M982">
        <v>21</v>
      </c>
      <c r="N982">
        <v>1100</v>
      </c>
      <c r="O982">
        <v>5</v>
      </c>
      <c r="P982">
        <v>0.39939999999999998</v>
      </c>
      <c r="Q982" s="134">
        <v>30475</v>
      </c>
      <c r="R982">
        <v>48.79</v>
      </c>
      <c r="S982">
        <v>0.82</v>
      </c>
      <c r="T982">
        <v>17.010000000000002</v>
      </c>
      <c r="U982">
        <v>7.57</v>
      </c>
      <c r="V982">
        <v>0.19</v>
      </c>
      <c r="W982">
        <v>5.36</v>
      </c>
      <c r="X982">
        <v>8.8800000000000008</v>
      </c>
      <c r="Y982">
        <v>2.57</v>
      </c>
      <c r="Z982">
        <v>2.1</v>
      </c>
      <c r="AA982">
        <v>0.03</v>
      </c>
      <c r="AB982">
        <v>0.73</v>
      </c>
      <c r="AC982">
        <v>0.03</v>
      </c>
      <c r="AD982">
        <v>0</v>
      </c>
      <c r="AE982">
        <v>97.57</v>
      </c>
      <c r="AG982" s="134">
        <v>30475</v>
      </c>
      <c r="AH982">
        <v>48</v>
      </c>
      <c r="AI982">
        <v>0.64</v>
      </c>
      <c r="AJ982">
        <v>6.53</v>
      </c>
      <c r="AK982">
        <v>6.94</v>
      </c>
      <c r="AL982">
        <v>0.13</v>
      </c>
      <c r="AM982">
        <v>13.8</v>
      </c>
      <c r="AN982">
        <v>21.5</v>
      </c>
      <c r="AO982">
        <v>0.37</v>
      </c>
      <c r="AP982">
        <v>0.1</v>
      </c>
      <c r="AQ982">
        <v>0.14000000000000001</v>
      </c>
    </row>
    <row r="983" spans="1:43" ht="15.6">
      <c r="A983" s="134">
        <v>30483</v>
      </c>
      <c r="B983" t="s">
        <v>2354</v>
      </c>
      <c r="C983" t="s">
        <v>2335</v>
      </c>
      <c r="D983">
        <v>3.5</v>
      </c>
      <c r="E983">
        <f t="shared" si="57"/>
        <v>7.4699999999999847</v>
      </c>
      <c r="F983">
        <f t="shared" si="58"/>
        <v>3.9399999999999977</v>
      </c>
      <c r="G983">
        <f t="shared" si="59"/>
        <v>3.08</v>
      </c>
      <c r="H983" s="136">
        <f t="shared" si="60"/>
        <v>1373.15</v>
      </c>
      <c r="I983" t="s">
        <v>2336</v>
      </c>
      <c r="J983" t="s">
        <v>1511</v>
      </c>
      <c r="K983" t="s">
        <v>1580</v>
      </c>
      <c r="L983" t="s">
        <v>1486</v>
      </c>
      <c r="M983">
        <v>17</v>
      </c>
      <c r="N983">
        <v>1100</v>
      </c>
      <c r="O983">
        <v>5</v>
      </c>
      <c r="P983">
        <v>0.308</v>
      </c>
      <c r="Q983" s="134">
        <v>30483</v>
      </c>
      <c r="R983">
        <v>47.73</v>
      </c>
      <c r="S983">
        <v>0.81</v>
      </c>
      <c r="T983">
        <v>15.26</v>
      </c>
      <c r="U983">
        <v>7.65</v>
      </c>
      <c r="V983">
        <v>0.18</v>
      </c>
      <c r="W983">
        <v>6.29</v>
      </c>
      <c r="X983">
        <v>10.73</v>
      </c>
      <c r="Y983">
        <v>2.3199999999999998</v>
      </c>
      <c r="Z983">
        <v>1.54</v>
      </c>
      <c r="AA983">
        <v>0.02</v>
      </c>
      <c r="AB983">
        <v>0</v>
      </c>
      <c r="AC983">
        <v>0.03</v>
      </c>
      <c r="AD983">
        <v>0</v>
      </c>
      <c r="AE983">
        <v>96.06</v>
      </c>
      <c r="AG983" s="134">
        <v>30483</v>
      </c>
      <c r="AH983">
        <v>53.7</v>
      </c>
      <c r="AI983">
        <v>0.27</v>
      </c>
      <c r="AJ983">
        <v>2.54</v>
      </c>
      <c r="AK983">
        <v>3.94</v>
      </c>
      <c r="AL983">
        <v>0.04</v>
      </c>
      <c r="AM983">
        <v>16.3</v>
      </c>
      <c r="AN983">
        <v>23.8</v>
      </c>
      <c r="AO983">
        <v>0.17</v>
      </c>
      <c r="AP983">
        <v>0.11</v>
      </c>
      <c r="AQ983">
        <v>0.33</v>
      </c>
    </row>
    <row r="984" spans="1:43" ht="15.6">
      <c r="A984" s="134">
        <v>30491</v>
      </c>
      <c r="B984" t="s">
        <v>2355</v>
      </c>
      <c r="C984" t="s">
        <v>2335</v>
      </c>
      <c r="D984">
        <v>3.6</v>
      </c>
      <c r="E984">
        <f t="shared" si="57"/>
        <v>5.4999999999999858</v>
      </c>
      <c r="F984">
        <f t="shared" si="58"/>
        <v>1.8799999999999955</v>
      </c>
      <c r="G984">
        <f t="shared" si="59"/>
        <v>2</v>
      </c>
      <c r="H984" s="136">
        <f t="shared" si="60"/>
        <v>1373.15</v>
      </c>
      <c r="I984" t="s">
        <v>2336</v>
      </c>
      <c r="J984" t="s">
        <v>1511</v>
      </c>
      <c r="K984" t="s">
        <v>1580</v>
      </c>
      <c r="L984" t="s">
        <v>1486</v>
      </c>
      <c r="M984">
        <v>15</v>
      </c>
      <c r="N984">
        <v>1100</v>
      </c>
      <c r="O984">
        <v>5</v>
      </c>
      <c r="P984">
        <v>0.2</v>
      </c>
      <c r="Q984" s="134">
        <v>30491</v>
      </c>
      <c r="R984">
        <v>48.74</v>
      </c>
      <c r="S984">
        <v>0.81</v>
      </c>
      <c r="T984">
        <v>14.63</v>
      </c>
      <c r="U984">
        <v>7.25</v>
      </c>
      <c r="V984">
        <v>0.16</v>
      </c>
      <c r="W984">
        <v>7.14</v>
      </c>
      <c r="X984">
        <v>11.69</v>
      </c>
      <c r="Y984">
        <v>2.2799999999999998</v>
      </c>
      <c r="Z984">
        <v>1.76</v>
      </c>
      <c r="AA984">
        <v>0.04</v>
      </c>
      <c r="AB984">
        <v>0</v>
      </c>
      <c r="AC984">
        <v>0.03</v>
      </c>
      <c r="AD984">
        <v>0</v>
      </c>
      <c r="AE984">
        <v>98.12</v>
      </c>
      <c r="AG984" s="134">
        <v>30491</v>
      </c>
      <c r="AH984">
        <v>51.1</v>
      </c>
      <c r="AI984">
        <v>0.48</v>
      </c>
      <c r="AJ984">
        <v>4.32</v>
      </c>
      <c r="AK984">
        <v>4.74</v>
      </c>
      <c r="AL984">
        <v>0.1</v>
      </c>
      <c r="AM984">
        <v>15.6</v>
      </c>
      <c r="AN984">
        <v>22.5</v>
      </c>
      <c r="AO984">
        <v>0.3</v>
      </c>
      <c r="AP984">
        <v>0.08</v>
      </c>
      <c r="AQ984">
        <v>0.52</v>
      </c>
    </row>
    <row r="985" spans="1:43" ht="15.6">
      <c r="A985" s="134">
        <v>30472</v>
      </c>
      <c r="B985" t="s">
        <v>2356</v>
      </c>
      <c r="C985" t="s">
        <v>2335</v>
      </c>
      <c r="D985">
        <v>3.9</v>
      </c>
      <c r="E985">
        <f t="shared" si="57"/>
        <v>7.5699999999999932</v>
      </c>
      <c r="F985">
        <f t="shared" si="58"/>
        <v>3.6599999999999966</v>
      </c>
      <c r="G985">
        <f t="shared" si="59"/>
        <v>4.0279999999999996</v>
      </c>
      <c r="H985" s="136">
        <f t="shared" si="60"/>
        <v>1398.15</v>
      </c>
      <c r="I985" t="s">
        <v>2336</v>
      </c>
      <c r="J985" t="s">
        <v>1511</v>
      </c>
      <c r="K985" t="s">
        <v>1580</v>
      </c>
      <c r="L985" t="s">
        <v>1486</v>
      </c>
      <c r="M985">
        <v>15</v>
      </c>
      <c r="N985">
        <v>1125</v>
      </c>
      <c r="O985">
        <v>5</v>
      </c>
      <c r="P985">
        <v>0.40279999999999999</v>
      </c>
      <c r="Q985" s="134">
        <v>30472</v>
      </c>
      <c r="R985">
        <v>47.31</v>
      </c>
      <c r="S985">
        <v>0.79</v>
      </c>
      <c r="T985">
        <v>16.54</v>
      </c>
      <c r="U985">
        <v>5.57</v>
      </c>
      <c r="V985">
        <v>0.11</v>
      </c>
      <c r="W985">
        <v>6.59</v>
      </c>
      <c r="X985">
        <v>10.44</v>
      </c>
      <c r="Y985">
        <v>2.37</v>
      </c>
      <c r="Z985">
        <v>1.97</v>
      </c>
      <c r="AA985">
        <v>0.03</v>
      </c>
      <c r="AB985">
        <v>0.71</v>
      </c>
      <c r="AC985">
        <v>0.01</v>
      </c>
      <c r="AD985">
        <v>0</v>
      </c>
      <c r="AE985">
        <v>96.34</v>
      </c>
      <c r="AG985" s="134">
        <v>30472</v>
      </c>
      <c r="AH985">
        <v>50.2</v>
      </c>
      <c r="AI985">
        <v>0.56999999999999995</v>
      </c>
      <c r="AJ985">
        <v>5.0199999999999996</v>
      </c>
      <c r="AK985">
        <v>4.5</v>
      </c>
      <c r="AL985">
        <v>0.11</v>
      </c>
      <c r="AM985">
        <v>15.6</v>
      </c>
      <c r="AN985">
        <v>22.1</v>
      </c>
      <c r="AO985">
        <v>0.28000000000000003</v>
      </c>
      <c r="AP985">
        <v>0.11</v>
      </c>
      <c r="AQ985">
        <v>0.3</v>
      </c>
    </row>
    <row r="986" spans="1:43" ht="15.6">
      <c r="A986" s="134">
        <v>30484</v>
      </c>
      <c r="B986" t="s">
        <v>2357</v>
      </c>
      <c r="C986" t="s">
        <v>2335</v>
      </c>
      <c r="D986">
        <v>4</v>
      </c>
      <c r="E986">
        <f t="shared" si="57"/>
        <v>8.180000000000021</v>
      </c>
      <c r="F986">
        <f t="shared" si="58"/>
        <v>4.1500000000000057</v>
      </c>
      <c r="G986">
        <f t="shared" si="59"/>
        <v>3.08</v>
      </c>
      <c r="H986" s="136">
        <f t="shared" si="60"/>
        <v>1373.15</v>
      </c>
      <c r="I986" t="s">
        <v>2336</v>
      </c>
      <c r="J986" t="s">
        <v>1511</v>
      </c>
      <c r="K986" t="s">
        <v>1580</v>
      </c>
      <c r="L986" t="s">
        <v>1486</v>
      </c>
      <c r="M986">
        <v>17</v>
      </c>
      <c r="N986">
        <v>1100</v>
      </c>
      <c r="O986">
        <v>5</v>
      </c>
      <c r="P986">
        <v>0.308</v>
      </c>
      <c r="Q986" s="134">
        <v>30484</v>
      </c>
      <c r="R986">
        <v>46.87</v>
      </c>
      <c r="S986">
        <v>0.81</v>
      </c>
      <c r="T986">
        <v>14.34</v>
      </c>
      <c r="U986">
        <v>7.3</v>
      </c>
      <c r="V986">
        <v>0.16</v>
      </c>
      <c r="W986">
        <v>7.05</v>
      </c>
      <c r="X986">
        <v>11.3</v>
      </c>
      <c r="Y986">
        <v>2.17</v>
      </c>
      <c r="Z986">
        <v>1.8</v>
      </c>
      <c r="AA986">
        <v>0.02</v>
      </c>
      <c r="AB986">
        <v>0</v>
      </c>
      <c r="AC986">
        <v>0.05</v>
      </c>
      <c r="AD986">
        <v>0</v>
      </c>
      <c r="AE986">
        <v>95.85</v>
      </c>
      <c r="AG986" s="134">
        <v>30484</v>
      </c>
      <c r="AH986">
        <v>53.5</v>
      </c>
      <c r="AI986">
        <v>0.34</v>
      </c>
      <c r="AJ986">
        <v>2.75</v>
      </c>
      <c r="AK986">
        <v>3.87</v>
      </c>
      <c r="AL986">
        <v>0.1</v>
      </c>
      <c r="AM986">
        <v>16.100000000000001</v>
      </c>
      <c r="AN986">
        <v>23.6</v>
      </c>
      <c r="AO986">
        <v>0.25</v>
      </c>
      <c r="AP986">
        <v>0.01</v>
      </c>
      <c r="AQ986">
        <v>0.7</v>
      </c>
    </row>
    <row r="987" spans="1:43" ht="15.6">
      <c r="A987" s="134">
        <v>30473</v>
      </c>
      <c r="B987" t="s">
        <v>2358</v>
      </c>
      <c r="C987" t="s">
        <v>2335</v>
      </c>
      <c r="D987">
        <v>4.3</v>
      </c>
      <c r="E987">
        <f t="shared" si="57"/>
        <v>7.0099999999999625</v>
      </c>
      <c r="F987">
        <f t="shared" si="58"/>
        <v>2.6700000000000017</v>
      </c>
      <c r="G987">
        <f t="shared" si="59"/>
        <v>4.0430000000000001</v>
      </c>
      <c r="H987" s="136">
        <f t="shared" si="60"/>
        <v>1373.15</v>
      </c>
      <c r="I987" t="s">
        <v>2336</v>
      </c>
      <c r="J987" t="s">
        <v>1511</v>
      </c>
      <c r="K987" t="s">
        <v>1580</v>
      </c>
      <c r="L987" t="s">
        <v>1486</v>
      </c>
      <c r="M987">
        <v>17</v>
      </c>
      <c r="N987">
        <v>1100</v>
      </c>
      <c r="O987">
        <v>5</v>
      </c>
      <c r="P987">
        <v>0.40429999999999999</v>
      </c>
      <c r="Q987" s="134">
        <v>30473</v>
      </c>
      <c r="R987">
        <v>48.45</v>
      </c>
      <c r="S987">
        <v>0.79</v>
      </c>
      <c r="T987">
        <v>15.25</v>
      </c>
      <c r="U987">
        <v>6.17</v>
      </c>
      <c r="V987">
        <v>0.23</v>
      </c>
      <c r="W987">
        <v>6.58</v>
      </c>
      <c r="X987">
        <v>10.79</v>
      </c>
      <c r="Y987">
        <v>2.29</v>
      </c>
      <c r="Z987">
        <v>1.79</v>
      </c>
      <c r="AA987">
        <v>0.04</v>
      </c>
      <c r="AB987">
        <v>0.61</v>
      </c>
      <c r="AC987">
        <v>0.03</v>
      </c>
      <c r="AD987">
        <v>0</v>
      </c>
      <c r="AE987">
        <v>97.33</v>
      </c>
      <c r="AG987" s="134">
        <v>30473</v>
      </c>
      <c r="AH987">
        <v>50.6</v>
      </c>
      <c r="AI987">
        <v>0.56000000000000005</v>
      </c>
      <c r="AJ987">
        <v>4.5999999999999996</v>
      </c>
      <c r="AK987">
        <v>5.03</v>
      </c>
      <c r="AL987">
        <v>0.13</v>
      </c>
      <c r="AM987">
        <v>15.8</v>
      </c>
      <c r="AN987">
        <v>22.8</v>
      </c>
      <c r="AO987">
        <v>0.27</v>
      </c>
      <c r="AP987">
        <v>0.06</v>
      </c>
      <c r="AQ987">
        <v>0.25</v>
      </c>
    </row>
    <row r="988" spans="1:43" ht="15.6">
      <c r="A988" s="134">
        <v>30478</v>
      </c>
      <c r="B988" t="s">
        <v>2359</v>
      </c>
      <c r="C988" t="s">
        <v>2335</v>
      </c>
      <c r="D988">
        <v>5</v>
      </c>
      <c r="E988">
        <f t="shared" ref="E988:E1051" si="61">100-SUM(R988:AB988)</f>
        <v>9.6599999999999966</v>
      </c>
      <c r="F988">
        <f t="shared" ref="F988:F1051" si="62">100-AE988</f>
        <v>4.6599999999999966</v>
      </c>
      <c r="G988">
        <f t="shared" ref="G988:G1051" si="63">10*P988</f>
        <v>4.0819999999999999</v>
      </c>
      <c r="H988" s="136">
        <f t="shared" si="60"/>
        <v>1348.15</v>
      </c>
      <c r="I988" t="s">
        <v>2336</v>
      </c>
      <c r="J988" t="s">
        <v>1511</v>
      </c>
      <c r="K988" t="s">
        <v>1580</v>
      </c>
      <c r="L988" t="s">
        <v>1486</v>
      </c>
      <c r="M988">
        <v>16.5</v>
      </c>
      <c r="N988">
        <v>1075</v>
      </c>
      <c r="O988">
        <v>5</v>
      </c>
      <c r="P988">
        <v>0.40820000000000001</v>
      </c>
      <c r="Q988" s="134">
        <v>30478</v>
      </c>
      <c r="R988">
        <v>47.68</v>
      </c>
      <c r="S988">
        <v>0.8</v>
      </c>
      <c r="T988">
        <v>16.62</v>
      </c>
      <c r="U988">
        <v>6.56</v>
      </c>
      <c r="V988">
        <v>0.14000000000000001</v>
      </c>
      <c r="W988">
        <v>5.09</v>
      </c>
      <c r="X988">
        <v>9.66</v>
      </c>
      <c r="Y988">
        <v>2.36</v>
      </c>
      <c r="Z988">
        <v>1.43</v>
      </c>
      <c r="AA988">
        <v>0</v>
      </c>
      <c r="AB988">
        <v>0</v>
      </c>
      <c r="AC988">
        <v>0</v>
      </c>
      <c r="AD988">
        <v>0</v>
      </c>
      <c r="AE988">
        <v>95.34</v>
      </c>
      <c r="AG988" s="134">
        <v>30478</v>
      </c>
      <c r="AH988">
        <v>49.6</v>
      </c>
      <c r="AI988">
        <v>0.62</v>
      </c>
      <c r="AJ988">
        <v>5.28</v>
      </c>
      <c r="AK988">
        <v>5.52</v>
      </c>
      <c r="AL988">
        <v>0.13</v>
      </c>
      <c r="AM988">
        <v>15.2</v>
      </c>
      <c r="AN988">
        <v>22.7</v>
      </c>
      <c r="AO988">
        <v>0.33</v>
      </c>
      <c r="AP988">
        <v>0.11</v>
      </c>
      <c r="AQ988">
        <v>0.17</v>
      </c>
    </row>
    <row r="989" spans="1:43" ht="15.6">
      <c r="A989" s="134">
        <v>30477</v>
      </c>
      <c r="B989" t="s">
        <v>2360</v>
      </c>
      <c r="C989" t="s">
        <v>2335</v>
      </c>
      <c r="D989">
        <v>5.2</v>
      </c>
      <c r="E989">
        <f t="shared" si="61"/>
        <v>9.7400000000000091</v>
      </c>
      <c r="F989">
        <f t="shared" si="62"/>
        <v>4.5300000000000011</v>
      </c>
      <c r="G989">
        <f t="shared" si="63"/>
        <v>4.0819999999999999</v>
      </c>
      <c r="H989" s="136">
        <f t="shared" si="60"/>
        <v>1348.15</v>
      </c>
      <c r="I989" t="s">
        <v>2336</v>
      </c>
      <c r="J989" t="s">
        <v>1511</v>
      </c>
      <c r="K989" t="s">
        <v>1580</v>
      </c>
      <c r="L989" t="s">
        <v>1486</v>
      </c>
      <c r="M989">
        <v>16.5</v>
      </c>
      <c r="N989">
        <v>1075</v>
      </c>
      <c r="O989">
        <v>5</v>
      </c>
      <c r="P989">
        <v>0.40820000000000001</v>
      </c>
      <c r="Q989" s="134">
        <v>30477</v>
      </c>
      <c r="R989">
        <v>47.95</v>
      </c>
      <c r="S989">
        <v>0.83</v>
      </c>
      <c r="T989">
        <v>16.07</v>
      </c>
      <c r="U989">
        <v>6.56</v>
      </c>
      <c r="V989">
        <v>0.13</v>
      </c>
      <c r="W989">
        <v>5.34</v>
      </c>
      <c r="X989">
        <v>9.66</v>
      </c>
      <c r="Y989">
        <v>2.2599999999999998</v>
      </c>
      <c r="Z989">
        <v>1.44</v>
      </c>
      <c r="AA989">
        <v>0.02</v>
      </c>
      <c r="AB989">
        <v>0</v>
      </c>
      <c r="AC989">
        <v>0.03</v>
      </c>
      <c r="AD989">
        <v>0</v>
      </c>
      <c r="AE989">
        <v>95.47</v>
      </c>
      <c r="AG989" s="134">
        <v>30477</v>
      </c>
      <c r="AH989">
        <v>48.9</v>
      </c>
      <c r="AI989">
        <v>0.84</v>
      </c>
      <c r="AJ989">
        <v>6.02</v>
      </c>
      <c r="AK989">
        <v>5.99</v>
      </c>
      <c r="AL989">
        <v>0.16</v>
      </c>
      <c r="AM989">
        <v>14.6</v>
      </c>
      <c r="AN989">
        <v>22.7</v>
      </c>
      <c r="AO989">
        <v>0.28000000000000003</v>
      </c>
      <c r="AP989">
        <v>0.06</v>
      </c>
      <c r="AQ989">
        <v>0.15</v>
      </c>
    </row>
    <row r="990" spans="1:43" ht="15.6">
      <c r="A990" s="134">
        <v>30534</v>
      </c>
      <c r="B990" t="s">
        <v>2361</v>
      </c>
      <c r="C990" t="s">
        <v>2362</v>
      </c>
      <c r="D990">
        <v>0.8</v>
      </c>
      <c r="E990">
        <f t="shared" si="61"/>
        <v>0.3499999999999801</v>
      </c>
      <c r="F990">
        <f t="shared" si="62"/>
        <v>-0.45000000000000284</v>
      </c>
      <c r="G990">
        <f t="shared" si="63"/>
        <v>1.0150000000000001</v>
      </c>
      <c r="H990" s="136">
        <f t="shared" si="60"/>
        <v>1433.15</v>
      </c>
      <c r="I990" t="s">
        <v>1545</v>
      </c>
      <c r="J990" t="s">
        <v>1511</v>
      </c>
      <c r="K990" t="s">
        <v>1580</v>
      </c>
      <c r="L990" t="s">
        <v>2186</v>
      </c>
      <c r="M990">
        <v>82</v>
      </c>
      <c r="N990">
        <v>1160</v>
      </c>
      <c r="O990">
        <v>4</v>
      </c>
      <c r="P990">
        <v>0.10150000000000001</v>
      </c>
      <c r="Q990" s="134">
        <v>30534</v>
      </c>
      <c r="R990">
        <v>53.98</v>
      </c>
      <c r="S990">
        <v>0.47</v>
      </c>
      <c r="T990">
        <v>17.11</v>
      </c>
      <c r="U990">
        <v>5.23</v>
      </c>
      <c r="V990">
        <v>0.15</v>
      </c>
      <c r="W990">
        <v>7.57</v>
      </c>
      <c r="X990">
        <v>11.73</v>
      </c>
      <c r="Y990">
        <v>3.35</v>
      </c>
      <c r="Z990">
        <v>0.06</v>
      </c>
      <c r="AA990">
        <v>0</v>
      </c>
      <c r="AB990">
        <v>0</v>
      </c>
      <c r="AC990">
        <v>0</v>
      </c>
      <c r="AD990">
        <v>0</v>
      </c>
      <c r="AE990">
        <v>100.45</v>
      </c>
      <c r="AG990" s="134">
        <v>30534</v>
      </c>
      <c r="AH990">
        <v>52.4</v>
      </c>
      <c r="AI990">
        <v>0.19</v>
      </c>
      <c r="AJ990">
        <v>3.22</v>
      </c>
      <c r="AK990">
        <v>3.6</v>
      </c>
      <c r="AL990">
        <v>0.11</v>
      </c>
      <c r="AM990">
        <v>17.71</v>
      </c>
      <c r="AN990">
        <v>21.58</v>
      </c>
      <c r="AO990">
        <v>0.28000000000000003</v>
      </c>
      <c r="AP990">
        <v>0</v>
      </c>
      <c r="AQ990">
        <v>0.86</v>
      </c>
    </row>
    <row r="991" spans="1:43" ht="15.6">
      <c r="A991" s="134">
        <v>30519</v>
      </c>
      <c r="B991" t="s">
        <v>2363</v>
      </c>
      <c r="C991" t="s">
        <v>2362</v>
      </c>
      <c r="D991">
        <v>0.9</v>
      </c>
      <c r="E991">
        <f t="shared" si="61"/>
        <v>2.4200000000000017</v>
      </c>
      <c r="F991">
        <f t="shared" si="62"/>
        <v>1.519999999999996</v>
      </c>
      <c r="G991">
        <f t="shared" si="63"/>
        <v>2.0180000000000002</v>
      </c>
      <c r="H991" s="136">
        <f t="shared" si="60"/>
        <v>1433.15</v>
      </c>
      <c r="I991" t="s">
        <v>1545</v>
      </c>
      <c r="J991" t="s">
        <v>1511</v>
      </c>
      <c r="K991" t="s">
        <v>1580</v>
      </c>
      <c r="L991" t="s">
        <v>2186</v>
      </c>
      <c r="M991">
        <v>24</v>
      </c>
      <c r="N991">
        <v>1160</v>
      </c>
      <c r="O991">
        <v>2</v>
      </c>
      <c r="P991">
        <v>0.20180000000000001</v>
      </c>
      <c r="Q991" s="134">
        <v>30519</v>
      </c>
      <c r="R991">
        <v>52.06</v>
      </c>
      <c r="S991">
        <v>0.48</v>
      </c>
      <c r="T991">
        <v>16.829999999999998</v>
      </c>
      <c r="U991">
        <v>5.88</v>
      </c>
      <c r="V991">
        <v>0.14000000000000001</v>
      </c>
      <c r="W991">
        <v>7.14</v>
      </c>
      <c r="X991">
        <v>11.42</v>
      </c>
      <c r="Y991">
        <v>3.57</v>
      </c>
      <c r="Z991">
        <v>0.06</v>
      </c>
      <c r="AA991">
        <v>0</v>
      </c>
      <c r="AB991">
        <v>0</v>
      </c>
      <c r="AC991">
        <v>0</v>
      </c>
      <c r="AD991">
        <v>0</v>
      </c>
      <c r="AE991">
        <v>98.48</v>
      </c>
      <c r="AG991" s="134">
        <v>30519</v>
      </c>
      <c r="AH991">
        <v>51.51</v>
      </c>
      <c r="AI991">
        <v>0.28999999999999998</v>
      </c>
      <c r="AJ991">
        <v>3.83</v>
      </c>
      <c r="AK991">
        <v>6.06</v>
      </c>
      <c r="AL991">
        <v>0.15</v>
      </c>
      <c r="AM991">
        <v>17.600000000000001</v>
      </c>
      <c r="AN991">
        <v>19.71</v>
      </c>
      <c r="AO991">
        <v>0.23</v>
      </c>
      <c r="AP991">
        <v>0</v>
      </c>
      <c r="AQ991">
        <v>0.41</v>
      </c>
    </row>
    <row r="992" spans="1:43" ht="15.6">
      <c r="A992" s="134">
        <v>30533</v>
      </c>
      <c r="B992" t="s">
        <v>2364</v>
      </c>
      <c r="C992" t="s">
        <v>2362</v>
      </c>
      <c r="D992">
        <v>1</v>
      </c>
      <c r="E992">
        <f t="shared" si="61"/>
        <v>0.42999999999999261</v>
      </c>
      <c r="F992">
        <f t="shared" si="62"/>
        <v>-0.56999999999999318</v>
      </c>
      <c r="G992">
        <f t="shared" si="63"/>
        <v>1.0150000000000001</v>
      </c>
      <c r="H992" s="136">
        <f t="shared" si="60"/>
        <v>1433.15</v>
      </c>
      <c r="I992" t="s">
        <v>1545</v>
      </c>
      <c r="J992" t="s">
        <v>1511</v>
      </c>
      <c r="K992" t="s">
        <v>1580</v>
      </c>
      <c r="L992" t="s">
        <v>1486</v>
      </c>
      <c r="M992">
        <v>82</v>
      </c>
      <c r="N992">
        <v>1160</v>
      </c>
      <c r="O992">
        <v>4</v>
      </c>
      <c r="P992">
        <v>0.10150000000000001</v>
      </c>
      <c r="Q992" s="134">
        <v>30533</v>
      </c>
      <c r="R992">
        <v>52.79</v>
      </c>
      <c r="S992">
        <v>0.42</v>
      </c>
      <c r="T992">
        <v>17.38</v>
      </c>
      <c r="U992">
        <v>5.56</v>
      </c>
      <c r="V992">
        <v>0.14000000000000001</v>
      </c>
      <c r="W992">
        <v>7.73</v>
      </c>
      <c r="X992">
        <v>12.2</v>
      </c>
      <c r="Y992">
        <v>3.3</v>
      </c>
      <c r="Z992">
        <v>0.05</v>
      </c>
      <c r="AA992">
        <v>0</v>
      </c>
      <c r="AB992">
        <v>0</v>
      </c>
      <c r="AC992">
        <v>0</v>
      </c>
      <c r="AD992">
        <v>0</v>
      </c>
      <c r="AE992">
        <v>100.57</v>
      </c>
      <c r="AG992" s="134">
        <v>30533</v>
      </c>
      <c r="AH992">
        <v>51.82</v>
      </c>
      <c r="AI992">
        <v>0.18</v>
      </c>
      <c r="AJ992">
        <v>3.71</v>
      </c>
      <c r="AK992">
        <v>3.34</v>
      </c>
      <c r="AL992">
        <v>0</v>
      </c>
      <c r="AM992">
        <v>17.29</v>
      </c>
      <c r="AN992">
        <v>22.05</v>
      </c>
      <c r="AO992">
        <v>0.3</v>
      </c>
      <c r="AP992">
        <v>0</v>
      </c>
      <c r="AQ992">
        <v>1.31</v>
      </c>
    </row>
    <row r="993" spans="1:43" ht="15.6">
      <c r="A993" s="134">
        <v>30541</v>
      </c>
      <c r="B993" t="s">
        <v>2365</v>
      </c>
      <c r="C993" t="s">
        <v>2362</v>
      </c>
      <c r="D993">
        <v>1.1000000000000001</v>
      </c>
      <c r="E993">
        <f t="shared" si="61"/>
        <v>1.5299999999999869</v>
      </c>
      <c r="F993">
        <f t="shared" si="62"/>
        <v>0.43000000000000682</v>
      </c>
      <c r="G993">
        <f t="shared" si="63"/>
        <v>1.04</v>
      </c>
      <c r="H993" s="136">
        <f t="shared" si="60"/>
        <v>1413.15</v>
      </c>
      <c r="I993" t="s">
        <v>1545</v>
      </c>
      <c r="J993" t="s">
        <v>1511</v>
      </c>
      <c r="K993" t="s">
        <v>1580</v>
      </c>
      <c r="L993" t="s">
        <v>1486</v>
      </c>
      <c r="M993">
        <v>22</v>
      </c>
      <c r="N993">
        <v>1140</v>
      </c>
      <c r="O993">
        <v>2</v>
      </c>
      <c r="P993">
        <v>0.104</v>
      </c>
      <c r="Q993" s="134">
        <v>30541</v>
      </c>
      <c r="R993">
        <v>52.74</v>
      </c>
      <c r="S993">
        <v>0.62</v>
      </c>
      <c r="T993">
        <v>16.059999999999999</v>
      </c>
      <c r="U993">
        <v>7.86</v>
      </c>
      <c r="V993">
        <v>0.18</v>
      </c>
      <c r="W993">
        <v>6.43</v>
      </c>
      <c r="X993">
        <v>10.75</v>
      </c>
      <c r="Y993">
        <v>3.76</v>
      </c>
      <c r="Z993">
        <v>7.0000000000000007E-2</v>
      </c>
      <c r="AA993">
        <v>0</v>
      </c>
      <c r="AB993">
        <v>0</v>
      </c>
      <c r="AC993">
        <v>0</v>
      </c>
      <c r="AD993">
        <v>0</v>
      </c>
      <c r="AE993">
        <v>99.57</v>
      </c>
      <c r="AG993" s="134">
        <v>30541</v>
      </c>
      <c r="AH993">
        <v>51.76</v>
      </c>
      <c r="AI993">
        <v>0.26</v>
      </c>
      <c r="AJ993">
        <v>3.5</v>
      </c>
      <c r="AK993">
        <v>5.55</v>
      </c>
      <c r="AL993">
        <v>0.12</v>
      </c>
      <c r="AM993">
        <v>16.440000000000001</v>
      </c>
      <c r="AN993">
        <v>20.89</v>
      </c>
      <c r="AO993">
        <v>0.4</v>
      </c>
      <c r="AP993">
        <v>0</v>
      </c>
      <c r="AQ993">
        <v>0.5</v>
      </c>
    </row>
    <row r="994" spans="1:43" ht="15.6">
      <c r="A994" s="134">
        <v>30542</v>
      </c>
      <c r="B994" t="s">
        <v>2366</v>
      </c>
      <c r="C994" t="s">
        <v>2362</v>
      </c>
      <c r="D994">
        <v>1.3</v>
      </c>
      <c r="E994">
        <f t="shared" si="61"/>
        <v>1.0700000000000216</v>
      </c>
      <c r="F994">
        <f t="shared" si="62"/>
        <v>-0.23000000000000398</v>
      </c>
      <c r="G994">
        <f t="shared" si="63"/>
        <v>1.04</v>
      </c>
      <c r="H994" s="136">
        <f t="shared" si="60"/>
        <v>1413.15</v>
      </c>
      <c r="I994" t="s">
        <v>1545</v>
      </c>
      <c r="J994" t="s">
        <v>1511</v>
      </c>
      <c r="K994" t="s">
        <v>1580</v>
      </c>
      <c r="L994" t="s">
        <v>1486</v>
      </c>
      <c r="M994">
        <v>22</v>
      </c>
      <c r="N994">
        <v>1140</v>
      </c>
      <c r="O994">
        <v>2</v>
      </c>
      <c r="P994">
        <v>0.104</v>
      </c>
      <c r="Q994" s="134">
        <v>30542</v>
      </c>
      <c r="R994">
        <v>53.06</v>
      </c>
      <c r="S994">
        <v>0.65</v>
      </c>
      <c r="T994">
        <v>16.04</v>
      </c>
      <c r="U994">
        <v>7.83</v>
      </c>
      <c r="V994">
        <v>0.12</v>
      </c>
      <c r="W994">
        <v>6.43</v>
      </c>
      <c r="X994">
        <v>10.91</v>
      </c>
      <c r="Y994">
        <v>3.82</v>
      </c>
      <c r="Z994">
        <v>7.0000000000000007E-2</v>
      </c>
      <c r="AA994">
        <v>0</v>
      </c>
      <c r="AB994">
        <v>0</v>
      </c>
      <c r="AC994">
        <v>0</v>
      </c>
      <c r="AD994">
        <v>0</v>
      </c>
      <c r="AE994">
        <v>100.23</v>
      </c>
      <c r="AG994" s="134">
        <v>30542</v>
      </c>
      <c r="AH994">
        <v>52.03</v>
      </c>
      <c r="AI994">
        <v>0.31</v>
      </c>
      <c r="AJ994">
        <v>3.3</v>
      </c>
      <c r="AK994">
        <v>5.73</v>
      </c>
      <c r="AL994">
        <v>0.17</v>
      </c>
      <c r="AM994">
        <v>16.940000000000001</v>
      </c>
      <c r="AN994">
        <v>20.420000000000002</v>
      </c>
      <c r="AO994">
        <v>0.36</v>
      </c>
      <c r="AP994">
        <v>0</v>
      </c>
      <c r="AQ994">
        <v>0.37</v>
      </c>
    </row>
    <row r="995" spans="1:43" ht="15.6">
      <c r="A995" s="134">
        <v>30546</v>
      </c>
      <c r="B995" t="s">
        <v>2367</v>
      </c>
      <c r="C995" t="s">
        <v>2362</v>
      </c>
      <c r="D995">
        <v>1.3</v>
      </c>
      <c r="E995">
        <f t="shared" si="61"/>
        <v>1.5799999999999983</v>
      </c>
      <c r="F995">
        <f t="shared" si="62"/>
        <v>0.28000000000000114</v>
      </c>
      <c r="G995">
        <f t="shared" si="63"/>
        <v>5.01</v>
      </c>
      <c r="H995" s="136">
        <f t="shared" si="60"/>
        <v>1433.15</v>
      </c>
      <c r="I995" t="s">
        <v>1545</v>
      </c>
      <c r="J995" t="s">
        <v>1511</v>
      </c>
      <c r="K995" t="s">
        <v>1580</v>
      </c>
      <c r="L995" t="s">
        <v>1486</v>
      </c>
      <c r="M995">
        <v>39</v>
      </c>
      <c r="N995">
        <v>1160</v>
      </c>
      <c r="O995">
        <v>1</v>
      </c>
      <c r="P995">
        <v>0.501</v>
      </c>
      <c r="Q995" s="134">
        <v>30546</v>
      </c>
      <c r="R995">
        <v>52.7</v>
      </c>
      <c r="S995">
        <v>0</v>
      </c>
      <c r="T995">
        <v>17.46</v>
      </c>
      <c r="U995">
        <v>8.52</v>
      </c>
      <c r="V995">
        <v>0.2</v>
      </c>
      <c r="W995">
        <v>6.29</v>
      </c>
      <c r="X995">
        <v>9.24</v>
      </c>
      <c r="Y995">
        <v>3.92</v>
      </c>
      <c r="Z995">
        <v>0.09</v>
      </c>
      <c r="AA995">
        <v>0</v>
      </c>
      <c r="AB995">
        <v>0</v>
      </c>
      <c r="AC995">
        <v>0</v>
      </c>
      <c r="AD995">
        <v>0</v>
      </c>
      <c r="AE995">
        <v>99.72</v>
      </c>
      <c r="AG995" s="134">
        <v>30546</v>
      </c>
      <c r="AH995">
        <v>51.5</v>
      </c>
      <c r="AI995">
        <v>0.38</v>
      </c>
      <c r="AJ995">
        <v>4.84</v>
      </c>
      <c r="AK995">
        <v>7.42</v>
      </c>
      <c r="AL995">
        <v>0.18</v>
      </c>
      <c r="AM995">
        <v>17.010000000000002</v>
      </c>
      <c r="AN995">
        <v>18.309999999999999</v>
      </c>
      <c r="AO995">
        <v>0.5</v>
      </c>
      <c r="AP995">
        <v>0</v>
      </c>
      <c r="AQ995">
        <v>0.2</v>
      </c>
    </row>
    <row r="996" spans="1:43" ht="15.6">
      <c r="A996" s="134">
        <v>30512</v>
      </c>
      <c r="B996" t="s">
        <v>1234</v>
      </c>
      <c r="C996" t="s">
        <v>2362</v>
      </c>
      <c r="D996">
        <v>1.5</v>
      </c>
      <c r="E996">
        <f t="shared" si="61"/>
        <v>0.21000000000000796</v>
      </c>
      <c r="F996">
        <f t="shared" si="62"/>
        <v>-1.2900000000000063</v>
      </c>
      <c r="G996">
        <f t="shared" si="63"/>
        <v>2.0190000000000001</v>
      </c>
      <c r="H996" s="136">
        <f t="shared" si="60"/>
        <v>1413.15</v>
      </c>
      <c r="I996" t="s">
        <v>1545</v>
      </c>
      <c r="J996" t="s">
        <v>1511</v>
      </c>
      <c r="K996" t="s">
        <v>1580</v>
      </c>
      <c r="L996" t="s">
        <v>1486</v>
      </c>
      <c r="M996">
        <v>30</v>
      </c>
      <c r="N996">
        <v>1140</v>
      </c>
      <c r="O996">
        <v>3</v>
      </c>
      <c r="P996">
        <v>0.2019</v>
      </c>
      <c r="Q996" s="134">
        <v>30512</v>
      </c>
      <c r="R996">
        <v>53.75</v>
      </c>
      <c r="S996">
        <v>0.68</v>
      </c>
      <c r="T996">
        <v>16.79</v>
      </c>
      <c r="U996">
        <v>7.79</v>
      </c>
      <c r="V996">
        <v>0.11</v>
      </c>
      <c r="W996">
        <v>6.53</v>
      </c>
      <c r="X996">
        <v>10.25</v>
      </c>
      <c r="Y996">
        <v>3.82</v>
      </c>
      <c r="Z996">
        <v>7.0000000000000007E-2</v>
      </c>
      <c r="AA996">
        <v>0</v>
      </c>
      <c r="AB996">
        <v>0</v>
      </c>
      <c r="AC996">
        <v>0</v>
      </c>
      <c r="AD996">
        <v>0</v>
      </c>
      <c r="AE996">
        <v>101.29</v>
      </c>
      <c r="AG996" s="134">
        <v>30512</v>
      </c>
      <c r="AH996">
        <v>51.52</v>
      </c>
      <c r="AI996">
        <v>0.34</v>
      </c>
      <c r="AJ996">
        <v>3.78</v>
      </c>
      <c r="AK996">
        <v>6.91</v>
      </c>
      <c r="AL996">
        <v>0.2</v>
      </c>
      <c r="AM996">
        <v>16.95</v>
      </c>
      <c r="AN996">
        <v>19.79</v>
      </c>
      <c r="AO996">
        <v>0.4</v>
      </c>
      <c r="AP996">
        <v>0</v>
      </c>
      <c r="AQ996">
        <v>0.38</v>
      </c>
    </row>
    <row r="997" spans="1:43" ht="15.6">
      <c r="A997" s="134">
        <v>30500</v>
      </c>
      <c r="B997" t="s">
        <v>1318</v>
      </c>
      <c r="C997" t="s">
        <v>2362</v>
      </c>
      <c r="D997">
        <v>1.6</v>
      </c>
      <c r="E997">
        <f t="shared" si="61"/>
        <v>1.2199999999999989</v>
      </c>
      <c r="F997">
        <f t="shared" si="62"/>
        <v>-0.37999999999999545</v>
      </c>
      <c r="G997">
        <f t="shared" si="63"/>
        <v>2.0310000000000001</v>
      </c>
      <c r="H997" s="136">
        <f t="shared" si="60"/>
        <v>1373.15</v>
      </c>
      <c r="I997" t="s">
        <v>1545</v>
      </c>
      <c r="J997" t="s">
        <v>1511</v>
      </c>
      <c r="K997" t="s">
        <v>1580</v>
      </c>
      <c r="L997" t="s">
        <v>1486</v>
      </c>
      <c r="M997">
        <v>60</v>
      </c>
      <c r="N997">
        <v>1100</v>
      </c>
      <c r="O997">
        <v>4</v>
      </c>
      <c r="P997">
        <v>0.2031</v>
      </c>
      <c r="Q997" s="134">
        <v>30500</v>
      </c>
      <c r="R997">
        <v>53.81</v>
      </c>
      <c r="S997">
        <v>1.03</v>
      </c>
      <c r="T997">
        <v>16.11</v>
      </c>
      <c r="U997">
        <v>9.67</v>
      </c>
      <c r="V997">
        <v>0.22</v>
      </c>
      <c r="W997">
        <v>5.31</v>
      </c>
      <c r="X997">
        <v>8.3800000000000008</v>
      </c>
      <c r="Y997">
        <v>4.08</v>
      </c>
      <c r="Z997">
        <v>0.12</v>
      </c>
      <c r="AA997">
        <v>0</v>
      </c>
      <c r="AB997">
        <v>0.05</v>
      </c>
      <c r="AC997">
        <v>0</v>
      </c>
      <c r="AD997">
        <v>0</v>
      </c>
      <c r="AE997">
        <v>100.38</v>
      </c>
      <c r="AG997" s="134">
        <v>30500</v>
      </c>
      <c r="AH997">
        <v>51.45</v>
      </c>
      <c r="AI997">
        <v>0.47</v>
      </c>
      <c r="AJ997">
        <v>3.43</v>
      </c>
      <c r="AK997">
        <v>7.67</v>
      </c>
      <c r="AL997">
        <v>0.24</v>
      </c>
      <c r="AM997">
        <v>16.61</v>
      </c>
      <c r="AN997">
        <v>18.989999999999998</v>
      </c>
      <c r="AO997">
        <v>0.42</v>
      </c>
      <c r="AP997">
        <v>0</v>
      </c>
      <c r="AQ997">
        <v>0.25</v>
      </c>
    </row>
    <row r="998" spans="1:43" ht="15.6">
      <c r="A998" s="134">
        <v>30511</v>
      </c>
      <c r="B998" t="s">
        <v>1232</v>
      </c>
      <c r="C998" t="s">
        <v>2362</v>
      </c>
      <c r="D998">
        <v>1.7</v>
      </c>
      <c r="E998">
        <f t="shared" si="61"/>
        <v>0.71999999999999886</v>
      </c>
      <c r="F998">
        <f t="shared" si="62"/>
        <v>-0.98000000000000398</v>
      </c>
      <c r="G998">
        <f t="shared" si="63"/>
        <v>2.0190000000000001</v>
      </c>
      <c r="H998" s="136">
        <f t="shared" si="60"/>
        <v>1413.15</v>
      </c>
      <c r="I998" t="s">
        <v>1545</v>
      </c>
      <c r="J998" t="s">
        <v>1511</v>
      </c>
      <c r="K998" t="s">
        <v>1580</v>
      </c>
      <c r="L998" t="s">
        <v>1486</v>
      </c>
      <c r="M998">
        <v>30</v>
      </c>
      <c r="N998">
        <v>1140</v>
      </c>
      <c r="O998">
        <v>3</v>
      </c>
      <c r="P998">
        <v>0.2019</v>
      </c>
      <c r="Q998" s="134">
        <v>30511</v>
      </c>
      <c r="R998">
        <v>52.84</v>
      </c>
      <c r="S998">
        <v>0.56000000000000005</v>
      </c>
      <c r="T998">
        <v>16.59</v>
      </c>
      <c r="U998">
        <v>7.81</v>
      </c>
      <c r="V998">
        <v>0.16</v>
      </c>
      <c r="W998">
        <v>6.65</v>
      </c>
      <c r="X998">
        <v>10.86</v>
      </c>
      <c r="Y998">
        <v>3.67</v>
      </c>
      <c r="Z998">
        <v>7.0000000000000007E-2</v>
      </c>
      <c r="AA998">
        <v>0</v>
      </c>
      <c r="AB998">
        <v>7.0000000000000007E-2</v>
      </c>
      <c r="AC998">
        <v>0</v>
      </c>
      <c r="AD998">
        <v>0</v>
      </c>
      <c r="AE998">
        <v>100.98</v>
      </c>
      <c r="AG998" s="134">
        <v>30511</v>
      </c>
      <c r="AH998">
        <v>51.82</v>
      </c>
      <c r="AI998">
        <v>0.24</v>
      </c>
      <c r="AJ998">
        <v>4.05</v>
      </c>
      <c r="AK998">
        <v>5.95</v>
      </c>
      <c r="AL998">
        <v>0.15</v>
      </c>
      <c r="AM998">
        <v>17.25</v>
      </c>
      <c r="AN998">
        <v>20.57</v>
      </c>
      <c r="AO998">
        <v>0.36</v>
      </c>
      <c r="AP998">
        <v>0</v>
      </c>
      <c r="AQ998">
        <v>0.4</v>
      </c>
    </row>
    <row r="999" spans="1:43" ht="15.6">
      <c r="A999" s="134">
        <v>30529</v>
      </c>
      <c r="B999" t="s">
        <v>2368</v>
      </c>
      <c r="C999" t="s">
        <v>2362</v>
      </c>
      <c r="D999">
        <v>1.7</v>
      </c>
      <c r="E999">
        <f t="shared" si="61"/>
        <v>2.039999999999992</v>
      </c>
      <c r="F999">
        <f t="shared" si="62"/>
        <v>0.34000000000000341</v>
      </c>
      <c r="G999">
        <f t="shared" si="63"/>
        <v>1.022</v>
      </c>
      <c r="H999" s="136">
        <f t="shared" si="60"/>
        <v>1373.15</v>
      </c>
      <c r="I999" t="s">
        <v>1545</v>
      </c>
      <c r="J999" t="s">
        <v>1511</v>
      </c>
      <c r="K999" t="s">
        <v>1580</v>
      </c>
      <c r="L999" t="s">
        <v>1486</v>
      </c>
      <c r="M999">
        <v>41</v>
      </c>
      <c r="N999">
        <v>1100</v>
      </c>
      <c r="O999">
        <v>4</v>
      </c>
      <c r="P999">
        <v>0.1022</v>
      </c>
      <c r="Q999" s="134">
        <v>30529</v>
      </c>
      <c r="R999">
        <v>53.96</v>
      </c>
      <c r="S999">
        <v>1.1100000000000001</v>
      </c>
      <c r="T999">
        <v>15.98</v>
      </c>
      <c r="U999">
        <v>8.57</v>
      </c>
      <c r="V999">
        <v>0.15</v>
      </c>
      <c r="W999">
        <v>5.25</v>
      </c>
      <c r="X999">
        <v>8.57</v>
      </c>
      <c r="Y999">
        <v>4.2300000000000004</v>
      </c>
      <c r="Z999">
        <v>0.14000000000000001</v>
      </c>
      <c r="AA999">
        <v>0</v>
      </c>
      <c r="AB999">
        <v>0</v>
      </c>
      <c r="AC999">
        <v>0</v>
      </c>
      <c r="AD999">
        <v>0</v>
      </c>
      <c r="AE999">
        <v>99.66</v>
      </c>
      <c r="AG999" s="134">
        <v>30529</v>
      </c>
      <c r="AH999">
        <v>52.03</v>
      </c>
      <c r="AI999">
        <v>0.5</v>
      </c>
      <c r="AJ999">
        <v>3.14</v>
      </c>
      <c r="AK999">
        <v>7.12</v>
      </c>
      <c r="AL999">
        <v>0.22</v>
      </c>
      <c r="AM999">
        <v>16.579999999999998</v>
      </c>
      <c r="AN999">
        <v>19.96</v>
      </c>
      <c r="AO999">
        <v>0.41</v>
      </c>
      <c r="AP999">
        <v>0</v>
      </c>
      <c r="AQ999">
        <v>0.27</v>
      </c>
    </row>
    <row r="1000" spans="1:43" ht="15.6">
      <c r="A1000" s="134">
        <v>30538</v>
      </c>
      <c r="B1000" t="s">
        <v>2369</v>
      </c>
      <c r="C1000" t="s">
        <v>2362</v>
      </c>
      <c r="D1000">
        <v>1.8</v>
      </c>
      <c r="E1000">
        <f t="shared" si="61"/>
        <v>-0.62999999999999545</v>
      </c>
      <c r="F1000">
        <f t="shared" si="62"/>
        <v>-2.4300000000000068</v>
      </c>
      <c r="G1000">
        <f t="shared" si="63"/>
        <v>1.038</v>
      </c>
      <c r="H1000" s="136">
        <f t="shared" si="60"/>
        <v>1333.15</v>
      </c>
      <c r="I1000" t="s">
        <v>1545</v>
      </c>
      <c r="J1000" t="s">
        <v>1511</v>
      </c>
      <c r="K1000" t="s">
        <v>1580</v>
      </c>
      <c r="L1000" t="s">
        <v>1486</v>
      </c>
      <c r="M1000">
        <v>42</v>
      </c>
      <c r="N1000">
        <v>1060</v>
      </c>
      <c r="O1000">
        <v>2</v>
      </c>
      <c r="P1000">
        <v>0.1038</v>
      </c>
      <c r="Q1000" s="134">
        <v>30538</v>
      </c>
      <c r="R1000">
        <v>55.28</v>
      </c>
      <c r="S1000">
        <v>1.01</v>
      </c>
      <c r="T1000">
        <v>19.55</v>
      </c>
      <c r="U1000">
        <v>7.42</v>
      </c>
      <c r="V1000">
        <v>0.16</v>
      </c>
      <c r="W1000">
        <v>3.53</v>
      </c>
      <c r="X1000">
        <v>8.85</v>
      </c>
      <c r="Y1000">
        <v>4.71</v>
      </c>
      <c r="Z1000">
        <v>0.12</v>
      </c>
      <c r="AA1000">
        <v>0</v>
      </c>
      <c r="AB1000">
        <v>0</v>
      </c>
      <c r="AC1000">
        <v>0</v>
      </c>
      <c r="AD1000">
        <v>0</v>
      </c>
      <c r="AE1000">
        <v>102.43</v>
      </c>
      <c r="AG1000" s="134">
        <v>30538</v>
      </c>
      <c r="AH1000">
        <v>51.93</v>
      </c>
      <c r="AI1000">
        <v>0.56000000000000005</v>
      </c>
      <c r="AJ1000">
        <v>3.1</v>
      </c>
      <c r="AK1000">
        <v>7.63</v>
      </c>
      <c r="AL1000">
        <v>0.22</v>
      </c>
      <c r="AM1000">
        <v>16.329999999999998</v>
      </c>
      <c r="AN1000">
        <v>20.010000000000002</v>
      </c>
      <c r="AO1000">
        <v>0.41</v>
      </c>
      <c r="AP1000">
        <v>0</v>
      </c>
      <c r="AQ1000">
        <v>0.22</v>
      </c>
    </row>
    <row r="1001" spans="1:43" ht="15.6">
      <c r="A1001" s="134">
        <v>30499</v>
      </c>
      <c r="B1001" t="s">
        <v>1153</v>
      </c>
      <c r="C1001" t="s">
        <v>2362</v>
      </c>
      <c r="D1001">
        <v>1.9</v>
      </c>
      <c r="E1001">
        <f t="shared" si="61"/>
        <v>2.1799999999999926</v>
      </c>
      <c r="F1001">
        <f t="shared" si="62"/>
        <v>0.28000000000000114</v>
      </c>
      <c r="G1001">
        <f t="shared" si="63"/>
        <v>2.0310000000000001</v>
      </c>
      <c r="H1001" s="136">
        <f t="shared" si="60"/>
        <v>1373.15</v>
      </c>
      <c r="I1001" t="s">
        <v>1545</v>
      </c>
      <c r="J1001" t="s">
        <v>1511</v>
      </c>
      <c r="K1001" t="s">
        <v>1580</v>
      </c>
      <c r="L1001" t="s">
        <v>1486</v>
      </c>
      <c r="M1001">
        <v>20</v>
      </c>
      <c r="N1001">
        <v>1100</v>
      </c>
      <c r="O1001">
        <v>4</v>
      </c>
      <c r="P1001">
        <v>0.2031</v>
      </c>
      <c r="Q1001" s="134">
        <v>30499</v>
      </c>
      <c r="R1001">
        <v>53.55</v>
      </c>
      <c r="S1001">
        <v>0.88</v>
      </c>
      <c r="T1001">
        <v>16</v>
      </c>
      <c r="U1001">
        <v>9.2100000000000009</v>
      </c>
      <c r="V1001">
        <v>0.19</v>
      </c>
      <c r="W1001">
        <v>5.35</v>
      </c>
      <c r="X1001">
        <v>8.5</v>
      </c>
      <c r="Y1001">
        <v>4.0599999999999996</v>
      </c>
      <c r="Z1001">
        <v>0.08</v>
      </c>
      <c r="AA1001">
        <v>0</v>
      </c>
      <c r="AB1001">
        <v>0</v>
      </c>
      <c r="AC1001">
        <v>0</v>
      </c>
      <c r="AD1001">
        <v>0</v>
      </c>
      <c r="AE1001">
        <v>99.72</v>
      </c>
      <c r="AG1001" s="134">
        <v>30499</v>
      </c>
      <c r="AH1001">
        <v>51.27</v>
      </c>
      <c r="AI1001">
        <v>0.38</v>
      </c>
      <c r="AJ1001">
        <v>3.85</v>
      </c>
      <c r="AK1001">
        <v>7.16</v>
      </c>
      <c r="AL1001">
        <v>0.2</v>
      </c>
      <c r="AM1001">
        <v>16.45</v>
      </c>
      <c r="AN1001">
        <v>19.41</v>
      </c>
      <c r="AO1001">
        <v>0.44</v>
      </c>
      <c r="AP1001">
        <v>0</v>
      </c>
      <c r="AQ1001">
        <v>0.26</v>
      </c>
    </row>
    <row r="1002" spans="1:43" ht="15.6">
      <c r="A1002" s="134">
        <v>30530</v>
      </c>
      <c r="B1002" t="s">
        <v>1152</v>
      </c>
      <c r="C1002" t="s">
        <v>2362</v>
      </c>
      <c r="D1002">
        <v>1.9</v>
      </c>
      <c r="E1002">
        <f t="shared" si="61"/>
        <v>2.2500000000000142</v>
      </c>
      <c r="F1002">
        <f t="shared" si="62"/>
        <v>0.34999999999999432</v>
      </c>
      <c r="G1002">
        <f t="shared" si="63"/>
        <v>1.022</v>
      </c>
      <c r="H1002" s="136">
        <f t="shared" si="60"/>
        <v>1373.15</v>
      </c>
      <c r="I1002" t="s">
        <v>1545</v>
      </c>
      <c r="J1002" t="s">
        <v>1511</v>
      </c>
      <c r="K1002" t="s">
        <v>1580</v>
      </c>
      <c r="L1002" t="s">
        <v>1486</v>
      </c>
      <c r="M1002">
        <v>41</v>
      </c>
      <c r="N1002">
        <v>1100</v>
      </c>
      <c r="O1002">
        <v>4</v>
      </c>
      <c r="P1002">
        <v>0.1022</v>
      </c>
      <c r="Q1002" s="134">
        <v>30530</v>
      </c>
      <c r="R1002">
        <v>53.86</v>
      </c>
      <c r="S1002">
        <v>0.88</v>
      </c>
      <c r="T1002">
        <v>16.079999999999998</v>
      </c>
      <c r="U1002">
        <v>8.16</v>
      </c>
      <c r="V1002">
        <v>0.16</v>
      </c>
      <c r="W1002">
        <v>5.42</v>
      </c>
      <c r="X1002">
        <v>9.16</v>
      </c>
      <c r="Y1002">
        <v>3.93</v>
      </c>
      <c r="Z1002">
        <v>0.1</v>
      </c>
      <c r="AA1002">
        <v>0</v>
      </c>
      <c r="AB1002">
        <v>0</v>
      </c>
      <c r="AC1002">
        <v>0</v>
      </c>
      <c r="AD1002">
        <v>0</v>
      </c>
      <c r="AE1002">
        <v>99.65</v>
      </c>
      <c r="AG1002" s="134">
        <v>30530</v>
      </c>
      <c r="AH1002">
        <v>51.58</v>
      </c>
      <c r="AI1002">
        <v>0.45</v>
      </c>
      <c r="AJ1002">
        <v>3.18</v>
      </c>
      <c r="AK1002">
        <v>7.49</v>
      </c>
      <c r="AL1002">
        <v>0.2</v>
      </c>
      <c r="AM1002">
        <v>16.57</v>
      </c>
      <c r="AN1002">
        <v>19.96</v>
      </c>
      <c r="AO1002">
        <v>0.37</v>
      </c>
      <c r="AP1002">
        <v>0</v>
      </c>
      <c r="AQ1002">
        <v>0.26</v>
      </c>
    </row>
    <row r="1003" spans="1:43" ht="15.6">
      <c r="A1003" s="134">
        <v>30536</v>
      </c>
      <c r="B1003" t="s">
        <v>2370</v>
      </c>
      <c r="C1003" t="s">
        <v>2362</v>
      </c>
      <c r="D1003">
        <v>2.1</v>
      </c>
      <c r="E1003">
        <f t="shared" si="61"/>
        <v>2.0200000000000102</v>
      </c>
      <c r="F1003">
        <f t="shared" si="62"/>
        <v>-7.9999999999998295E-2</v>
      </c>
      <c r="G1003">
        <f t="shared" si="63"/>
        <v>1.038</v>
      </c>
      <c r="H1003" s="136">
        <f t="shared" si="60"/>
        <v>1333.15</v>
      </c>
      <c r="I1003" t="s">
        <v>1545</v>
      </c>
      <c r="J1003" t="s">
        <v>1511</v>
      </c>
      <c r="K1003" t="s">
        <v>1580</v>
      </c>
      <c r="L1003" t="s">
        <v>1486</v>
      </c>
      <c r="M1003">
        <v>42</v>
      </c>
      <c r="N1003">
        <v>1060</v>
      </c>
      <c r="O1003">
        <v>2</v>
      </c>
      <c r="P1003">
        <v>0.1038</v>
      </c>
      <c r="Q1003" s="134">
        <v>30536</v>
      </c>
      <c r="R1003">
        <v>54.83</v>
      </c>
      <c r="S1003">
        <v>0.8</v>
      </c>
      <c r="T1003">
        <v>17</v>
      </c>
      <c r="U1003">
        <v>7.57</v>
      </c>
      <c r="V1003">
        <v>0.11</v>
      </c>
      <c r="W1003">
        <v>4.3600000000000003</v>
      </c>
      <c r="X1003">
        <v>8.39</v>
      </c>
      <c r="Y1003">
        <v>4.8</v>
      </c>
      <c r="Z1003">
        <v>0.12</v>
      </c>
      <c r="AA1003">
        <v>0</v>
      </c>
      <c r="AB1003">
        <v>0</v>
      </c>
      <c r="AC1003">
        <v>0</v>
      </c>
      <c r="AD1003">
        <v>0</v>
      </c>
      <c r="AE1003">
        <v>100.08</v>
      </c>
      <c r="AG1003" s="134">
        <v>30536</v>
      </c>
      <c r="AH1003">
        <v>51.19</v>
      </c>
      <c r="AI1003">
        <v>0.43</v>
      </c>
      <c r="AJ1003">
        <v>3.68</v>
      </c>
      <c r="AK1003">
        <v>6.89</v>
      </c>
      <c r="AL1003">
        <v>0.18</v>
      </c>
      <c r="AM1003">
        <v>15.89</v>
      </c>
      <c r="AN1003">
        <v>21.1</v>
      </c>
      <c r="AO1003">
        <v>0.42</v>
      </c>
      <c r="AP1003">
        <v>0</v>
      </c>
      <c r="AQ1003">
        <v>0.28000000000000003</v>
      </c>
    </row>
    <row r="1004" spans="1:43" ht="15.6">
      <c r="A1004" s="134">
        <v>30553</v>
      </c>
      <c r="B1004" t="s">
        <v>2371</v>
      </c>
      <c r="C1004" t="s">
        <v>2362</v>
      </c>
      <c r="D1004">
        <v>2.7</v>
      </c>
      <c r="E1004">
        <f t="shared" si="61"/>
        <v>2.1600000000000108</v>
      </c>
      <c r="F1004">
        <f t="shared" si="62"/>
        <v>-0.54000000000000625</v>
      </c>
      <c r="G1004">
        <f t="shared" si="63"/>
        <v>5.0170000000000003</v>
      </c>
      <c r="H1004" s="136">
        <f t="shared" si="60"/>
        <v>1403.15</v>
      </c>
      <c r="I1004" t="s">
        <v>1545</v>
      </c>
      <c r="J1004" t="s">
        <v>1511</v>
      </c>
      <c r="K1004" t="s">
        <v>1580</v>
      </c>
      <c r="L1004" t="s">
        <v>1486</v>
      </c>
      <c r="M1004">
        <v>42</v>
      </c>
      <c r="N1004">
        <v>1130</v>
      </c>
      <c r="O1004">
        <v>4</v>
      </c>
      <c r="P1004">
        <v>0.50170000000000003</v>
      </c>
      <c r="Q1004" s="134">
        <v>30553</v>
      </c>
      <c r="R1004">
        <v>52.1</v>
      </c>
      <c r="S1004">
        <v>0.7</v>
      </c>
      <c r="T1004">
        <v>17.48</v>
      </c>
      <c r="U1004">
        <v>8.16</v>
      </c>
      <c r="V1004">
        <v>0.17</v>
      </c>
      <c r="W1004">
        <v>6.27</v>
      </c>
      <c r="X1004">
        <v>8.82</v>
      </c>
      <c r="Y1004">
        <v>4.01</v>
      </c>
      <c r="Z1004">
        <v>0.08</v>
      </c>
      <c r="AA1004">
        <v>0</v>
      </c>
      <c r="AB1004">
        <v>0.05</v>
      </c>
      <c r="AC1004">
        <v>0</v>
      </c>
      <c r="AD1004">
        <v>0</v>
      </c>
      <c r="AE1004">
        <v>100.54</v>
      </c>
      <c r="AG1004" s="134">
        <v>30553</v>
      </c>
      <c r="AH1004">
        <v>50.11</v>
      </c>
      <c r="AI1004">
        <v>0.36</v>
      </c>
      <c r="AJ1004">
        <v>5.48</v>
      </c>
      <c r="AK1004">
        <v>7.28</v>
      </c>
      <c r="AL1004">
        <v>0.16</v>
      </c>
      <c r="AM1004">
        <v>16.149999999999999</v>
      </c>
      <c r="AN1004">
        <v>19.010000000000002</v>
      </c>
      <c r="AO1004">
        <v>0.52</v>
      </c>
      <c r="AP1004">
        <v>0</v>
      </c>
      <c r="AQ1004">
        <v>0.31</v>
      </c>
    </row>
    <row r="1005" spans="1:43" ht="15.6">
      <c r="A1005" s="134">
        <v>30506</v>
      </c>
      <c r="B1005" t="s">
        <v>1317</v>
      </c>
      <c r="C1005" t="s">
        <v>2362</v>
      </c>
      <c r="D1005">
        <v>2.8</v>
      </c>
      <c r="E1005">
        <f t="shared" si="61"/>
        <v>2.8400000000000034</v>
      </c>
      <c r="F1005">
        <f t="shared" si="62"/>
        <v>4.0000000000006253E-2</v>
      </c>
      <c r="G1005">
        <f t="shared" si="63"/>
        <v>2.0270000000000001</v>
      </c>
      <c r="H1005" s="136">
        <f t="shared" si="60"/>
        <v>1333.15</v>
      </c>
      <c r="I1005" t="s">
        <v>1545</v>
      </c>
      <c r="J1005" t="s">
        <v>1511</v>
      </c>
      <c r="K1005" t="s">
        <v>1580</v>
      </c>
      <c r="L1005" t="s">
        <v>1486</v>
      </c>
      <c r="M1005">
        <v>30</v>
      </c>
      <c r="N1005">
        <v>1060</v>
      </c>
      <c r="O1005">
        <v>3</v>
      </c>
      <c r="P1005">
        <v>0.20269999999999999</v>
      </c>
      <c r="Q1005" s="134">
        <v>30506</v>
      </c>
      <c r="R1005">
        <v>53.74</v>
      </c>
      <c r="S1005">
        <v>0.6</v>
      </c>
      <c r="T1005">
        <v>17.559999999999999</v>
      </c>
      <c r="U1005">
        <v>7.27</v>
      </c>
      <c r="V1005">
        <v>0.13</v>
      </c>
      <c r="W1005">
        <v>4.8899999999999997</v>
      </c>
      <c r="X1005">
        <v>8.4499999999999993</v>
      </c>
      <c r="Y1005">
        <v>4.4000000000000004</v>
      </c>
      <c r="Z1005">
        <v>7.0000000000000007E-2</v>
      </c>
      <c r="AA1005">
        <v>0</v>
      </c>
      <c r="AB1005">
        <v>0.05</v>
      </c>
      <c r="AC1005">
        <v>0</v>
      </c>
      <c r="AD1005">
        <v>0</v>
      </c>
      <c r="AE1005">
        <v>99.96</v>
      </c>
      <c r="AG1005" s="134">
        <v>30506</v>
      </c>
      <c r="AH1005">
        <v>48.77</v>
      </c>
      <c r="AI1005">
        <v>0.41</v>
      </c>
      <c r="AJ1005">
        <v>5.71</v>
      </c>
      <c r="AK1005">
        <v>7.2</v>
      </c>
      <c r="AL1005">
        <v>0.18</v>
      </c>
      <c r="AM1005">
        <v>15.27</v>
      </c>
      <c r="AN1005">
        <v>20.93</v>
      </c>
      <c r="AO1005">
        <v>0.36</v>
      </c>
      <c r="AP1005">
        <v>0</v>
      </c>
      <c r="AQ1005">
        <v>0.12</v>
      </c>
    </row>
    <row r="1006" spans="1:43" ht="15.6">
      <c r="A1006" s="134">
        <v>30549</v>
      </c>
      <c r="B1006" t="s">
        <v>2372</v>
      </c>
      <c r="C1006" t="s">
        <v>2362</v>
      </c>
      <c r="D1006">
        <v>2.8</v>
      </c>
      <c r="E1006">
        <f t="shared" si="61"/>
        <v>2.3499999999999943</v>
      </c>
      <c r="F1006">
        <f t="shared" si="62"/>
        <v>-0.45000000000000284</v>
      </c>
      <c r="G1006">
        <f t="shared" si="63"/>
        <v>5.0199999999999996</v>
      </c>
      <c r="H1006" s="136">
        <f t="shared" si="60"/>
        <v>1373.15</v>
      </c>
      <c r="I1006" t="s">
        <v>1545</v>
      </c>
      <c r="J1006" t="s">
        <v>1511</v>
      </c>
      <c r="K1006" t="s">
        <v>1580</v>
      </c>
      <c r="L1006" t="s">
        <v>1486</v>
      </c>
      <c r="M1006">
        <v>68</v>
      </c>
      <c r="N1006">
        <v>1100</v>
      </c>
      <c r="O1006">
        <v>6</v>
      </c>
      <c r="P1006">
        <v>0.502</v>
      </c>
      <c r="Q1006" s="134">
        <v>30549</v>
      </c>
      <c r="R1006">
        <v>52.62</v>
      </c>
      <c r="S1006">
        <v>0.95</v>
      </c>
      <c r="T1006">
        <v>17.71</v>
      </c>
      <c r="U1006">
        <v>8.66</v>
      </c>
      <c r="V1006">
        <v>0.12</v>
      </c>
      <c r="W1006">
        <v>5.14</v>
      </c>
      <c r="X1006">
        <v>7.74</v>
      </c>
      <c r="Y1006">
        <v>4.5599999999999996</v>
      </c>
      <c r="Z1006">
        <v>0.15</v>
      </c>
      <c r="AA1006">
        <v>0</v>
      </c>
      <c r="AB1006">
        <v>0</v>
      </c>
      <c r="AC1006">
        <v>0</v>
      </c>
      <c r="AD1006">
        <v>0</v>
      </c>
      <c r="AE1006">
        <v>100.45</v>
      </c>
      <c r="AG1006" s="134">
        <v>30549</v>
      </c>
      <c r="AH1006">
        <v>50.89</v>
      </c>
      <c r="AI1006">
        <v>0.44</v>
      </c>
      <c r="AJ1006">
        <v>4.8899999999999997</v>
      </c>
      <c r="AK1006">
        <v>8.39</v>
      </c>
      <c r="AL1006">
        <v>0.2</v>
      </c>
      <c r="AM1006">
        <v>16.36</v>
      </c>
      <c r="AN1006">
        <v>18.100000000000001</v>
      </c>
      <c r="AO1006">
        <v>0.59</v>
      </c>
      <c r="AP1006">
        <v>0</v>
      </c>
      <c r="AQ1006">
        <v>0.17</v>
      </c>
    </row>
    <row r="1007" spans="1:43" ht="15.6">
      <c r="A1007" s="134">
        <v>30498</v>
      </c>
      <c r="B1007" t="s">
        <v>2373</v>
      </c>
      <c r="C1007" t="s">
        <v>2362</v>
      </c>
      <c r="D1007">
        <v>2.9</v>
      </c>
      <c r="E1007">
        <f t="shared" si="61"/>
        <v>3.0999999999999801</v>
      </c>
      <c r="F1007">
        <f t="shared" si="62"/>
        <v>0.20000000000000284</v>
      </c>
      <c r="G1007">
        <f t="shared" si="63"/>
        <v>2.0310000000000001</v>
      </c>
      <c r="H1007" s="136">
        <f t="shared" si="60"/>
        <v>1373.15</v>
      </c>
      <c r="I1007" t="s">
        <v>1545</v>
      </c>
      <c r="J1007" t="s">
        <v>1511</v>
      </c>
      <c r="K1007" t="s">
        <v>1580</v>
      </c>
      <c r="L1007" t="s">
        <v>1486</v>
      </c>
      <c r="M1007">
        <v>30</v>
      </c>
      <c r="N1007">
        <v>1100</v>
      </c>
      <c r="O1007">
        <v>4</v>
      </c>
      <c r="P1007">
        <v>0.2031</v>
      </c>
      <c r="Q1007" s="134">
        <v>30498</v>
      </c>
      <c r="R1007">
        <v>52.31</v>
      </c>
      <c r="S1007">
        <v>0.5</v>
      </c>
      <c r="T1007">
        <v>17.12</v>
      </c>
      <c r="U1007">
        <v>7.51</v>
      </c>
      <c r="V1007">
        <v>0.13</v>
      </c>
      <c r="W1007">
        <v>6.04</v>
      </c>
      <c r="X1007">
        <v>9.51</v>
      </c>
      <c r="Y1007">
        <v>3.72</v>
      </c>
      <c r="Z1007">
        <v>0.06</v>
      </c>
      <c r="AA1007">
        <v>0</v>
      </c>
      <c r="AB1007">
        <v>0</v>
      </c>
      <c r="AC1007">
        <v>0</v>
      </c>
      <c r="AD1007">
        <v>0</v>
      </c>
      <c r="AE1007">
        <v>99.8</v>
      </c>
      <c r="AG1007" s="134">
        <v>30498</v>
      </c>
      <c r="AH1007">
        <v>50.55</v>
      </c>
      <c r="AI1007">
        <v>0.28999999999999998</v>
      </c>
      <c r="AJ1007">
        <v>4.74</v>
      </c>
      <c r="AK1007">
        <v>5.87</v>
      </c>
      <c r="AL1007">
        <v>0.16</v>
      </c>
      <c r="AM1007">
        <v>16.14</v>
      </c>
      <c r="AN1007">
        <v>20.78</v>
      </c>
      <c r="AO1007">
        <v>0.35</v>
      </c>
      <c r="AP1007">
        <v>0</v>
      </c>
      <c r="AQ1007">
        <v>0.45</v>
      </c>
    </row>
    <row r="1008" spans="1:43" ht="15.6">
      <c r="A1008" s="134">
        <v>30535</v>
      </c>
      <c r="B1008" t="s">
        <v>2374</v>
      </c>
      <c r="C1008" t="s">
        <v>2362</v>
      </c>
      <c r="D1008">
        <v>3.5</v>
      </c>
      <c r="E1008">
        <f t="shared" si="61"/>
        <v>3.1400000000000148</v>
      </c>
      <c r="F1008">
        <f t="shared" si="62"/>
        <v>-0.35999999999999943</v>
      </c>
      <c r="G1008">
        <f t="shared" si="63"/>
        <v>1.038</v>
      </c>
      <c r="H1008" s="136">
        <f t="shared" si="60"/>
        <v>1333.15</v>
      </c>
      <c r="I1008" t="s">
        <v>1545</v>
      </c>
      <c r="J1008" t="s">
        <v>1511</v>
      </c>
      <c r="K1008" t="s">
        <v>1580</v>
      </c>
      <c r="L1008" t="s">
        <v>1486</v>
      </c>
      <c r="M1008">
        <v>42</v>
      </c>
      <c r="N1008">
        <v>1060</v>
      </c>
      <c r="O1008">
        <v>2</v>
      </c>
      <c r="P1008">
        <v>0.1038</v>
      </c>
      <c r="Q1008" s="134">
        <v>30535</v>
      </c>
      <c r="R1008">
        <v>51.93</v>
      </c>
      <c r="S1008">
        <v>0.41</v>
      </c>
      <c r="T1008">
        <v>18.079999999999998</v>
      </c>
      <c r="U1008">
        <v>6.56</v>
      </c>
      <c r="V1008">
        <v>0.13</v>
      </c>
      <c r="W1008">
        <v>5.67</v>
      </c>
      <c r="X1008">
        <v>10.3</v>
      </c>
      <c r="Y1008">
        <v>3.72</v>
      </c>
      <c r="Z1008">
        <v>0.06</v>
      </c>
      <c r="AA1008">
        <v>0</v>
      </c>
      <c r="AB1008">
        <v>0</v>
      </c>
      <c r="AC1008">
        <v>0</v>
      </c>
      <c r="AD1008">
        <v>0</v>
      </c>
      <c r="AE1008">
        <v>100.36</v>
      </c>
      <c r="AG1008" s="134">
        <v>30535</v>
      </c>
      <c r="AH1008">
        <v>50.59</v>
      </c>
      <c r="AI1008">
        <v>0.28999999999999998</v>
      </c>
      <c r="AJ1008">
        <v>4.9800000000000004</v>
      </c>
      <c r="AK1008">
        <v>5.69</v>
      </c>
      <c r="AL1008">
        <v>0.11</v>
      </c>
      <c r="AM1008">
        <v>15.53</v>
      </c>
      <c r="AN1008">
        <v>22.3</v>
      </c>
      <c r="AO1008">
        <v>0.37</v>
      </c>
      <c r="AP1008">
        <v>0</v>
      </c>
      <c r="AQ1008">
        <v>0.49</v>
      </c>
    </row>
    <row r="1009" spans="1:43" ht="15.6">
      <c r="A1009" s="134">
        <v>30548</v>
      </c>
      <c r="B1009" t="s">
        <v>2375</v>
      </c>
      <c r="C1009" t="s">
        <v>2362</v>
      </c>
      <c r="D1009">
        <v>3.6</v>
      </c>
      <c r="E1009">
        <f t="shared" si="61"/>
        <v>2.6999999999999886</v>
      </c>
      <c r="F1009">
        <f t="shared" si="62"/>
        <v>-0.90000000000000568</v>
      </c>
      <c r="G1009">
        <f t="shared" si="63"/>
        <v>5.0199999999999996</v>
      </c>
      <c r="H1009" s="136">
        <f t="shared" si="60"/>
        <v>1373.15</v>
      </c>
      <c r="I1009" t="s">
        <v>1545</v>
      </c>
      <c r="J1009" t="s">
        <v>1511</v>
      </c>
      <c r="K1009" t="s">
        <v>1580</v>
      </c>
      <c r="L1009" t="s">
        <v>1486</v>
      </c>
      <c r="M1009">
        <v>68</v>
      </c>
      <c r="N1009">
        <v>1100</v>
      </c>
      <c r="O1009">
        <v>6</v>
      </c>
      <c r="P1009">
        <v>0.502</v>
      </c>
      <c r="Q1009" s="134">
        <v>30548</v>
      </c>
      <c r="R1009">
        <v>52.66</v>
      </c>
      <c r="S1009">
        <v>0.8</v>
      </c>
      <c r="T1009">
        <v>17.760000000000002</v>
      </c>
      <c r="U1009">
        <v>8.2200000000000006</v>
      </c>
      <c r="V1009">
        <v>0.2</v>
      </c>
      <c r="W1009">
        <v>5.22</v>
      </c>
      <c r="X1009">
        <v>8.0399999999999991</v>
      </c>
      <c r="Y1009">
        <v>4.29</v>
      </c>
      <c r="Z1009">
        <v>0.11</v>
      </c>
      <c r="AA1009">
        <v>0</v>
      </c>
      <c r="AB1009">
        <v>0</v>
      </c>
      <c r="AC1009">
        <v>0</v>
      </c>
      <c r="AD1009">
        <v>0</v>
      </c>
      <c r="AE1009">
        <v>100.9</v>
      </c>
      <c r="AG1009" s="134">
        <v>30548</v>
      </c>
      <c r="AH1009">
        <v>50.9</v>
      </c>
      <c r="AI1009">
        <v>0.39</v>
      </c>
      <c r="AJ1009">
        <v>4.97</v>
      </c>
      <c r="AK1009">
        <v>7.48</v>
      </c>
      <c r="AL1009">
        <v>0.19</v>
      </c>
      <c r="AM1009">
        <v>16.100000000000001</v>
      </c>
      <c r="AN1009">
        <v>19.100000000000001</v>
      </c>
      <c r="AO1009">
        <v>0.55000000000000004</v>
      </c>
      <c r="AP1009">
        <v>0</v>
      </c>
      <c r="AQ1009">
        <v>0.22</v>
      </c>
    </row>
    <row r="1010" spans="1:43" ht="15.6">
      <c r="A1010" s="134">
        <v>30552</v>
      </c>
      <c r="B1010" t="s">
        <v>2376</v>
      </c>
      <c r="C1010" t="s">
        <v>2362</v>
      </c>
      <c r="D1010">
        <v>4.4000000000000004</v>
      </c>
      <c r="E1010">
        <f t="shared" si="61"/>
        <v>3.5799999999999983</v>
      </c>
      <c r="F1010">
        <f t="shared" si="62"/>
        <v>-0.81999999999999318</v>
      </c>
      <c r="G1010">
        <f t="shared" si="63"/>
        <v>5.0170000000000003</v>
      </c>
      <c r="H1010" s="136">
        <f t="shared" si="60"/>
        <v>1403.15</v>
      </c>
      <c r="I1010" t="s">
        <v>1545</v>
      </c>
      <c r="J1010" t="s">
        <v>1511</v>
      </c>
      <c r="K1010" t="s">
        <v>1580</v>
      </c>
      <c r="L1010" t="s">
        <v>1486</v>
      </c>
      <c r="M1010">
        <v>42</v>
      </c>
      <c r="N1010">
        <v>1130</v>
      </c>
      <c r="O1010">
        <v>4</v>
      </c>
      <c r="P1010">
        <v>0.50170000000000003</v>
      </c>
      <c r="Q1010" s="134">
        <v>30552</v>
      </c>
      <c r="R1010">
        <v>49.86</v>
      </c>
      <c r="S1010">
        <v>0.36</v>
      </c>
      <c r="T1010">
        <v>17.57</v>
      </c>
      <c r="U1010">
        <v>6.1</v>
      </c>
      <c r="V1010">
        <v>0</v>
      </c>
      <c r="W1010">
        <v>8.14</v>
      </c>
      <c r="X1010">
        <v>11.34</v>
      </c>
      <c r="Y1010">
        <v>3.01</v>
      </c>
      <c r="Z1010">
        <v>0.04</v>
      </c>
      <c r="AA1010">
        <v>0</v>
      </c>
      <c r="AB1010">
        <v>0</v>
      </c>
      <c r="AC1010">
        <v>0</v>
      </c>
      <c r="AD1010">
        <v>0</v>
      </c>
      <c r="AE1010">
        <v>100.82</v>
      </c>
      <c r="AG1010" s="134">
        <v>30552</v>
      </c>
      <c r="AH1010">
        <v>50.13</v>
      </c>
      <c r="AI1010">
        <v>0.18</v>
      </c>
      <c r="AJ1010">
        <v>5.89</v>
      </c>
      <c r="AK1010">
        <v>4.8</v>
      </c>
      <c r="AL1010">
        <v>0</v>
      </c>
      <c r="AM1010">
        <v>16.100000000000001</v>
      </c>
      <c r="AN1010">
        <v>21.37</v>
      </c>
      <c r="AO1010">
        <v>0.41</v>
      </c>
      <c r="AP1010">
        <v>0</v>
      </c>
      <c r="AQ1010">
        <v>0.8</v>
      </c>
    </row>
    <row r="1011" spans="1:43" ht="15.6">
      <c r="A1011" s="134">
        <v>30505</v>
      </c>
      <c r="B1011" t="s">
        <v>2377</v>
      </c>
      <c r="C1011" t="s">
        <v>2362</v>
      </c>
      <c r="D1011">
        <v>5.0999999999999996</v>
      </c>
      <c r="E1011">
        <f t="shared" si="61"/>
        <v>5.1000000000000227</v>
      </c>
      <c r="F1011">
        <f t="shared" si="62"/>
        <v>0</v>
      </c>
      <c r="G1011">
        <f t="shared" si="63"/>
        <v>2.0270000000000001</v>
      </c>
      <c r="H1011" s="136">
        <f t="shared" si="60"/>
        <v>1333.15</v>
      </c>
      <c r="I1011" t="s">
        <v>1545</v>
      </c>
      <c r="J1011" t="s">
        <v>1511</v>
      </c>
      <c r="K1011" t="s">
        <v>1580</v>
      </c>
      <c r="L1011" t="s">
        <v>1486</v>
      </c>
      <c r="M1011">
        <v>30</v>
      </c>
      <c r="N1011">
        <v>1060</v>
      </c>
      <c r="O1011">
        <v>3</v>
      </c>
      <c r="P1011">
        <v>0.20269999999999999</v>
      </c>
      <c r="Q1011" s="134">
        <v>30505</v>
      </c>
      <c r="R1011">
        <v>49.22</v>
      </c>
      <c r="S1011">
        <v>0.34</v>
      </c>
      <c r="T1011">
        <v>17.77</v>
      </c>
      <c r="U1011">
        <v>5.96</v>
      </c>
      <c r="V1011">
        <v>0.11</v>
      </c>
      <c r="W1011">
        <v>6.86</v>
      </c>
      <c r="X1011">
        <v>11.6</v>
      </c>
      <c r="Y1011">
        <v>2.99</v>
      </c>
      <c r="Z1011">
        <v>0.05</v>
      </c>
      <c r="AA1011">
        <v>0</v>
      </c>
      <c r="AB1011">
        <v>0</v>
      </c>
      <c r="AC1011">
        <v>0</v>
      </c>
      <c r="AD1011">
        <v>0</v>
      </c>
      <c r="AE1011">
        <v>100</v>
      </c>
      <c r="AG1011" s="134">
        <v>30505</v>
      </c>
      <c r="AH1011">
        <v>50.77</v>
      </c>
      <c r="AI1011">
        <v>0.17</v>
      </c>
      <c r="AJ1011">
        <v>4.08</v>
      </c>
      <c r="AK1011">
        <v>4.5599999999999996</v>
      </c>
      <c r="AL1011">
        <v>0.1</v>
      </c>
      <c r="AM1011">
        <v>16.2</v>
      </c>
      <c r="AN1011">
        <v>23.03</v>
      </c>
      <c r="AO1011">
        <v>0.25</v>
      </c>
      <c r="AP1011">
        <v>0</v>
      </c>
      <c r="AQ1011">
        <v>0.35</v>
      </c>
    </row>
    <row r="1012" spans="1:43" ht="15.6">
      <c r="A1012" s="134">
        <v>30520</v>
      </c>
      <c r="B1012" t="s">
        <v>1240</v>
      </c>
      <c r="C1012" t="s">
        <v>2362</v>
      </c>
      <c r="D1012">
        <v>5.0999999999999996</v>
      </c>
      <c r="E1012">
        <f t="shared" si="61"/>
        <v>8.3199999999999932</v>
      </c>
      <c r="F1012">
        <f t="shared" si="62"/>
        <v>3.2199999999999989</v>
      </c>
      <c r="G1012">
        <f t="shared" si="63"/>
        <v>2.0349999999999997</v>
      </c>
      <c r="H1012" s="136">
        <f t="shared" si="60"/>
        <v>1293.1500000000001</v>
      </c>
      <c r="I1012" t="s">
        <v>1545</v>
      </c>
      <c r="J1012" t="s">
        <v>1511</v>
      </c>
      <c r="K1012" t="s">
        <v>1547</v>
      </c>
      <c r="L1012" t="s">
        <v>1486</v>
      </c>
      <c r="M1012">
        <v>42</v>
      </c>
      <c r="N1012">
        <v>1020</v>
      </c>
      <c r="O1012">
        <v>2</v>
      </c>
      <c r="P1012">
        <v>0.20349999999999999</v>
      </c>
      <c r="Q1012" s="134">
        <v>30520</v>
      </c>
      <c r="R1012">
        <v>50.26</v>
      </c>
      <c r="S1012">
        <v>0.41</v>
      </c>
      <c r="T1012">
        <v>18.14</v>
      </c>
      <c r="U1012">
        <v>5.78</v>
      </c>
      <c r="V1012">
        <v>0</v>
      </c>
      <c r="W1012">
        <v>4.49</v>
      </c>
      <c r="X1012">
        <v>8.8699999999999992</v>
      </c>
      <c r="Y1012">
        <v>3.62</v>
      </c>
      <c r="Z1012">
        <v>0.06</v>
      </c>
      <c r="AA1012">
        <v>0</v>
      </c>
      <c r="AB1012">
        <v>0.05</v>
      </c>
      <c r="AC1012">
        <v>0</v>
      </c>
      <c r="AD1012">
        <v>0</v>
      </c>
      <c r="AE1012">
        <v>96.78</v>
      </c>
      <c r="AG1012" s="134">
        <v>30520</v>
      </c>
      <c r="AH1012">
        <v>50.72</v>
      </c>
      <c r="AI1012">
        <v>0.26</v>
      </c>
      <c r="AJ1012">
        <v>4.05</v>
      </c>
      <c r="AK1012">
        <v>5.63</v>
      </c>
      <c r="AL1012">
        <v>0.1</v>
      </c>
      <c r="AM1012">
        <v>16.489999999999998</v>
      </c>
      <c r="AN1012">
        <v>22.3</v>
      </c>
      <c r="AO1012">
        <v>0.21</v>
      </c>
      <c r="AP1012">
        <v>0</v>
      </c>
      <c r="AQ1012">
        <v>0.09</v>
      </c>
    </row>
    <row r="1013" spans="1:43" ht="15.6">
      <c r="A1013" s="134">
        <v>30522</v>
      </c>
      <c r="B1013" t="s">
        <v>1238</v>
      </c>
      <c r="C1013" t="s">
        <v>2362</v>
      </c>
      <c r="D1013">
        <v>5.2</v>
      </c>
      <c r="E1013">
        <f t="shared" si="61"/>
        <v>6.2800000000000011</v>
      </c>
      <c r="F1013">
        <f t="shared" si="62"/>
        <v>1.0799999999999983</v>
      </c>
      <c r="G1013">
        <f t="shared" si="63"/>
        <v>2.0300000000000002</v>
      </c>
      <c r="H1013" s="136">
        <f t="shared" si="60"/>
        <v>1253.1500000000001</v>
      </c>
      <c r="I1013" t="s">
        <v>1545</v>
      </c>
      <c r="J1013" t="s">
        <v>1511</v>
      </c>
      <c r="K1013" t="s">
        <v>1547</v>
      </c>
      <c r="L1013" t="s">
        <v>1486</v>
      </c>
      <c r="M1013">
        <v>43</v>
      </c>
      <c r="N1013">
        <v>980</v>
      </c>
      <c r="O1013">
        <v>1</v>
      </c>
      <c r="P1013">
        <v>0.20300000000000001</v>
      </c>
      <c r="Q1013" s="134">
        <v>30522</v>
      </c>
      <c r="R1013">
        <v>57.13</v>
      </c>
      <c r="S1013">
        <v>0.26</v>
      </c>
      <c r="T1013">
        <v>18.07</v>
      </c>
      <c r="U1013">
        <v>3.62</v>
      </c>
      <c r="V1013">
        <v>0.11</v>
      </c>
      <c r="W1013">
        <v>3.49</v>
      </c>
      <c r="X1013">
        <v>6.56</v>
      </c>
      <c r="Y1013">
        <v>4.2699999999999996</v>
      </c>
      <c r="Z1013">
        <v>0.1</v>
      </c>
      <c r="AA1013">
        <v>0</v>
      </c>
      <c r="AB1013">
        <v>0.11</v>
      </c>
      <c r="AC1013">
        <v>0</v>
      </c>
      <c r="AD1013">
        <v>0</v>
      </c>
      <c r="AE1013">
        <v>98.92</v>
      </c>
      <c r="AG1013" s="134">
        <v>30522</v>
      </c>
      <c r="AH1013">
        <v>51.17</v>
      </c>
      <c r="AI1013">
        <v>0.22</v>
      </c>
      <c r="AJ1013">
        <v>4.18</v>
      </c>
      <c r="AK1013">
        <v>6.6</v>
      </c>
      <c r="AL1013">
        <v>0.24</v>
      </c>
      <c r="AM1013">
        <v>17.399999999999999</v>
      </c>
      <c r="AN1013">
        <v>20.010000000000002</v>
      </c>
      <c r="AO1013">
        <v>0.32</v>
      </c>
      <c r="AP1013">
        <v>0</v>
      </c>
      <c r="AQ1013">
        <v>0</v>
      </c>
    </row>
    <row r="1014" spans="1:43" ht="15.6">
      <c r="A1014" s="134">
        <v>30523</v>
      </c>
      <c r="B1014" t="s">
        <v>2378</v>
      </c>
      <c r="C1014" t="s">
        <v>2362</v>
      </c>
      <c r="D1014">
        <v>5.3</v>
      </c>
      <c r="E1014">
        <f t="shared" si="61"/>
        <v>8.1799999999999926</v>
      </c>
      <c r="F1014">
        <f t="shared" si="62"/>
        <v>2.8799999999999955</v>
      </c>
      <c r="G1014">
        <f t="shared" si="63"/>
        <v>2.0300000000000002</v>
      </c>
      <c r="H1014" s="136">
        <f t="shared" si="60"/>
        <v>1213.1500000000001</v>
      </c>
      <c r="I1014" t="s">
        <v>1545</v>
      </c>
      <c r="J1014" t="s">
        <v>1511</v>
      </c>
      <c r="K1014" t="s">
        <v>1547</v>
      </c>
      <c r="L1014" t="s">
        <v>1486</v>
      </c>
      <c r="M1014">
        <v>68</v>
      </c>
      <c r="N1014">
        <v>940</v>
      </c>
      <c r="O1014">
        <v>4</v>
      </c>
      <c r="P1014">
        <v>0.20300000000000001</v>
      </c>
      <c r="Q1014" s="134">
        <v>30523</v>
      </c>
      <c r="R1014">
        <v>59.33</v>
      </c>
      <c r="S1014">
        <v>0.16</v>
      </c>
      <c r="T1014">
        <v>17.04</v>
      </c>
      <c r="U1014">
        <v>3.92</v>
      </c>
      <c r="V1014">
        <v>0</v>
      </c>
      <c r="W1014">
        <v>2.27</v>
      </c>
      <c r="X1014">
        <v>5.6</v>
      </c>
      <c r="Y1014">
        <v>3.09</v>
      </c>
      <c r="Z1014">
        <v>0.12</v>
      </c>
      <c r="AA1014">
        <v>0.09</v>
      </c>
      <c r="AB1014">
        <v>0.2</v>
      </c>
      <c r="AC1014">
        <v>0</v>
      </c>
      <c r="AD1014">
        <v>0</v>
      </c>
      <c r="AE1014">
        <v>97.12</v>
      </c>
      <c r="AG1014" s="134">
        <v>30523</v>
      </c>
      <c r="AH1014">
        <v>52.33</v>
      </c>
      <c r="AI1014">
        <v>0.15</v>
      </c>
      <c r="AJ1014">
        <v>3.24</v>
      </c>
      <c r="AK1014">
        <v>6.81</v>
      </c>
      <c r="AL1014">
        <v>0.3</v>
      </c>
      <c r="AM1014">
        <v>16.97</v>
      </c>
      <c r="AN1014">
        <v>20.22</v>
      </c>
      <c r="AO1014">
        <v>0.33</v>
      </c>
      <c r="AP1014">
        <v>0</v>
      </c>
      <c r="AQ1014">
        <v>0.09</v>
      </c>
    </row>
    <row r="1015" spans="1:43" ht="15.6">
      <c r="A1015" s="134">
        <v>30556</v>
      </c>
      <c r="B1015" t="s">
        <v>2379</v>
      </c>
      <c r="C1015" t="s">
        <v>2362</v>
      </c>
      <c r="D1015">
        <v>6.3</v>
      </c>
      <c r="E1015">
        <f t="shared" si="61"/>
        <v>5.1500000000000057</v>
      </c>
      <c r="F1015">
        <f t="shared" si="62"/>
        <v>-1.1500000000000057</v>
      </c>
      <c r="G1015">
        <f t="shared" si="63"/>
        <v>5.0149999999999997</v>
      </c>
      <c r="H1015" s="136">
        <f t="shared" si="60"/>
        <v>1333.15</v>
      </c>
      <c r="I1015" t="s">
        <v>1545</v>
      </c>
      <c r="J1015" t="s">
        <v>1511</v>
      </c>
      <c r="K1015" t="s">
        <v>1580</v>
      </c>
      <c r="L1015" t="s">
        <v>1486</v>
      </c>
      <c r="M1015">
        <v>64</v>
      </c>
      <c r="N1015">
        <v>1060</v>
      </c>
      <c r="O1015">
        <v>6</v>
      </c>
      <c r="P1015">
        <v>0.50149999999999995</v>
      </c>
      <c r="Q1015" s="134">
        <v>30556</v>
      </c>
      <c r="R1015">
        <v>51.55</v>
      </c>
      <c r="S1015">
        <v>0.44</v>
      </c>
      <c r="T1015">
        <v>19.2</v>
      </c>
      <c r="U1015">
        <v>6.32</v>
      </c>
      <c r="V1015">
        <v>0.11</v>
      </c>
      <c r="W1015">
        <v>5.19</v>
      </c>
      <c r="X1015">
        <v>7.67</v>
      </c>
      <c r="Y1015">
        <v>4.3099999999999996</v>
      </c>
      <c r="Z1015">
        <v>0.06</v>
      </c>
      <c r="AA1015">
        <v>0</v>
      </c>
      <c r="AB1015">
        <v>0</v>
      </c>
      <c r="AC1015">
        <v>0</v>
      </c>
      <c r="AD1015">
        <v>0</v>
      </c>
      <c r="AE1015">
        <v>101.15</v>
      </c>
      <c r="AG1015" s="134">
        <v>30556</v>
      </c>
      <c r="AH1015">
        <v>48.63</v>
      </c>
      <c r="AI1015">
        <v>0.35</v>
      </c>
      <c r="AJ1015">
        <v>7.09</v>
      </c>
      <c r="AK1015">
        <v>7.01</v>
      </c>
      <c r="AL1015">
        <v>0.15</v>
      </c>
      <c r="AM1015">
        <v>14.99</v>
      </c>
      <c r="AN1015">
        <v>19.239999999999998</v>
      </c>
      <c r="AO1015">
        <v>0.51</v>
      </c>
      <c r="AP1015">
        <v>0</v>
      </c>
      <c r="AQ1015">
        <v>0.16</v>
      </c>
    </row>
    <row r="1016" spans="1:43" ht="15.6">
      <c r="A1016" s="134">
        <v>30559</v>
      </c>
      <c r="B1016" t="s">
        <v>2380</v>
      </c>
      <c r="C1016" t="s">
        <v>2362</v>
      </c>
      <c r="D1016">
        <v>8.8000000000000007</v>
      </c>
      <c r="E1016">
        <f t="shared" si="61"/>
        <v>8.8300000000000125</v>
      </c>
      <c r="F1016">
        <f t="shared" si="62"/>
        <v>3.0000000000001137E-2</v>
      </c>
      <c r="G1016">
        <f t="shared" si="63"/>
        <v>5.032</v>
      </c>
      <c r="H1016" s="136">
        <f t="shared" si="60"/>
        <v>1253.1500000000001</v>
      </c>
      <c r="I1016" t="s">
        <v>1545</v>
      </c>
      <c r="J1016" t="s">
        <v>1511</v>
      </c>
      <c r="K1016" t="s">
        <v>1547</v>
      </c>
      <c r="L1016" t="s">
        <v>1486</v>
      </c>
      <c r="M1016">
        <v>91</v>
      </c>
      <c r="N1016">
        <v>980</v>
      </c>
      <c r="O1016">
        <v>10</v>
      </c>
      <c r="P1016">
        <v>0.50319999999999998</v>
      </c>
      <c r="Q1016" s="134">
        <v>30559</v>
      </c>
      <c r="R1016">
        <v>51.54</v>
      </c>
      <c r="S1016">
        <v>0.22</v>
      </c>
      <c r="T1016">
        <v>19.02</v>
      </c>
      <c r="U1016">
        <v>4.42</v>
      </c>
      <c r="V1016">
        <v>0.14000000000000001</v>
      </c>
      <c r="W1016">
        <v>4.08</v>
      </c>
      <c r="X1016">
        <v>8.7100000000000009</v>
      </c>
      <c r="Y1016">
        <v>2.99</v>
      </c>
      <c r="Z1016">
        <v>0.05</v>
      </c>
      <c r="AA1016">
        <v>0</v>
      </c>
      <c r="AB1016">
        <v>0</v>
      </c>
      <c r="AC1016">
        <v>0</v>
      </c>
      <c r="AD1016">
        <v>0</v>
      </c>
      <c r="AE1016">
        <v>99.97</v>
      </c>
      <c r="AG1016" s="134">
        <v>30559</v>
      </c>
      <c r="AH1016">
        <v>47.53</v>
      </c>
      <c r="AI1016">
        <v>0.32</v>
      </c>
      <c r="AJ1016">
        <v>7.66</v>
      </c>
      <c r="AK1016">
        <v>7.41</v>
      </c>
      <c r="AL1016">
        <v>0.15</v>
      </c>
      <c r="AM1016">
        <v>13.48</v>
      </c>
      <c r="AN1016">
        <v>23.16</v>
      </c>
      <c r="AO1016">
        <v>0.35</v>
      </c>
      <c r="AP1016">
        <v>0</v>
      </c>
      <c r="AQ1016">
        <v>0.11</v>
      </c>
    </row>
    <row r="1017" spans="1:43" ht="15.6">
      <c r="A1017" s="134">
        <v>30555</v>
      </c>
      <c r="B1017" t="s">
        <v>2381</v>
      </c>
      <c r="C1017" t="s">
        <v>2362</v>
      </c>
      <c r="D1017">
        <v>9</v>
      </c>
      <c r="E1017">
        <f t="shared" si="61"/>
        <v>7.6899999999999977</v>
      </c>
      <c r="F1017">
        <f t="shared" si="62"/>
        <v>-1.3100000000000023</v>
      </c>
      <c r="G1017">
        <f t="shared" si="63"/>
        <v>5.0149999999999997</v>
      </c>
      <c r="H1017" s="136">
        <f t="shared" si="60"/>
        <v>1333.15</v>
      </c>
      <c r="I1017" t="s">
        <v>1545</v>
      </c>
      <c r="J1017" t="s">
        <v>1511</v>
      </c>
      <c r="K1017" t="s">
        <v>1580</v>
      </c>
      <c r="L1017" t="s">
        <v>1486</v>
      </c>
      <c r="M1017">
        <v>64</v>
      </c>
      <c r="N1017">
        <v>1060</v>
      </c>
      <c r="O1017">
        <v>6</v>
      </c>
      <c r="P1017">
        <v>0.50149999999999995</v>
      </c>
      <c r="Q1017" s="134">
        <v>30555</v>
      </c>
      <c r="R1017">
        <v>48.02</v>
      </c>
      <c r="S1017">
        <v>0.33</v>
      </c>
      <c r="T1017">
        <v>16.71</v>
      </c>
      <c r="U1017">
        <v>5.91</v>
      </c>
      <c r="V1017">
        <v>0</v>
      </c>
      <c r="W1017">
        <v>7.26</v>
      </c>
      <c r="X1017">
        <v>11.33</v>
      </c>
      <c r="Y1017">
        <v>2.65</v>
      </c>
      <c r="Z1017">
        <v>0.1</v>
      </c>
      <c r="AA1017">
        <v>0</v>
      </c>
      <c r="AB1017">
        <v>0</v>
      </c>
      <c r="AC1017">
        <v>0</v>
      </c>
      <c r="AD1017">
        <v>0</v>
      </c>
      <c r="AE1017">
        <v>101.31</v>
      </c>
      <c r="AG1017" s="134">
        <v>30555</v>
      </c>
      <c r="AH1017">
        <v>51.13</v>
      </c>
      <c r="AI1017">
        <v>0.16</v>
      </c>
      <c r="AJ1017">
        <v>4.0999999999999996</v>
      </c>
      <c r="AK1017">
        <v>4.21</v>
      </c>
      <c r="AL1017">
        <v>0</v>
      </c>
      <c r="AM1017">
        <v>15.94</v>
      </c>
      <c r="AN1017">
        <v>23.56</v>
      </c>
      <c r="AO1017">
        <v>0.26</v>
      </c>
      <c r="AP1017">
        <v>0</v>
      </c>
      <c r="AQ1017">
        <v>0.71</v>
      </c>
    </row>
    <row r="1018" spans="1:43" ht="15.6">
      <c r="A1018" s="134">
        <v>4573</v>
      </c>
      <c r="B1018" t="s">
        <v>2382</v>
      </c>
      <c r="C1018" t="s">
        <v>1694</v>
      </c>
      <c r="D1018">
        <v>3.3</v>
      </c>
      <c r="E1018">
        <f t="shared" si="61"/>
        <v>4.8299999999999983</v>
      </c>
      <c r="F1018">
        <f t="shared" si="62"/>
        <v>1.5300000000000011</v>
      </c>
      <c r="G1018">
        <f t="shared" si="63"/>
        <v>12</v>
      </c>
      <c r="H1018" s="136">
        <f t="shared" si="60"/>
        <v>1518.15</v>
      </c>
      <c r="I1018" t="s">
        <v>1504</v>
      </c>
      <c r="J1018" t="s">
        <v>1490</v>
      </c>
      <c r="K1018" t="s">
        <v>1580</v>
      </c>
      <c r="L1018" t="s">
        <v>1486</v>
      </c>
      <c r="M1018">
        <v>25</v>
      </c>
      <c r="N1018">
        <v>1245</v>
      </c>
      <c r="O1018">
        <v>10</v>
      </c>
      <c r="P1018">
        <v>1.2</v>
      </c>
      <c r="Q1018" s="134">
        <v>4573</v>
      </c>
      <c r="R1018">
        <v>45.8</v>
      </c>
      <c r="S1018">
        <v>0.61</v>
      </c>
      <c r="T1018">
        <v>17.059999999999999</v>
      </c>
      <c r="U1018">
        <v>6.87</v>
      </c>
      <c r="V1018">
        <v>0.14000000000000001</v>
      </c>
      <c r="W1018">
        <v>11.44</v>
      </c>
      <c r="X1018">
        <v>10.91</v>
      </c>
      <c r="Y1018">
        <v>2.0299999999999998</v>
      </c>
      <c r="Z1018">
        <v>0.13</v>
      </c>
      <c r="AA1018">
        <v>0.09</v>
      </c>
      <c r="AB1018">
        <v>0.09</v>
      </c>
      <c r="AC1018">
        <v>0</v>
      </c>
      <c r="AD1018">
        <v>0</v>
      </c>
      <c r="AE1018">
        <v>98.47</v>
      </c>
      <c r="AG1018" s="134">
        <v>4573</v>
      </c>
      <c r="AH1018">
        <v>52.4</v>
      </c>
      <c r="AI1018">
        <v>0.14000000000000001</v>
      </c>
      <c r="AJ1018">
        <v>6</v>
      </c>
      <c r="AK1018">
        <v>4.0999999999999996</v>
      </c>
      <c r="AL1018">
        <v>0.08</v>
      </c>
      <c r="AM1018">
        <v>19.399999999999999</v>
      </c>
      <c r="AN1018">
        <v>17.600000000000001</v>
      </c>
      <c r="AO1018">
        <v>0.49</v>
      </c>
      <c r="AP1018">
        <v>0</v>
      </c>
      <c r="AQ1018">
        <v>0.9</v>
      </c>
    </row>
    <row r="1019" spans="1:43" ht="15.6">
      <c r="A1019" s="134">
        <v>4586</v>
      </c>
      <c r="B1019" t="s">
        <v>2383</v>
      </c>
      <c r="C1019" t="s">
        <v>1694</v>
      </c>
      <c r="D1019">
        <v>4.8</v>
      </c>
      <c r="E1019">
        <f t="shared" si="61"/>
        <v>6.3200000000000074</v>
      </c>
      <c r="F1019">
        <f t="shared" si="62"/>
        <v>1.519999999999996</v>
      </c>
      <c r="G1019">
        <f t="shared" si="63"/>
        <v>16</v>
      </c>
      <c r="H1019" s="136">
        <f t="shared" si="60"/>
        <v>1503.15</v>
      </c>
      <c r="I1019" t="s">
        <v>1504</v>
      </c>
      <c r="J1019" t="s">
        <v>1490</v>
      </c>
      <c r="K1019" t="s">
        <v>1580</v>
      </c>
      <c r="L1019" t="s">
        <v>1486</v>
      </c>
      <c r="M1019">
        <v>22</v>
      </c>
      <c r="N1019">
        <v>1230</v>
      </c>
      <c r="O1019">
        <v>10</v>
      </c>
      <c r="P1019">
        <v>1.6</v>
      </c>
      <c r="Q1019" s="134">
        <v>4586</v>
      </c>
      <c r="R1019">
        <v>44.2</v>
      </c>
      <c r="S1019">
        <v>0.66</v>
      </c>
      <c r="T1019">
        <v>16.82</v>
      </c>
      <c r="U1019">
        <v>7.77</v>
      </c>
      <c r="V1019">
        <v>0.13</v>
      </c>
      <c r="W1019">
        <v>11.43</v>
      </c>
      <c r="X1019">
        <v>9.86</v>
      </c>
      <c r="Y1019">
        <v>2.42</v>
      </c>
      <c r="Z1019">
        <v>0.11</v>
      </c>
      <c r="AA1019">
        <v>0.12</v>
      </c>
      <c r="AB1019">
        <v>0.16</v>
      </c>
      <c r="AC1019">
        <v>0</v>
      </c>
      <c r="AD1019">
        <v>0</v>
      </c>
      <c r="AE1019">
        <v>98.48</v>
      </c>
      <c r="AG1019" s="134">
        <v>4586</v>
      </c>
      <c r="AH1019">
        <v>51.6</v>
      </c>
      <c r="AI1019">
        <v>0.19</v>
      </c>
      <c r="AJ1019">
        <v>7.1</v>
      </c>
      <c r="AK1019">
        <v>4.0999999999999996</v>
      </c>
      <c r="AL1019">
        <v>0.06</v>
      </c>
      <c r="AM1019">
        <v>18.2</v>
      </c>
      <c r="AN1019">
        <v>18.399999999999999</v>
      </c>
      <c r="AO1019">
        <v>0.45</v>
      </c>
      <c r="AP1019">
        <v>0</v>
      </c>
      <c r="AQ1019">
        <v>0.32</v>
      </c>
    </row>
    <row r="1020" spans="1:43" ht="15.6">
      <c r="A1020" s="134">
        <v>4583</v>
      </c>
      <c r="B1020" t="s">
        <v>2384</v>
      </c>
      <c r="C1020" t="s">
        <v>1694</v>
      </c>
      <c r="D1020">
        <v>4.9000000000000004</v>
      </c>
      <c r="E1020">
        <f t="shared" si="61"/>
        <v>5.8999999999999915</v>
      </c>
      <c r="F1020">
        <f t="shared" si="62"/>
        <v>1</v>
      </c>
      <c r="G1020">
        <f t="shared" si="63"/>
        <v>16</v>
      </c>
      <c r="H1020" s="136">
        <f t="shared" si="60"/>
        <v>1533.15</v>
      </c>
      <c r="I1020" t="s">
        <v>1504</v>
      </c>
      <c r="J1020" t="s">
        <v>1490</v>
      </c>
      <c r="K1020" t="s">
        <v>1580</v>
      </c>
      <c r="L1020" t="s">
        <v>1486</v>
      </c>
      <c r="M1020">
        <v>20</v>
      </c>
      <c r="N1020">
        <v>1260</v>
      </c>
      <c r="O1020">
        <v>10</v>
      </c>
      <c r="P1020">
        <v>1.6</v>
      </c>
      <c r="Q1020" s="134">
        <v>4583</v>
      </c>
      <c r="R1020">
        <v>43.9</v>
      </c>
      <c r="S1020">
        <v>0.66</v>
      </c>
      <c r="T1020">
        <v>17.190000000000001</v>
      </c>
      <c r="U1020">
        <v>7.36</v>
      </c>
      <c r="V1020">
        <v>0.08</v>
      </c>
      <c r="W1020">
        <v>11.79</v>
      </c>
      <c r="X1020">
        <v>10.4</v>
      </c>
      <c r="Y1020">
        <v>2.37</v>
      </c>
      <c r="Z1020">
        <v>0.12</v>
      </c>
      <c r="AA1020">
        <v>0.08</v>
      </c>
      <c r="AB1020">
        <v>0.15</v>
      </c>
      <c r="AC1020">
        <v>0</v>
      </c>
      <c r="AD1020">
        <v>0</v>
      </c>
      <c r="AE1020">
        <v>99</v>
      </c>
      <c r="AG1020" s="134">
        <v>4583</v>
      </c>
      <c r="AH1020">
        <v>51</v>
      </c>
      <c r="AI1020">
        <v>0.17</v>
      </c>
      <c r="AJ1020">
        <v>8</v>
      </c>
      <c r="AK1020">
        <v>3.9</v>
      </c>
      <c r="AL1020">
        <v>0.1</v>
      </c>
      <c r="AM1020">
        <v>17.8</v>
      </c>
      <c r="AN1020">
        <v>18.100000000000001</v>
      </c>
      <c r="AO1020">
        <v>0.66</v>
      </c>
      <c r="AP1020">
        <v>0</v>
      </c>
      <c r="AQ1020">
        <v>0.37</v>
      </c>
    </row>
    <row r="1021" spans="1:43" ht="15.6">
      <c r="A1021" s="134">
        <v>4584</v>
      </c>
      <c r="B1021" t="s">
        <v>2385</v>
      </c>
      <c r="C1021" t="s">
        <v>1694</v>
      </c>
      <c r="D1021">
        <v>5</v>
      </c>
      <c r="E1021">
        <f t="shared" si="61"/>
        <v>6.5799999999999983</v>
      </c>
      <c r="F1021">
        <f t="shared" si="62"/>
        <v>1.5799999999999983</v>
      </c>
      <c r="G1021">
        <f t="shared" si="63"/>
        <v>16</v>
      </c>
      <c r="H1021" s="136">
        <f t="shared" si="60"/>
        <v>1528.15</v>
      </c>
      <c r="I1021" t="s">
        <v>1504</v>
      </c>
      <c r="J1021" t="s">
        <v>1490</v>
      </c>
      <c r="K1021" t="s">
        <v>1580</v>
      </c>
      <c r="L1021" t="s">
        <v>1486</v>
      </c>
      <c r="M1021">
        <v>10</v>
      </c>
      <c r="N1021">
        <v>1255</v>
      </c>
      <c r="O1021">
        <v>10</v>
      </c>
      <c r="P1021">
        <v>1.6</v>
      </c>
      <c r="Q1021" s="134">
        <v>4584</v>
      </c>
      <c r="R1021">
        <v>43.7</v>
      </c>
      <c r="S1021">
        <v>0.59</v>
      </c>
      <c r="T1021">
        <v>16.8</v>
      </c>
      <c r="U1021">
        <v>7.35</v>
      </c>
      <c r="V1021">
        <v>0.16</v>
      </c>
      <c r="W1021">
        <v>11.92</v>
      </c>
      <c r="X1021">
        <v>10.48</v>
      </c>
      <c r="Y1021">
        <v>2.17</v>
      </c>
      <c r="Z1021">
        <v>0.09</v>
      </c>
      <c r="AA1021">
        <v>0.08</v>
      </c>
      <c r="AB1021">
        <v>0.08</v>
      </c>
      <c r="AC1021">
        <v>0</v>
      </c>
      <c r="AD1021">
        <v>0</v>
      </c>
      <c r="AE1021">
        <v>98.42</v>
      </c>
      <c r="AG1021" s="134">
        <v>4584</v>
      </c>
      <c r="AH1021">
        <v>51.7</v>
      </c>
      <c r="AI1021">
        <v>0.19</v>
      </c>
      <c r="AJ1021">
        <v>7.4</v>
      </c>
      <c r="AK1021">
        <v>3.8</v>
      </c>
      <c r="AL1021">
        <v>0.08</v>
      </c>
      <c r="AM1021">
        <v>17.7</v>
      </c>
      <c r="AN1021">
        <v>18.8</v>
      </c>
      <c r="AO1021">
        <v>0.6</v>
      </c>
      <c r="AP1021">
        <v>0</v>
      </c>
      <c r="AQ1021">
        <v>0.6</v>
      </c>
    </row>
    <row r="1022" spans="1:43" ht="15.6">
      <c r="A1022" s="134">
        <v>4576</v>
      </c>
      <c r="B1022" t="s">
        <v>2386</v>
      </c>
      <c r="C1022" t="s">
        <v>1694</v>
      </c>
      <c r="D1022">
        <v>5.0599999999999996</v>
      </c>
      <c r="E1022">
        <f t="shared" si="61"/>
        <v>6.6899999999999977</v>
      </c>
      <c r="F1022">
        <f t="shared" si="62"/>
        <v>1.6299999999999955</v>
      </c>
      <c r="G1022">
        <f t="shared" si="63"/>
        <v>12</v>
      </c>
      <c r="H1022" s="136">
        <f t="shared" si="60"/>
        <v>1473.15</v>
      </c>
      <c r="I1022" t="s">
        <v>1504</v>
      </c>
      <c r="J1022" t="s">
        <v>1490</v>
      </c>
      <c r="K1022" t="s">
        <v>1580</v>
      </c>
      <c r="L1022" t="s">
        <v>1486</v>
      </c>
      <c r="M1022">
        <v>29</v>
      </c>
      <c r="N1022">
        <v>1200</v>
      </c>
      <c r="O1022">
        <v>10</v>
      </c>
      <c r="P1022">
        <v>1.2</v>
      </c>
      <c r="Q1022" s="134">
        <v>4576</v>
      </c>
      <c r="R1022">
        <v>45.1</v>
      </c>
      <c r="S1022">
        <v>0.6</v>
      </c>
      <c r="T1022">
        <v>17.63</v>
      </c>
      <c r="U1022">
        <v>6.92</v>
      </c>
      <c r="V1022">
        <v>0.12</v>
      </c>
      <c r="W1022">
        <v>10.26</v>
      </c>
      <c r="X1022">
        <v>10.220000000000001</v>
      </c>
      <c r="Y1022">
        <v>2.15</v>
      </c>
      <c r="Z1022">
        <v>0.1</v>
      </c>
      <c r="AA1022">
        <v>0.11</v>
      </c>
      <c r="AB1022">
        <v>0.1</v>
      </c>
      <c r="AC1022">
        <v>0</v>
      </c>
      <c r="AD1022">
        <v>0</v>
      </c>
      <c r="AE1022">
        <v>98.37</v>
      </c>
      <c r="AG1022" s="134">
        <v>4576</v>
      </c>
      <c r="AH1022">
        <v>52</v>
      </c>
      <c r="AI1022">
        <v>0.18</v>
      </c>
      <c r="AJ1022">
        <v>6.2</v>
      </c>
      <c r="AK1022">
        <v>3.9</v>
      </c>
      <c r="AL1022">
        <v>0.09</v>
      </c>
      <c r="AM1022">
        <v>18</v>
      </c>
      <c r="AN1022">
        <v>18.899999999999999</v>
      </c>
      <c r="AO1022">
        <v>0.43</v>
      </c>
      <c r="AP1022">
        <v>0</v>
      </c>
      <c r="AQ1022">
        <v>0.8</v>
      </c>
    </row>
    <row r="1023" spans="1:43" ht="15.6">
      <c r="A1023" s="134">
        <v>4589</v>
      </c>
      <c r="B1023" t="s">
        <v>2387</v>
      </c>
      <c r="C1023" t="s">
        <v>1694</v>
      </c>
      <c r="D1023">
        <v>5.3</v>
      </c>
      <c r="E1023">
        <f t="shared" si="61"/>
        <v>5.589999999999975</v>
      </c>
      <c r="F1023">
        <f t="shared" si="62"/>
        <v>0.29000000000000625</v>
      </c>
      <c r="G1023">
        <f t="shared" si="63"/>
        <v>20</v>
      </c>
      <c r="H1023" s="136">
        <f t="shared" si="60"/>
        <v>1563.15</v>
      </c>
      <c r="I1023" t="s">
        <v>1504</v>
      </c>
      <c r="J1023" t="s">
        <v>1490</v>
      </c>
      <c r="K1023" t="s">
        <v>1580</v>
      </c>
      <c r="L1023" t="s">
        <v>1486</v>
      </c>
      <c r="M1023">
        <v>15</v>
      </c>
      <c r="N1023">
        <v>1290</v>
      </c>
      <c r="O1023">
        <v>10</v>
      </c>
      <c r="P1023">
        <v>2</v>
      </c>
      <c r="Q1023" s="134">
        <v>4589</v>
      </c>
      <c r="R1023">
        <v>43.88</v>
      </c>
      <c r="S1023">
        <v>0.64</v>
      </c>
      <c r="T1023">
        <v>15.41</v>
      </c>
      <c r="U1023">
        <v>8.2100000000000009</v>
      </c>
      <c r="V1023">
        <v>0.12</v>
      </c>
      <c r="W1023">
        <v>13.36</v>
      </c>
      <c r="X1023">
        <v>10.25</v>
      </c>
      <c r="Y1023">
        <v>2.2000000000000002</v>
      </c>
      <c r="Z1023">
        <v>0.1</v>
      </c>
      <c r="AA1023">
        <v>0.15</v>
      </c>
      <c r="AB1023">
        <v>0.09</v>
      </c>
      <c r="AC1023">
        <v>0</v>
      </c>
      <c r="AD1023">
        <v>0</v>
      </c>
      <c r="AE1023">
        <v>99.71</v>
      </c>
      <c r="AG1023" s="134">
        <v>4589</v>
      </c>
      <c r="AH1023">
        <v>52.7</v>
      </c>
      <c r="AI1023">
        <v>0.12</v>
      </c>
      <c r="AJ1023">
        <v>6.2</v>
      </c>
      <c r="AK1023">
        <v>4.0999999999999996</v>
      </c>
      <c r="AL1023">
        <v>0.09</v>
      </c>
      <c r="AM1023">
        <v>19.399999999999999</v>
      </c>
      <c r="AN1023">
        <v>17.3</v>
      </c>
      <c r="AO1023">
        <v>0.48</v>
      </c>
      <c r="AP1023">
        <v>0</v>
      </c>
      <c r="AQ1023">
        <v>0.26</v>
      </c>
    </row>
    <row r="1024" spans="1:43" ht="15.6">
      <c r="A1024" s="134">
        <v>4585</v>
      </c>
      <c r="B1024" t="s">
        <v>2388</v>
      </c>
      <c r="C1024" t="s">
        <v>1694</v>
      </c>
      <c r="D1024">
        <v>5.3</v>
      </c>
      <c r="E1024">
        <f t="shared" si="61"/>
        <v>6.8099999999999881</v>
      </c>
      <c r="F1024">
        <f t="shared" si="62"/>
        <v>1.5100000000000051</v>
      </c>
      <c r="G1024">
        <f t="shared" si="63"/>
        <v>16</v>
      </c>
      <c r="H1024" s="136">
        <f t="shared" si="60"/>
        <v>1518.15</v>
      </c>
      <c r="I1024" t="s">
        <v>1504</v>
      </c>
      <c r="J1024" t="s">
        <v>1490</v>
      </c>
      <c r="K1024" t="s">
        <v>1580</v>
      </c>
      <c r="L1024" t="s">
        <v>1486</v>
      </c>
      <c r="M1024">
        <v>20</v>
      </c>
      <c r="N1024">
        <v>1245</v>
      </c>
      <c r="O1024">
        <v>10</v>
      </c>
      <c r="P1024">
        <v>1.6</v>
      </c>
      <c r="Q1024" s="134">
        <v>4585</v>
      </c>
      <c r="R1024">
        <v>43.5</v>
      </c>
      <c r="S1024">
        <v>0.64</v>
      </c>
      <c r="T1024">
        <v>16.84</v>
      </c>
      <c r="U1024">
        <v>7.3</v>
      </c>
      <c r="V1024">
        <v>0.15</v>
      </c>
      <c r="W1024">
        <v>11.78</v>
      </c>
      <c r="X1024">
        <v>10.52</v>
      </c>
      <c r="Y1024">
        <v>2.2599999999999998</v>
      </c>
      <c r="Z1024">
        <v>0.05</v>
      </c>
      <c r="AA1024">
        <v>0.09</v>
      </c>
      <c r="AB1024">
        <v>0.06</v>
      </c>
      <c r="AC1024">
        <v>0</v>
      </c>
      <c r="AD1024">
        <v>0</v>
      </c>
      <c r="AE1024">
        <v>98.49</v>
      </c>
      <c r="AG1024" s="134">
        <v>4585</v>
      </c>
      <c r="AH1024">
        <v>51.5</v>
      </c>
      <c r="AI1024">
        <v>0.15</v>
      </c>
      <c r="AJ1024">
        <v>7.7</v>
      </c>
      <c r="AK1024">
        <v>3.8</v>
      </c>
      <c r="AL1024">
        <v>7.0000000000000007E-2</v>
      </c>
      <c r="AM1024">
        <v>18.100000000000001</v>
      </c>
      <c r="AN1024">
        <v>18.3</v>
      </c>
      <c r="AO1024">
        <v>0.6</v>
      </c>
      <c r="AP1024">
        <v>0</v>
      </c>
      <c r="AQ1024">
        <v>0.48</v>
      </c>
    </row>
    <row r="1025" spans="1:43" ht="15.6">
      <c r="A1025" s="134">
        <v>4575</v>
      </c>
      <c r="B1025" t="s">
        <v>2389</v>
      </c>
      <c r="C1025" t="s">
        <v>1694</v>
      </c>
      <c r="D1025">
        <v>5.99</v>
      </c>
      <c r="E1025">
        <f t="shared" si="61"/>
        <v>6.4600000000000222</v>
      </c>
      <c r="F1025">
        <f t="shared" si="62"/>
        <v>0.46999999999999886</v>
      </c>
      <c r="G1025">
        <f t="shared" si="63"/>
        <v>12</v>
      </c>
      <c r="H1025" s="136">
        <f t="shared" si="60"/>
        <v>1488.15</v>
      </c>
      <c r="I1025" t="s">
        <v>1504</v>
      </c>
      <c r="J1025" t="s">
        <v>1490</v>
      </c>
      <c r="K1025" t="s">
        <v>1580</v>
      </c>
      <c r="L1025" t="s">
        <v>1486</v>
      </c>
      <c r="M1025">
        <v>24</v>
      </c>
      <c r="N1025">
        <v>1215</v>
      </c>
      <c r="O1025">
        <v>10</v>
      </c>
      <c r="P1025">
        <v>1.2</v>
      </c>
      <c r="Q1025" s="134">
        <v>4575</v>
      </c>
      <c r="R1025">
        <v>44.63</v>
      </c>
      <c r="S1025">
        <v>0.59</v>
      </c>
      <c r="T1025">
        <v>17.45</v>
      </c>
      <c r="U1025">
        <v>6.85</v>
      </c>
      <c r="V1025">
        <v>0.08</v>
      </c>
      <c r="W1025">
        <v>10.72</v>
      </c>
      <c r="X1025">
        <v>10.72</v>
      </c>
      <c r="Y1025">
        <v>2.21</v>
      </c>
      <c r="Z1025">
        <v>0.08</v>
      </c>
      <c r="AA1025">
        <v>0.05</v>
      </c>
      <c r="AB1025">
        <v>0.16</v>
      </c>
      <c r="AC1025">
        <v>0</v>
      </c>
      <c r="AD1025">
        <v>0</v>
      </c>
      <c r="AE1025">
        <v>99.53</v>
      </c>
      <c r="AG1025" s="134">
        <v>4575</v>
      </c>
      <c r="AH1025">
        <v>51.3</v>
      </c>
      <c r="AI1025">
        <v>0.19</v>
      </c>
      <c r="AJ1025">
        <v>7.2</v>
      </c>
      <c r="AK1025">
        <v>3.9</v>
      </c>
      <c r="AL1025">
        <v>0.09</v>
      </c>
      <c r="AM1025">
        <v>17.600000000000001</v>
      </c>
      <c r="AN1025">
        <v>19.100000000000001</v>
      </c>
      <c r="AO1025">
        <v>0.5</v>
      </c>
      <c r="AP1025">
        <v>0</v>
      </c>
      <c r="AQ1025">
        <v>0.5</v>
      </c>
    </row>
    <row r="1026" spans="1:43" ht="15.6">
      <c r="A1026" s="134">
        <v>4595</v>
      </c>
      <c r="B1026" t="s">
        <v>2390</v>
      </c>
      <c r="C1026" t="s">
        <v>1694</v>
      </c>
      <c r="D1026">
        <v>6.2</v>
      </c>
      <c r="E1026">
        <f t="shared" si="61"/>
        <v>5.9099999999999966</v>
      </c>
      <c r="F1026">
        <f t="shared" si="62"/>
        <v>-0.29000000000000625</v>
      </c>
      <c r="G1026">
        <f t="shared" si="63"/>
        <v>12</v>
      </c>
      <c r="H1026" s="136">
        <f t="shared" si="60"/>
        <v>1458.15</v>
      </c>
      <c r="I1026" t="s">
        <v>1504</v>
      </c>
      <c r="J1026" t="s">
        <v>1490</v>
      </c>
      <c r="K1026" t="s">
        <v>1580</v>
      </c>
      <c r="L1026" t="s">
        <v>1486</v>
      </c>
      <c r="M1026">
        <v>26</v>
      </c>
      <c r="N1026">
        <v>1185</v>
      </c>
      <c r="O1026">
        <v>10</v>
      </c>
      <c r="P1026">
        <v>1.2</v>
      </c>
      <c r="Q1026" s="134">
        <v>4595</v>
      </c>
      <c r="R1026">
        <v>45.8</v>
      </c>
      <c r="S1026">
        <v>1.26</v>
      </c>
      <c r="T1026">
        <v>18.13</v>
      </c>
      <c r="U1026">
        <v>6.97</v>
      </c>
      <c r="V1026">
        <v>0.17</v>
      </c>
      <c r="W1026">
        <v>8.76</v>
      </c>
      <c r="X1026">
        <v>8.91</v>
      </c>
      <c r="Y1026">
        <v>3.59</v>
      </c>
      <c r="Z1026">
        <v>0.48</v>
      </c>
      <c r="AA1026">
        <v>0.02</v>
      </c>
      <c r="AB1026">
        <v>0</v>
      </c>
      <c r="AC1026">
        <v>0</v>
      </c>
      <c r="AD1026">
        <v>0</v>
      </c>
      <c r="AE1026">
        <v>100.29</v>
      </c>
      <c r="AG1026" s="134">
        <v>4595</v>
      </c>
      <c r="AH1026">
        <v>51.6</v>
      </c>
      <c r="AI1026">
        <v>0.53</v>
      </c>
      <c r="AJ1026">
        <v>7.7</v>
      </c>
      <c r="AK1026">
        <v>3.8</v>
      </c>
      <c r="AL1026">
        <v>0.06</v>
      </c>
      <c r="AM1026">
        <v>17.2</v>
      </c>
      <c r="AN1026">
        <v>18.899999999999999</v>
      </c>
      <c r="AO1026">
        <v>0.8</v>
      </c>
      <c r="AP1026">
        <v>0</v>
      </c>
      <c r="AQ1026">
        <v>0.61</v>
      </c>
    </row>
    <row r="1027" spans="1:43" ht="15.6">
      <c r="A1027" s="134">
        <v>4577</v>
      </c>
      <c r="B1027" t="s">
        <v>2391</v>
      </c>
      <c r="C1027" t="s">
        <v>1694</v>
      </c>
      <c r="D1027">
        <v>6.26</v>
      </c>
      <c r="E1027">
        <f t="shared" si="61"/>
        <v>7.4699999999999989</v>
      </c>
      <c r="F1027">
        <f t="shared" si="62"/>
        <v>1.2099999999999937</v>
      </c>
      <c r="G1027">
        <f t="shared" si="63"/>
        <v>12</v>
      </c>
      <c r="H1027" s="136">
        <f t="shared" ref="H1027:H1090" si="64">N1027+273.15</f>
        <v>1458.15</v>
      </c>
      <c r="I1027" t="s">
        <v>1504</v>
      </c>
      <c r="J1027" t="s">
        <v>1490</v>
      </c>
      <c r="K1027" t="s">
        <v>1580</v>
      </c>
      <c r="L1027" t="s">
        <v>1486</v>
      </c>
      <c r="M1027">
        <v>26</v>
      </c>
      <c r="N1027">
        <v>1185</v>
      </c>
      <c r="O1027">
        <v>10</v>
      </c>
      <c r="P1027">
        <v>1.2</v>
      </c>
      <c r="Q1027" s="134">
        <v>4577</v>
      </c>
      <c r="R1027">
        <v>44.78</v>
      </c>
      <c r="S1027">
        <v>0.63</v>
      </c>
      <c r="T1027">
        <v>17.989999999999998</v>
      </c>
      <c r="U1027">
        <v>7.21</v>
      </c>
      <c r="V1027">
        <v>0.14000000000000001</v>
      </c>
      <c r="W1027">
        <v>9.39</v>
      </c>
      <c r="X1027">
        <v>9.8000000000000007</v>
      </c>
      <c r="Y1027">
        <v>2.31</v>
      </c>
      <c r="Z1027">
        <v>0.12</v>
      </c>
      <c r="AA1027">
        <v>0.08</v>
      </c>
      <c r="AB1027">
        <v>0.08</v>
      </c>
      <c r="AC1027">
        <v>0</v>
      </c>
      <c r="AD1027">
        <v>0</v>
      </c>
      <c r="AE1027">
        <v>98.79</v>
      </c>
      <c r="AG1027" s="134">
        <v>4577</v>
      </c>
      <c r="AH1027">
        <v>51.4</v>
      </c>
      <c r="AI1027">
        <v>0.22</v>
      </c>
      <c r="AJ1027">
        <v>7.1</v>
      </c>
      <c r="AK1027">
        <v>3.9</v>
      </c>
      <c r="AL1027">
        <v>0.09</v>
      </c>
      <c r="AM1027">
        <v>17.5</v>
      </c>
      <c r="AN1027">
        <v>19.3</v>
      </c>
      <c r="AO1027">
        <v>0.51</v>
      </c>
      <c r="AP1027">
        <v>0</v>
      </c>
      <c r="AQ1027">
        <v>0.31</v>
      </c>
    </row>
    <row r="1028" spans="1:43" ht="15.6">
      <c r="A1028" s="134">
        <v>4590</v>
      </c>
      <c r="B1028" t="s">
        <v>2392</v>
      </c>
      <c r="C1028" t="s">
        <v>1694</v>
      </c>
      <c r="D1028">
        <v>6.8</v>
      </c>
      <c r="E1028">
        <f t="shared" si="61"/>
        <v>7.5200000000000102</v>
      </c>
      <c r="F1028">
        <f t="shared" si="62"/>
        <v>0.71999999999999886</v>
      </c>
      <c r="G1028">
        <f t="shared" si="63"/>
        <v>20</v>
      </c>
      <c r="H1028" s="136">
        <f t="shared" si="64"/>
        <v>1548.15</v>
      </c>
      <c r="I1028" t="s">
        <v>1504</v>
      </c>
      <c r="J1028" t="s">
        <v>1490</v>
      </c>
      <c r="K1028" t="s">
        <v>1580</v>
      </c>
      <c r="L1028" t="s">
        <v>1486</v>
      </c>
      <c r="M1028">
        <v>15</v>
      </c>
      <c r="N1028">
        <v>1275</v>
      </c>
      <c r="O1028">
        <v>10</v>
      </c>
      <c r="P1028">
        <v>2</v>
      </c>
      <c r="Q1028" s="134">
        <v>4590</v>
      </c>
      <c r="R1028">
        <v>43.6</v>
      </c>
      <c r="S1028">
        <v>0.65</v>
      </c>
      <c r="T1028">
        <v>15.03</v>
      </c>
      <c r="U1028">
        <v>7.74</v>
      </c>
      <c r="V1028">
        <v>0.11</v>
      </c>
      <c r="W1028">
        <v>12.7</v>
      </c>
      <c r="X1028">
        <v>9.84</v>
      </c>
      <c r="Y1028">
        <v>2.41</v>
      </c>
      <c r="Z1028">
        <v>0.12</v>
      </c>
      <c r="AA1028">
        <v>7.0000000000000007E-2</v>
      </c>
      <c r="AB1028">
        <v>0.21</v>
      </c>
      <c r="AC1028">
        <v>0</v>
      </c>
      <c r="AD1028">
        <v>0</v>
      </c>
      <c r="AE1028">
        <v>99.28</v>
      </c>
      <c r="AG1028" s="134">
        <v>4590</v>
      </c>
      <c r="AH1028">
        <v>53.1</v>
      </c>
      <c r="AI1028">
        <v>0.17</v>
      </c>
      <c r="AJ1028">
        <v>6</v>
      </c>
      <c r="AK1028">
        <v>3.6</v>
      </c>
      <c r="AL1028">
        <v>0.1</v>
      </c>
      <c r="AM1028">
        <v>19</v>
      </c>
      <c r="AN1028">
        <v>18</v>
      </c>
      <c r="AO1028">
        <v>0.76</v>
      </c>
      <c r="AP1028">
        <v>0</v>
      </c>
      <c r="AQ1028">
        <v>0.18</v>
      </c>
    </row>
    <row r="1029" spans="1:43" ht="15.6">
      <c r="A1029" s="134">
        <v>4593</v>
      </c>
      <c r="B1029" t="s">
        <v>2393</v>
      </c>
      <c r="C1029" t="s">
        <v>1694</v>
      </c>
      <c r="D1029">
        <v>7.87</v>
      </c>
      <c r="E1029">
        <f t="shared" si="61"/>
        <v>7.6200000000000045</v>
      </c>
      <c r="F1029">
        <f t="shared" si="62"/>
        <v>-0.25</v>
      </c>
      <c r="G1029">
        <f t="shared" si="63"/>
        <v>12</v>
      </c>
      <c r="H1029" s="136">
        <f t="shared" si="64"/>
        <v>1443.15</v>
      </c>
      <c r="I1029" t="s">
        <v>1504</v>
      </c>
      <c r="J1029" t="s">
        <v>1490</v>
      </c>
      <c r="K1029" t="s">
        <v>1580</v>
      </c>
      <c r="L1029" t="s">
        <v>1486</v>
      </c>
      <c r="M1029">
        <v>30</v>
      </c>
      <c r="N1029">
        <v>1170</v>
      </c>
      <c r="O1029">
        <v>10</v>
      </c>
      <c r="P1029">
        <v>1.2</v>
      </c>
      <c r="Q1029" s="134">
        <v>4593</v>
      </c>
      <c r="R1029">
        <v>46.2</v>
      </c>
      <c r="S1029">
        <v>0.68</v>
      </c>
      <c r="T1029">
        <v>18</v>
      </c>
      <c r="U1029">
        <v>6.4</v>
      </c>
      <c r="V1029">
        <v>0.08</v>
      </c>
      <c r="W1029">
        <v>8.48</v>
      </c>
      <c r="X1029">
        <v>8.82</v>
      </c>
      <c r="Y1029">
        <v>3</v>
      </c>
      <c r="Z1029">
        <v>0.44</v>
      </c>
      <c r="AA1029">
        <v>0.06</v>
      </c>
      <c r="AB1029">
        <v>0.22</v>
      </c>
      <c r="AC1029">
        <v>0</v>
      </c>
      <c r="AD1029">
        <v>0</v>
      </c>
      <c r="AE1029">
        <v>100.25</v>
      </c>
      <c r="AG1029" s="134">
        <v>4593</v>
      </c>
      <c r="AH1029">
        <v>51.9</v>
      </c>
      <c r="AI1029">
        <v>0.28000000000000003</v>
      </c>
      <c r="AJ1029">
        <v>6.7</v>
      </c>
      <c r="AK1029">
        <v>4.2</v>
      </c>
      <c r="AL1029">
        <v>0.12</v>
      </c>
      <c r="AM1029">
        <v>17.2</v>
      </c>
      <c r="AN1029">
        <v>19.2</v>
      </c>
      <c r="AO1029">
        <v>0.62</v>
      </c>
      <c r="AP1029">
        <v>0</v>
      </c>
      <c r="AQ1029">
        <v>0.65</v>
      </c>
    </row>
    <row r="1030" spans="1:43" ht="15.6">
      <c r="A1030" s="134">
        <v>4804</v>
      </c>
      <c r="B1030" t="s">
        <v>2394</v>
      </c>
      <c r="C1030" t="s">
        <v>1043</v>
      </c>
      <c r="D1030">
        <v>4.2</v>
      </c>
      <c r="E1030">
        <f t="shared" si="61"/>
        <v>4.2287400000000019</v>
      </c>
      <c r="F1030">
        <f t="shared" si="62"/>
        <v>4.2000000000000028</v>
      </c>
      <c r="G1030">
        <f t="shared" si="63"/>
        <v>1.5</v>
      </c>
      <c r="H1030" s="136">
        <f t="shared" si="64"/>
        <v>1258.1500000000001</v>
      </c>
      <c r="I1030" t="s">
        <v>1504</v>
      </c>
      <c r="J1030" t="s">
        <v>1546</v>
      </c>
      <c r="K1030" t="s">
        <v>1547</v>
      </c>
      <c r="L1030" t="s">
        <v>1486</v>
      </c>
      <c r="M1030">
        <v>23</v>
      </c>
      <c r="N1030">
        <v>985</v>
      </c>
      <c r="O1030">
        <v>0</v>
      </c>
      <c r="P1030">
        <v>0.15</v>
      </c>
      <c r="Q1030" s="134">
        <v>4804</v>
      </c>
      <c r="R1030">
        <v>57.3842</v>
      </c>
      <c r="S1030">
        <v>1.0729599999999999</v>
      </c>
      <c r="T1030">
        <v>16.860800000000001</v>
      </c>
      <c r="U1030">
        <v>6.0449799999999998</v>
      </c>
      <c r="V1030">
        <v>7.664E-2</v>
      </c>
      <c r="W1030">
        <v>2.5291199999999998</v>
      </c>
      <c r="X1030">
        <v>5.7288399999999999</v>
      </c>
      <c r="Y1030">
        <v>4.2439400000000003</v>
      </c>
      <c r="Z1030">
        <v>1.5423800000000001</v>
      </c>
      <c r="AA1030">
        <v>0</v>
      </c>
      <c r="AB1030">
        <v>0.28739999999999999</v>
      </c>
      <c r="AC1030">
        <v>0</v>
      </c>
      <c r="AD1030">
        <v>0</v>
      </c>
      <c r="AE1030">
        <v>95.8</v>
      </c>
      <c r="AG1030" s="134">
        <v>4804</v>
      </c>
      <c r="AH1030">
        <v>52.2</v>
      </c>
      <c r="AI1030">
        <v>0.64</v>
      </c>
      <c r="AJ1030">
        <v>2.87</v>
      </c>
      <c r="AK1030">
        <v>8.51</v>
      </c>
      <c r="AL1030">
        <v>0.22</v>
      </c>
      <c r="AM1030">
        <v>15.8</v>
      </c>
      <c r="AN1030">
        <v>20.2</v>
      </c>
      <c r="AO1030">
        <v>0.33</v>
      </c>
      <c r="AP1030">
        <v>0</v>
      </c>
      <c r="AQ1030">
        <v>0.11</v>
      </c>
    </row>
    <row r="1031" spans="1:43" ht="15.6">
      <c r="A1031" s="134">
        <v>4797</v>
      </c>
      <c r="B1031" t="s">
        <v>2395</v>
      </c>
      <c r="C1031" t="s">
        <v>1043</v>
      </c>
      <c r="D1031">
        <v>4.4000000000000004</v>
      </c>
      <c r="E1031">
        <f t="shared" si="61"/>
        <v>4.4478000000000151</v>
      </c>
      <c r="F1031">
        <f t="shared" si="62"/>
        <v>4.4000000000000057</v>
      </c>
      <c r="G1031">
        <f t="shared" si="63"/>
        <v>1</v>
      </c>
      <c r="H1031" s="136">
        <f t="shared" si="64"/>
        <v>1258.1500000000001</v>
      </c>
      <c r="I1031" t="s">
        <v>1504</v>
      </c>
      <c r="J1031" t="s">
        <v>1546</v>
      </c>
      <c r="K1031" t="s">
        <v>1547</v>
      </c>
      <c r="L1031" t="s">
        <v>1486</v>
      </c>
      <c r="M1031">
        <v>66</v>
      </c>
      <c r="N1031">
        <v>985</v>
      </c>
      <c r="O1031">
        <v>0</v>
      </c>
      <c r="P1031">
        <v>0.1</v>
      </c>
      <c r="Q1031" s="134">
        <v>4797</v>
      </c>
      <c r="R1031">
        <v>58.889600000000002</v>
      </c>
      <c r="S1031">
        <v>1.13764</v>
      </c>
      <c r="T1031">
        <v>16.0608</v>
      </c>
      <c r="U1031">
        <v>5.90808</v>
      </c>
      <c r="V1031">
        <v>8.6040000000000005E-2</v>
      </c>
      <c r="W1031">
        <v>2.0076000000000001</v>
      </c>
      <c r="X1031">
        <v>4.90428</v>
      </c>
      <c r="Y1031">
        <v>4.4836400000000003</v>
      </c>
      <c r="Z1031">
        <v>1.80684</v>
      </c>
      <c r="AA1031">
        <v>0</v>
      </c>
      <c r="AB1031">
        <v>0.26767999999999997</v>
      </c>
      <c r="AC1031">
        <v>0</v>
      </c>
      <c r="AD1031">
        <v>0</v>
      </c>
      <c r="AE1031">
        <v>95.6</v>
      </c>
      <c r="AG1031" s="134">
        <v>4797</v>
      </c>
      <c r="AH1031">
        <v>51.3</v>
      </c>
      <c r="AI1031">
        <v>0.78</v>
      </c>
      <c r="AJ1031">
        <v>3.04</v>
      </c>
      <c r="AK1031">
        <v>9.5</v>
      </c>
      <c r="AL1031">
        <v>0.27</v>
      </c>
      <c r="AM1031">
        <v>15.3</v>
      </c>
      <c r="AN1031">
        <v>20.100000000000001</v>
      </c>
      <c r="AO1031">
        <v>0.33</v>
      </c>
      <c r="AP1031">
        <v>0</v>
      </c>
      <c r="AQ1031">
        <v>7.0000000000000007E-2</v>
      </c>
    </row>
    <row r="1032" spans="1:43" ht="15.6">
      <c r="A1032" s="134">
        <v>4818</v>
      </c>
      <c r="B1032" t="s">
        <v>2396</v>
      </c>
      <c r="C1032" t="s">
        <v>1043</v>
      </c>
      <c r="D1032">
        <v>4.5999999999999996</v>
      </c>
      <c r="E1032">
        <f t="shared" si="61"/>
        <v>4.6667800000000028</v>
      </c>
      <c r="F1032">
        <f t="shared" si="62"/>
        <v>4.5999999999999943</v>
      </c>
      <c r="G1032">
        <f t="shared" si="63"/>
        <v>1</v>
      </c>
      <c r="H1032" s="136">
        <f t="shared" si="64"/>
        <v>1288.1500000000001</v>
      </c>
      <c r="I1032" t="s">
        <v>1504</v>
      </c>
      <c r="J1032" t="s">
        <v>1546</v>
      </c>
      <c r="K1032" t="s">
        <v>1547</v>
      </c>
      <c r="L1032" t="s">
        <v>1486</v>
      </c>
      <c r="M1032">
        <v>24</v>
      </c>
      <c r="N1032">
        <v>1015</v>
      </c>
      <c r="O1032">
        <v>0</v>
      </c>
      <c r="P1032">
        <v>0.1</v>
      </c>
      <c r="Q1032" s="134">
        <v>4818</v>
      </c>
      <c r="R1032">
        <v>56.190600000000003</v>
      </c>
      <c r="S1032">
        <v>0.97307999999999995</v>
      </c>
      <c r="T1032">
        <v>16.981200000000001</v>
      </c>
      <c r="U1032">
        <v>5.7144599999999999</v>
      </c>
      <c r="V1032">
        <v>0.13356000000000001</v>
      </c>
      <c r="W1032">
        <v>3.2340599999999999</v>
      </c>
      <c r="X1032">
        <v>6.4394999999999998</v>
      </c>
      <c r="Y1032">
        <v>4.0831200000000001</v>
      </c>
      <c r="Z1032">
        <v>1.3546800000000001</v>
      </c>
      <c r="AA1032">
        <v>0</v>
      </c>
      <c r="AB1032">
        <v>0.22896</v>
      </c>
      <c r="AC1032">
        <v>0</v>
      </c>
      <c r="AD1032">
        <v>0</v>
      </c>
      <c r="AE1032">
        <v>95.4</v>
      </c>
      <c r="AG1032" s="134">
        <v>4818</v>
      </c>
      <c r="AH1032">
        <v>52.3</v>
      </c>
      <c r="AI1032">
        <v>0.62</v>
      </c>
      <c r="AJ1032">
        <v>2.75</v>
      </c>
      <c r="AK1032">
        <v>6.37</v>
      </c>
      <c r="AL1032">
        <v>0.18</v>
      </c>
      <c r="AM1032">
        <v>16.399999999999999</v>
      </c>
      <c r="AN1032">
        <v>21.3</v>
      </c>
      <c r="AO1032">
        <v>0.27</v>
      </c>
      <c r="AP1032">
        <v>0</v>
      </c>
      <c r="AQ1032">
        <v>0.4</v>
      </c>
    </row>
    <row r="1033" spans="1:43" ht="15.6">
      <c r="A1033" s="134">
        <v>4800</v>
      </c>
      <c r="B1033" t="s">
        <v>2397</v>
      </c>
      <c r="C1033" t="s">
        <v>1043</v>
      </c>
      <c r="D1033">
        <v>4.8</v>
      </c>
      <c r="E1033">
        <f t="shared" si="61"/>
        <v>4.7809400000000011</v>
      </c>
      <c r="F1033">
        <f t="shared" si="62"/>
        <v>4.7999999999999972</v>
      </c>
      <c r="G1033">
        <f t="shared" si="63"/>
        <v>1</v>
      </c>
      <c r="H1033" s="136">
        <f t="shared" si="64"/>
        <v>1198.1500000000001</v>
      </c>
      <c r="I1033" t="s">
        <v>1504</v>
      </c>
      <c r="J1033" t="s">
        <v>1546</v>
      </c>
      <c r="K1033" t="s">
        <v>1547</v>
      </c>
      <c r="L1033" t="s">
        <v>1486</v>
      </c>
      <c r="M1033">
        <v>0</v>
      </c>
      <c r="N1033">
        <v>925</v>
      </c>
      <c r="O1033">
        <v>0</v>
      </c>
      <c r="P1033">
        <v>0.1</v>
      </c>
      <c r="Q1033" s="134">
        <v>4800</v>
      </c>
      <c r="R1033">
        <v>63.783999999999999</v>
      </c>
      <c r="S1033">
        <v>0.70448</v>
      </c>
      <c r="T1033">
        <v>15.5557</v>
      </c>
      <c r="U1033">
        <v>3.2368000000000001</v>
      </c>
      <c r="V1033">
        <v>4.7600000000000003E-2</v>
      </c>
      <c r="W1033">
        <v>1.1138399999999999</v>
      </c>
      <c r="X1033">
        <v>2.88456</v>
      </c>
      <c r="Y1033">
        <v>4.9313599999999997</v>
      </c>
      <c r="Z1033">
        <v>2.7608000000000001</v>
      </c>
      <c r="AA1033">
        <v>0</v>
      </c>
      <c r="AB1033">
        <v>0.19991999999999999</v>
      </c>
      <c r="AC1033">
        <v>0</v>
      </c>
      <c r="AD1033">
        <v>0</v>
      </c>
      <c r="AE1033">
        <v>95.2</v>
      </c>
      <c r="AG1033" s="134">
        <v>4800</v>
      </c>
      <c r="AH1033">
        <v>50.9</v>
      </c>
      <c r="AI1033">
        <v>0.89</v>
      </c>
      <c r="AJ1033">
        <v>3.28</v>
      </c>
      <c r="AK1033">
        <v>10.5</v>
      </c>
      <c r="AL1033">
        <v>0.31</v>
      </c>
      <c r="AM1033">
        <v>15.2</v>
      </c>
      <c r="AN1033">
        <v>18.899999999999999</v>
      </c>
      <c r="AO1033">
        <v>0.34</v>
      </c>
      <c r="AP1033">
        <v>0</v>
      </c>
      <c r="AQ1033">
        <v>0.02</v>
      </c>
    </row>
    <row r="1034" spans="1:43" ht="15.6">
      <c r="A1034" s="134">
        <v>4798</v>
      </c>
      <c r="B1034" t="s">
        <v>2398</v>
      </c>
      <c r="C1034" t="s">
        <v>1043</v>
      </c>
      <c r="D1034">
        <v>4.8</v>
      </c>
      <c r="E1034">
        <f t="shared" si="61"/>
        <v>4.7238399999999956</v>
      </c>
      <c r="F1034">
        <f t="shared" si="62"/>
        <v>4.7999999999999972</v>
      </c>
      <c r="G1034">
        <f t="shared" si="63"/>
        <v>1</v>
      </c>
      <c r="H1034" s="136">
        <f t="shared" si="64"/>
        <v>1228.1500000000001</v>
      </c>
      <c r="I1034" t="s">
        <v>1504</v>
      </c>
      <c r="J1034" t="s">
        <v>1546</v>
      </c>
      <c r="K1034" t="s">
        <v>1547</v>
      </c>
      <c r="L1034" t="s">
        <v>1486</v>
      </c>
      <c r="M1034">
        <v>44</v>
      </c>
      <c r="N1034">
        <v>955</v>
      </c>
      <c r="O1034">
        <v>0</v>
      </c>
      <c r="P1034">
        <v>0.1</v>
      </c>
      <c r="Q1034" s="134">
        <v>4798</v>
      </c>
      <c r="R1034">
        <v>60.166400000000003</v>
      </c>
      <c r="S1034">
        <v>0.97104000000000001</v>
      </c>
      <c r="T1034">
        <v>16.088799999999999</v>
      </c>
      <c r="U1034">
        <v>4.8456799999999998</v>
      </c>
      <c r="V1034">
        <v>0.10471999999999999</v>
      </c>
      <c r="W1034">
        <v>1.8944799999999999</v>
      </c>
      <c r="X1034">
        <v>4.5029599999999999</v>
      </c>
      <c r="Y1034">
        <v>4.5410399999999997</v>
      </c>
      <c r="Z1034">
        <v>1.8944799999999999</v>
      </c>
      <c r="AA1034">
        <v>0</v>
      </c>
      <c r="AB1034">
        <v>0.26656000000000002</v>
      </c>
      <c r="AC1034">
        <v>0</v>
      </c>
      <c r="AD1034">
        <v>0</v>
      </c>
      <c r="AE1034">
        <v>95.2</v>
      </c>
      <c r="AG1034" s="134">
        <v>4798</v>
      </c>
      <c r="AH1034">
        <v>50.1</v>
      </c>
      <c r="AI1034">
        <v>1.04</v>
      </c>
      <c r="AJ1034">
        <v>3.28</v>
      </c>
      <c r="AK1034">
        <v>11.3</v>
      </c>
      <c r="AL1034">
        <v>0.33</v>
      </c>
      <c r="AM1034">
        <v>14.5</v>
      </c>
      <c r="AN1034">
        <v>18.899999999999999</v>
      </c>
      <c r="AO1034">
        <v>0.34</v>
      </c>
      <c r="AP1034">
        <v>0</v>
      </c>
      <c r="AQ1034">
        <v>0.05</v>
      </c>
    </row>
    <row r="1035" spans="1:43" ht="15.6">
      <c r="A1035" s="134">
        <v>4799</v>
      </c>
      <c r="B1035" t="s">
        <v>2399</v>
      </c>
      <c r="C1035" t="s">
        <v>1043</v>
      </c>
      <c r="D1035">
        <v>4.9000000000000004</v>
      </c>
      <c r="E1035">
        <f t="shared" si="61"/>
        <v>4.9190200000000175</v>
      </c>
      <c r="F1035">
        <f t="shared" si="62"/>
        <v>4.9000000000000057</v>
      </c>
      <c r="G1035">
        <f t="shared" si="63"/>
        <v>1</v>
      </c>
      <c r="H1035" s="136">
        <f t="shared" si="64"/>
        <v>1213.1500000000001</v>
      </c>
      <c r="I1035" t="s">
        <v>1504</v>
      </c>
      <c r="J1035" t="s">
        <v>1546</v>
      </c>
      <c r="K1035" t="s">
        <v>1547</v>
      </c>
      <c r="L1035" t="s">
        <v>1486</v>
      </c>
      <c r="M1035">
        <v>47</v>
      </c>
      <c r="N1035">
        <v>940</v>
      </c>
      <c r="O1035">
        <v>0</v>
      </c>
      <c r="P1035">
        <v>0.1</v>
      </c>
      <c r="Q1035" s="134">
        <v>4799</v>
      </c>
      <c r="R1035">
        <v>62.385599999999997</v>
      </c>
      <c r="S1035">
        <v>0.79883999999999999</v>
      </c>
      <c r="T1035">
        <v>15.6915</v>
      </c>
      <c r="U1035">
        <v>3.9276300000000002</v>
      </c>
      <c r="V1035">
        <v>7.6079999999999995E-2</v>
      </c>
      <c r="W1035">
        <v>1.32189</v>
      </c>
      <c r="X1035">
        <v>3.4236</v>
      </c>
      <c r="Y1035">
        <v>4.7549999999999999</v>
      </c>
      <c r="Z1035">
        <v>2.4345599999999998</v>
      </c>
      <c r="AA1035">
        <v>0</v>
      </c>
      <c r="AB1035">
        <v>0.26628000000000002</v>
      </c>
      <c r="AC1035">
        <v>0</v>
      </c>
      <c r="AD1035">
        <v>0</v>
      </c>
      <c r="AE1035">
        <v>95.1</v>
      </c>
      <c r="AG1035" s="134">
        <v>4799</v>
      </c>
      <c r="AH1035">
        <v>51.3</v>
      </c>
      <c r="AI1035">
        <v>0.77</v>
      </c>
      <c r="AJ1035">
        <v>2.98</v>
      </c>
      <c r="AK1035">
        <v>10.6</v>
      </c>
      <c r="AL1035">
        <v>0.3</v>
      </c>
      <c r="AM1035">
        <v>14.7</v>
      </c>
      <c r="AN1035">
        <v>18.8</v>
      </c>
      <c r="AO1035">
        <v>0.37</v>
      </c>
      <c r="AP1035">
        <v>0</v>
      </c>
      <c r="AQ1035">
        <v>0.03</v>
      </c>
    </row>
    <row r="1036" spans="1:43" ht="15.6">
      <c r="A1036" s="134">
        <v>4796</v>
      </c>
      <c r="B1036" t="s">
        <v>2400</v>
      </c>
      <c r="C1036" t="s">
        <v>1043</v>
      </c>
      <c r="D1036">
        <v>5.2</v>
      </c>
      <c r="E1036">
        <f t="shared" si="61"/>
        <v>5.1241600000000034</v>
      </c>
      <c r="F1036">
        <f t="shared" si="62"/>
        <v>5.2000000000000028</v>
      </c>
      <c r="G1036">
        <f t="shared" si="63"/>
        <v>1</v>
      </c>
      <c r="H1036" s="136">
        <f t="shared" si="64"/>
        <v>1273.1500000000001</v>
      </c>
      <c r="I1036" t="s">
        <v>1504</v>
      </c>
      <c r="J1036" t="s">
        <v>1546</v>
      </c>
      <c r="K1036" t="s">
        <v>1547</v>
      </c>
      <c r="L1036" t="s">
        <v>1486</v>
      </c>
      <c r="M1036">
        <v>25</v>
      </c>
      <c r="N1036">
        <v>1000</v>
      </c>
      <c r="O1036">
        <v>0</v>
      </c>
      <c r="P1036">
        <v>0.1</v>
      </c>
      <c r="Q1036" s="134">
        <v>4796</v>
      </c>
      <c r="R1036">
        <v>55.2684</v>
      </c>
      <c r="S1036">
        <v>0.96696000000000004</v>
      </c>
      <c r="T1036">
        <v>16.400400000000001</v>
      </c>
      <c r="U1036">
        <v>6.5506799999999998</v>
      </c>
      <c r="V1036">
        <v>0.15168000000000001</v>
      </c>
      <c r="W1036">
        <v>3.2706</v>
      </c>
      <c r="X1036">
        <v>6.6644399999999999</v>
      </c>
      <c r="Y1036">
        <v>4.0005600000000001</v>
      </c>
      <c r="Z1036">
        <v>1.38408</v>
      </c>
      <c r="AA1036">
        <v>0</v>
      </c>
      <c r="AB1036">
        <v>0.21804000000000001</v>
      </c>
      <c r="AC1036">
        <v>0</v>
      </c>
      <c r="AD1036">
        <v>0</v>
      </c>
      <c r="AE1036">
        <v>94.8</v>
      </c>
      <c r="AG1036" s="134">
        <v>4796</v>
      </c>
      <c r="AH1036">
        <v>51</v>
      </c>
      <c r="AI1036">
        <v>0.63</v>
      </c>
      <c r="AJ1036">
        <v>2.75</v>
      </c>
      <c r="AK1036">
        <v>8.19</v>
      </c>
      <c r="AL1036">
        <v>0.22</v>
      </c>
      <c r="AM1036">
        <v>15.6</v>
      </c>
      <c r="AN1036">
        <v>20.5</v>
      </c>
      <c r="AO1036">
        <v>0.28000000000000003</v>
      </c>
      <c r="AP1036">
        <v>0</v>
      </c>
      <c r="AQ1036">
        <v>0.2</v>
      </c>
    </row>
    <row r="1037" spans="1:43" ht="15.6">
      <c r="A1037" s="134">
        <v>4806</v>
      </c>
      <c r="B1037" t="s">
        <v>2401</v>
      </c>
      <c r="C1037" t="s">
        <v>1043</v>
      </c>
      <c r="D1037">
        <v>5.3</v>
      </c>
      <c r="E1037">
        <f t="shared" si="61"/>
        <v>5.3378799999999984</v>
      </c>
      <c r="F1037">
        <f t="shared" si="62"/>
        <v>5.2999999999999972</v>
      </c>
      <c r="G1037">
        <f t="shared" si="63"/>
        <v>1.5</v>
      </c>
      <c r="H1037" s="136">
        <f t="shared" si="64"/>
        <v>1188.1500000000001</v>
      </c>
      <c r="I1037" t="s">
        <v>1504</v>
      </c>
      <c r="J1037" t="s">
        <v>1546</v>
      </c>
      <c r="K1037" t="s">
        <v>1547</v>
      </c>
      <c r="L1037" t="s">
        <v>1486</v>
      </c>
      <c r="M1037">
        <v>38</v>
      </c>
      <c r="N1037">
        <v>915</v>
      </c>
      <c r="O1037">
        <v>0</v>
      </c>
      <c r="P1037">
        <v>0.15</v>
      </c>
      <c r="Q1037" s="134">
        <v>4806</v>
      </c>
      <c r="R1037">
        <v>64.490700000000004</v>
      </c>
      <c r="S1037">
        <v>0.46403</v>
      </c>
      <c r="T1037">
        <v>15.0573</v>
      </c>
      <c r="U1037">
        <v>3.1819199999999999</v>
      </c>
      <c r="V1037">
        <v>1.8939999999999999E-2</v>
      </c>
      <c r="W1037">
        <v>0.71972000000000003</v>
      </c>
      <c r="X1037">
        <v>2.3201499999999999</v>
      </c>
      <c r="Y1037">
        <v>5.07592</v>
      </c>
      <c r="Z1037">
        <v>3.20086</v>
      </c>
      <c r="AA1037">
        <v>0</v>
      </c>
      <c r="AB1037">
        <v>0.13258</v>
      </c>
      <c r="AC1037">
        <v>0</v>
      </c>
      <c r="AD1037">
        <v>0</v>
      </c>
      <c r="AE1037">
        <v>94.7</v>
      </c>
      <c r="AG1037" s="134">
        <v>4806</v>
      </c>
      <c r="AH1037">
        <v>51</v>
      </c>
      <c r="AI1037">
        <v>0.77</v>
      </c>
      <c r="AJ1037">
        <v>2.5</v>
      </c>
      <c r="AK1037">
        <v>12.6</v>
      </c>
      <c r="AL1037">
        <v>0.37</v>
      </c>
      <c r="AM1037">
        <v>14</v>
      </c>
      <c r="AN1037">
        <v>18.5</v>
      </c>
      <c r="AO1037">
        <v>0.36</v>
      </c>
      <c r="AP1037">
        <v>0</v>
      </c>
      <c r="AQ1037">
        <v>0</v>
      </c>
    </row>
    <row r="1038" spans="1:43" ht="15.6">
      <c r="A1038" s="134">
        <v>4802</v>
      </c>
      <c r="B1038" t="s">
        <v>2402</v>
      </c>
      <c r="C1038" t="s">
        <v>1043</v>
      </c>
      <c r="D1038">
        <v>5.3</v>
      </c>
      <c r="E1038">
        <f t="shared" si="61"/>
        <v>5.3378800000000126</v>
      </c>
      <c r="F1038">
        <f t="shared" si="62"/>
        <v>5.2999999999999972</v>
      </c>
      <c r="G1038">
        <f t="shared" si="63"/>
        <v>1.5</v>
      </c>
      <c r="H1038" s="136">
        <f t="shared" si="64"/>
        <v>1273.1500000000001</v>
      </c>
      <c r="I1038" t="s">
        <v>1504</v>
      </c>
      <c r="J1038" t="s">
        <v>1546</v>
      </c>
      <c r="K1038" t="s">
        <v>1547</v>
      </c>
      <c r="L1038" t="s">
        <v>1486</v>
      </c>
      <c r="M1038">
        <v>20</v>
      </c>
      <c r="N1038">
        <v>1000</v>
      </c>
      <c r="O1038">
        <v>0</v>
      </c>
      <c r="P1038">
        <v>0.15</v>
      </c>
      <c r="Q1038" s="134">
        <v>4802</v>
      </c>
      <c r="R1038">
        <v>54.263100000000001</v>
      </c>
      <c r="S1038">
        <v>0.89964999999999995</v>
      </c>
      <c r="T1038">
        <v>17.235399999999998</v>
      </c>
      <c r="U1038">
        <v>6.4206599999999998</v>
      </c>
      <c r="V1038">
        <v>2.8410000000000001E-2</v>
      </c>
      <c r="W1038">
        <v>3.4091999999999998</v>
      </c>
      <c r="X1038">
        <v>7.1309100000000001</v>
      </c>
      <c r="Y1038">
        <v>3.7595900000000002</v>
      </c>
      <c r="Z1038">
        <v>1.26898</v>
      </c>
      <c r="AA1038">
        <v>0</v>
      </c>
      <c r="AB1038">
        <v>0.24621999999999999</v>
      </c>
      <c r="AC1038">
        <v>0</v>
      </c>
      <c r="AD1038">
        <v>0</v>
      </c>
      <c r="AE1038">
        <v>94.7</v>
      </c>
      <c r="AG1038" s="134">
        <v>4802</v>
      </c>
      <c r="AH1038">
        <v>52.3</v>
      </c>
      <c r="AI1038">
        <v>0.61</v>
      </c>
      <c r="AJ1038">
        <v>2.58</v>
      </c>
      <c r="AK1038">
        <v>8.2200000000000006</v>
      </c>
      <c r="AL1038">
        <v>0.22</v>
      </c>
      <c r="AM1038">
        <v>15.8</v>
      </c>
      <c r="AN1038">
        <v>20.7</v>
      </c>
      <c r="AO1038">
        <v>0.28999999999999998</v>
      </c>
      <c r="AP1038">
        <v>0</v>
      </c>
      <c r="AQ1038">
        <v>0.16</v>
      </c>
    </row>
    <row r="1039" spans="1:43" ht="15.6">
      <c r="A1039" s="134">
        <v>4801</v>
      </c>
      <c r="B1039" t="s">
        <v>2403</v>
      </c>
      <c r="C1039" t="s">
        <v>1043</v>
      </c>
      <c r="D1039">
        <v>5.3</v>
      </c>
      <c r="E1039">
        <f t="shared" si="61"/>
        <v>5.3000000000000256</v>
      </c>
      <c r="F1039">
        <f t="shared" si="62"/>
        <v>5.2999999999999972</v>
      </c>
      <c r="G1039">
        <f t="shared" si="63"/>
        <v>1</v>
      </c>
      <c r="H1039" s="136">
        <f t="shared" si="64"/>
        <v>1183.1500000000001</v>
      </c>
      <c r="I1039" t="s">
        <v>1504</v>
      </c>
      <c r="J1039" t="s">
        <v>1546</v>
      </c>
      <c r="K1039" t="s">
        <v>1547</v>
      </c>
      <c r="L1039" t="s">
        <v>1486</v>
      </c>
      <c r="M1039">
        <v>25</v>
      </c>
      <c r="N1039">
        <v>910</v>
      </c>
      <c r="O1039">
        <v>0</v>
      </c>
      <c r="P1039">
        <v>0.1</v>
      </c>
      <c r="Q1039" s="134">
        <v>4801</v>
      </c>
      <c r="R1039">
        <v>63.7331</v>
      </c>
      <c r="S1039">
        <v>0.76707000000000003</v>
      </c>
      <c r="T1039">
        <v>15.151999999999999</v>
      </c>
      <c r="U1039">
        <v>2.6800099999999998</v>
      </c>
      <c r="V1039">
        <v>0.10417</v>
      </c>
      <c r="W1039">
        <v>1.31633</v>
      </c>
      <c r="X1039">
        <v>3.01146</v>
      </c>
      <c r="Y1039">
        <v>4.9528100000000004</v>
      </c>
      <c r="Z1039">
        <v>2.7368299999999999</v>
      </c>
      <c r="AA1039">
        <v>0</v>
      </c>
      <c r="AB1039">
        <v>0.24621999999999999</v>
      </c>
      <c r="AC1039">
        <v>0</v>
      </c>
      <c r="AD1039">
        <v>0</v>
      </c>
      <c r="AE1039">
        <v>94.7</v>
      </c>
      <c r="AG1039" s="134">
        <v>4801</v>
      </c>
      <c r="AH1039">
        <v>51.1</v>
      </c>
      <c r="AI1039">
        <v>0.87</v>
      </c>
      <c r="AJ1039">
        <v>3.38</v>
      </c>
      <c r="AK1039">
        <v>10.8</v>
      </c>
      <c r="AL1039">
        <v>0.34</v>
      </c>
      <c r="AM1039">
        <v>14.4</v>
      </c>
      <c r="AN1039">
        <v>18.899999999999999</v>
      </c>
      <c r="AO1039">
        <v>0.35</v>
      </c>
      <c r="AP1039">
        <v>0</v>
      </c>
      <c r="AQ1039">
        <v>0.03</v>
      </c>
    </row>
    <row r="1040" spans="1:43" ht="15.6">
      <c r="A1040" s="134">
        <v>4817</v>
      </c>
      <c r="B1040" t="s">
        <v>2404</v>
      </c>
      <c r="C1040" t="s">
        <v>1043</v>
      </c>
      <c r="D1040">
        <v>5.7</v>
      </c>
      <c r="E1040">
        <f t="shared" si="61"/>
        <v>5.6811399999999992</v>
      </c>
      <c r="F1040">
        <f t="shared" si="62"/>
        <v>5.7000000000000028</v>
      </c>
      <c r="G1040">
        <f t="shared" si="63"/>
        <v>1</v>
      </c>
      <c r="H1040" s="136">
        <f t="shared" si="64"/>
        <v>1303.1500000000001</v>
      </c>
      <c r="I1040" t="s">
        <v>1504</v>
      </c>
      <c r="J1040" t="s">
        <v>1546</v>
      </c>
      <c r="K1040" t="s">
        <v>1547</v>
      </c>
      <c r="L1040" t="s">
        <v>1486</v>
      </c>
      <c r="M1040">
        <v>21</v>
      </c>
      <c r="N1040">
        <v>1030</v>
      </c>
      <c r="O1040">
        <v>0</v>
      </c>
      <c r="P1040">
        <v>0.1</v>
      </c>
      <c r="Q1040" s="134">
        <v>4817</v>
      </c>
      <c r="R1040">
        <v>54.7883</v>
      </c>
      <c r="S1040">
        <v>0.97128999999999999</v>
      </c>
      <c r="T1040">
        <v>17.068300000000001</v>
      </c>
      <c r="U1040">
        <v>5.7900200000000002</v>
      </c>
      <c r="V1040">
        <v>6.6009999999999999E-2</v>
      </c>
      <c r="W1040">
        <v>3.2533500000000002</v>
      </c>
      <c r="X1040">
        <v>6.7990300000000001</v>
      </c>
      <c r="Y1040">
        <v>4.0831900000000001</v>
      </c>
      <c r="Z1040">
        <v>1.27305</v>
      </c>
      <c r="AA1040">
        <v>0</v>
      </c>
      <c r="AB1040">
        <v>0.22631999999999999</v>
      </c>
      <c r="AC1040">
        <v>0</v>
      </c>
      <c r="AD1040">
        <v>0</v>
      </c>
      <c r="AE1040">
        <v>94.3</v>
      </c>
      <c r="AG1040" s="134">
        <v>4817</v>
      </c>
      <c r="AH1040">
        <v>52.3</v>
      </c>
      <c r="AI1040">
        <v>0.62</v>
      </c>
      <c r="AJ1040">
        <v>2.52</v>
      </c>
      <c r="AK1040">
        <v>6.48</v>
      </c>
      <c r="AL1040">
        <v>0.16</v>
      </c>
      <c r="AM1040">
        <v>16.3</v>
      </c>
      <c r="AN1040">
        <v>21.3</v>
      </c>
      <c r="AO1040">
        <v>0.27</v>
      </c>
      <c r="AP1040">
        <v>0</v>
      </c>
      <c r="AQ1040">
        <v>0.38</v>
      </c>
    </row>
    <row r="1041" spans="1:43" ht="15.6">
      <c r="A1041" s="134">
        <v>4805</v>
      </c>
      <c r="B1041" t="s">
        <v>2405</v>
      </c>
      <c r="C1041" t="s">
        <v>1043</v>
      </c>
      <c r="D1041">
        <v>5.8</v>
      </c>
      <c r="E1041">
        <f t="shared" si="61"/>
        <v>5.7717400000000083</v>
      </c>
      <c r="F1041">
        <f t="shared" si="62"/>
        <v>5.7999999999999972</v>
      </c>
      <c r="G1041">
        <f t="shared" si="63"/>
        <v>1.5</v>
      </c>
      <c r="H1041" s="136">
        <f t="shared" si="64"/>
        <v>1228.1500000000001</v>
      </c>
      <c r="I1041" t="s">
        <v>1504</v>
      </c>
      <c r="J1041" t="s">
        <v>1546</v>
      </c>
      <c r="K1041" t="s">
        <v>1547</v>
      </c>
      <c r="L1041" t="s">
        <v>1486</v>
      </c>
      <c r="M1041">
        <v>42</v>
      </c>
      <c r="N1041">
        <v>955</v>
      </c>
      <c r="O1041">
        <v>0</v>
      </c>
      <c r="P1041">
        <v>0.15</v>
      </c>
      <c r="Q1041" s="134">
        <v>4805</v>
      </c>
      <c r="R1041">
        <v>56.237400000000001</v>
      </c>
      <c r="S1041">
        <v>0.97968</v>
      </c>
      <c r="T1041">
        <v>16.5792</v>
      </c>
      <c r="U1041">
        <v>6.2077799999999996</v>
      </c>
      <c r="V1041">
        <v>0.11304</v>
      </c>
      <c r="W1041">
        <v>2.4303599999999999</v>
      </c>
      <c r="X1041">
        <v>5.6331600000000002</v>
      </c>
      <c r="Y1041">
        <v>4.3049400000000002</v>
      </c>
      <c r="Z1041">
        <v>1.5072000000000001</v>
      </c>
      <c r="AA1041">
        <v>2.826E-2</v>
      </c>
      <c r="AB1041">
        <v>0.20724000000000001</v>
      </c>
      <c r="AC1041">
        <v>0</v>
      </c>
      <c r="AD1041">
        <v>0</v>
      </c>
      <c r="AE1041">
        <v>94.2</v>
      </c>
      <c r="AG1041" s="134">
        <v>4805</v>
      </c>
      <c r="AH1041">
        <v>51.4</v>
      </c>
      <c r="AI1041">
        <v>0.74</v>
      </c>
      <c r="AJ1041">
        <v>2.86</v>
      </c>
      <c r="AK1041">
        <v>8.83</v>
      </c>
      <c r="AL1041">
        <v>0.25</v>
      </c>
      <c r="AM1041">
        <v>15.6</v>
      </c>
      <c r="AN1041">
        <v>20.6</v>
      </c>
      <c r="AO1041">
        <v>0.3</v>
      </c>
      <c r="AP1041">
        <v>0</v>
      </c>
      <c r="AQ1041">
        <v>0.14000000000000001</v>
      </c>
    </row>
    <row r="1042" spans="1:43" ht="15.6">
      <c r="A1042" s="134">
        <v>4803</v>
      </c>
      <c r="B1042" t="s">
        <v>2406</v>
      </c>
      <c r="C1042" t="s">
        <v>1043</v>
      </c>
      <c r="D1042">
        <v>5.8</v>
      </c>
      <c r="E1042">
        <f t="shared" si="61"/>
        <v>5.8565199999999891</v>
      </c>
      <c r="F1042">
        <f t="shared" si="62"/>
        <v>5.7999999999999972</v>
      </c>
      <c r="G1042">
        <f t="shared" si="63"/>
        <v>1.5</v>
      </c>
      <c r="H1042" s="136">
        <f t="shared" si="64"/>
        <v>1243.1500000000001</v>
      </c>
      <c r="I1042" t="s">
        <v>1504</v>
      </c>
      <c r="J1042" t="s">
        <v>1546</v>
      </c>
      <c r="K1042" t="s">
        <v>1547</v>
      </c>
      <c r="L1042" t="s">
        <v>1486</v>
      </c>
      <c r="M1042">
        <v>22</v>
      </c>
      <c r="N1042">
        <v>970</v>
      </c>
      <c r="O1042">
        <v>0</v>
      </c>
      <c r="P1042">
        <v>0.15</v>
      </c>
      <c r="Q1042" s="134">
        <v>4803</v>
      </c>
      <c r="R1042">
        <v>55.106999999999999</v>
      </c>
      <c r="S1042">
        <v>0.92315999999999998</v>
      </c>
      <c r="T1042">
        <v>16.861799999999999</v>
      </c>
      <c r="U1042">
        <v>6.2266199999999996</v>
      </c>
      <c r="V1042">
        <v>0.12246</v>
      </c>
      <c r="W1042">
        <v>2.89194</v>
      </c>
      <c r="X1042">
        <v>6.3302399999999999</v>
      </c>
      <c r="Y1042">
        <v>4.0506000000000002</v>
      </c>
      <c r="Z1042">
        <v>1.40358</v>
      </c>
      <c r="AA1042">
        <v>2.826E-2</v>
      </c>
      <c r="AB1042">
        <v>0.19782</v>
      </c>
      <c r="AC1042">
        <v>0</v>
      </c>
      <c r="AD1042">
        <v>0</v>
      </c>
      <c r="AE1042">
        <v>94.2</v>
      </c>
      <c r="AG1042" s="134">
        <v>4803</v>
      </c>
      <c r="AH1042">
        <v>51.5</v>
      </c>
      <c r="AI1042">
        <v>0.68</v>
      </c>
      <c r="AJ1042">
        <v>2.76</v>
      </c>
      <c r="AK1042">
        <v>8.9499999999999993</v>
      </c>
      <c r="AL1042">
        <v>0.25</v>
      </c>
      <c r="AM1042">
        <v>15.8</v>
      </c>
      <c r="AN1042">
        <v>20.100000000000001</v>
      </c>
      <c r="AO1042">
        <v>0.28999999999999998</v>
      </c>
      <c r="AP1042">
        <v>0</v>
      </c>
      <c r="AQ1042">
        <v>0.13</v>
      </c>
    </row>
    <row r="1043" spans="1:43" ht="15.6">
      <c r="A1043" s="134">
        <v>4808</v>
      </c>
      <c r="B1043" t="s">
        <v>2407</v>
      </c>
      <c r="C1043" t="s">
        <v>1043</v>
      </c>
      <c r="D1043">
        <v>6.1</v>
      </c>
      <c r="E1043">
        <f t="shared" si="61"/>
        <v>6.1281699999999972</v>
      </c>
      <c r="F1043">
        <f t="shared" si="62"/>
        <v>6.0999999999999943</v>
      </c>
      <c r="G1043">
        <f t="shared" si="63"/>
        <v>2</v>
      </c>
      <c r="H1043" s="136">
        <f t="shared" si="64"/>
        <v>1253.1500000000001</v>
      </c>
      <c r="I1043" t="s">
        <v>1504</v>
      </c>
      <c r="J1043" t="s">
        <v>1546</v>
      </c>
      <c r="K1043" t="s">
        <v>1547</v>
      </c>
      <c r="L1043" t="s">
        <v>1486</v>
      </c>
      <c r="M1043">
        <v>43</v>
      </c>
      <c r="N1043">
        <v>980</v>
      </c>
      <c r="O1043">
        <v>0</v>
      </c>
      <c r="P1043">
        <v>0.2</v>
      </c>
      <c r="Q1043" s="134">
        <v>4808</v>
      </c>
      <c r="R1043">
        <v>56.527799999999999</v>
      </c>
      <c r="S1043">
        <v>0.78876000000000002</v>
      </c>
      <c r="T1043">
        <v>16.8081</v>
      </c>
      <c r="U1043">
        <v>5.9344799999999998</v>
      </c>
      <c r="V1043">
        <v>0.11268</v>
      </c>
      <c r="W1043">
        <v>2.2723800000000001</v>
      </c>
      <c r="X1043">
        <v>5.5964400000000003</v>
      </c>
      <c r="Y1043">
        <v>3.9531900000000002</v>
      </c>
      <c r="Z1043">
        <v>1.54935</v>
      </c>
      <c r="AA1043">
        <v>6.5729999999999997E-2</v>
      </c>
      <c r="AB1043">
        <v>0.26291999999999999</v>
      </c>
      <c r="AC1043">
        <v>0</v>
      </c>
      <c r="AD1043">
        <v>0</v>
      </c>
      <c r="AE1043">
        <v>93.9</v>
      </c>
      <c r="AG1043" s="134">
        <v>4808</v>
      </c>
      <c r="AH1043">
        <v>51.9</v>
      </c>
      <c r="AI1043">
        <v>0.71</v>
      </c>
      <c r="AJ1043">
        <v>2.76</v>
      </c>
      <c r="AK1043">
        <v>8.73</v>
      </c>
      <c r="AL1043">
        <v>0.26</v>
      </c>
      <c r="AM1043">
        <v>15.4</v>
      </c>
      <c r="AN1043">
        <v>20.3</v>
      </c>
      <c r="AO1043">
        <v>0.28000000000000003</v>
      </c>
      <c r="AP1043">
        <v>0</v>
      </c>
      <c r="AQ1043">
        <v>0.09</v>
      </c>
    </row>
    <row r="1044" spans="1:43" ht="15.6">
      <c r="A1044" s="134">
        <v>4807</v>
      </c>
      <c r="B1044" t="s">
        <v>2408</v>
      </c>
      <c r="C1044" t="s">
        <v>1043</v>
      </c>
      <c r="D1044">
        <v>6.1</v>
      </c>
      <c r="E1044">
        <f t="shared" si="61"/>
        <v>6.0812200000000161</v>
      </c>
      <c r="F1044">
        <f t="shared" si="62"/>
        <v>6.0999999999999943</v>
      </c>
      <c r="G1044">
        <f t="shared" si="63"/>
        <v>2</v>
      </c>
      <c r="H1044" s="136">
        <f t="shared" si="64"/>
        <v>1273.1500000000001</v>
      </c>
      <c r="I1044" t="s">
        <v>1504</v>
      </c>
      <c r="J1044" t="s">
        <v>1546</v>
      </c>
      <c r="K1044" t="s">
        <v>1547</v>
      </c>
      <c r="L1044" t="s">
        <v>1486</v>
      </c>
      <c r="M1044">
        <v>25</v>
      </c>
      <c r="N1044">
        <v>1000</v>
      </c>
      <c r="O1044">
        <v>0</v>
      </c>
      <c r="P1044">
        <v>0.2</v>
      </c>
      <c r="Q1044" s="134">
        <v>4807</v>
      </c>
      <c r="R1044">
        <v>53.804699999999997</v>
      </c>
      <c r="S1044">
        <v>1.0047299999999999</v>
      </c>
      <c r="T1044">
        <v>17.0898</v>
      </c>
      <c r="U1044">
        <v>5.9814299999999996</v>
      </c>
      <c r="V1044">
        <v>0.12207</v>
      </c>
      <c r="W1044">
        <v>3.4649100000000002</v>
      </c>
      <c r="X1044">
        <v>7.4180999999999999</v>
      </c>
      <c r="Y1044">
        <v>3.6621000000000001</v>
      </c>
      <c r="Z1044">
        <v>1.07985</v>
      </c>
      <c r="AA1044">
        <v>4.6949999999999999E-2</v>
      </c>
      <c r="AB1044">
        <v>0.24414</v>
      </c>
      <c r="AC1044">
        <v>0</v>
      </c>
      <c r="AD1044">
        <v>0</v>
      </c>
      <c r="AE1044">
        <v>93.9</v>
      </c>
      <c r="AG1044" s="134">
        <v>4807</v>
      </c>
      <c r="AH1044">
        <v>51.4</v>
      </c>
      <c r="AI1044">
        <v>0.7</v>
      </c>
      <c r="AJ1044">
        <v>2.94</v>
      </c>
      <c r="AK1044">
        <v>7.75</v>
      </c>
      <c r="AL1044">
        <v>0.2</v>
      </c>
      <c r="AM1044">
        <v>15.4</v>
      </c>
      <c r="AN1044">
        <v>20.8</v>
      </c>
      <c r="AO1044">
        <v>0.31</v>
      </c>
      <c r="AP1044">
        <v>0</v>
      </c>
      <c r="AQ1044">
        <v>0.15</v>
      </c>
    </row>
    <row r="1045" spans="1:43" ht="15.6">
      <c r="A1045" s="134">
        <v>2477</v>
      </c>
      <c r="B1045" t="s">
        <v>2409</v>
      </c>
      <c r="C1045" t="s">
        <v>1044</v>
      </c>
      <c r="D1045">
        <v>3.14</v>
      </c>
      <c r="E1045">
        <f t="shared" si="61"/>
        <v>3.1884700000000095</v>
      </c>
      <c r="F1045">
        <f t="shared" si="62"/>
        <v>3.1400000000000006</v>
      </c>
      <c r="G1045">
        <f t="shared" si="63"/>
        <v>2</v>
      </c>
      <c r="H1045" s="136">
        <f t="shared" si="64"/>
        <v>1253.1500000000001</v>
      </c>
      <c r="I1045" t="s">
        <v>1504</v>
      </c>
      <c r="J1045" t="s">
        <v>1546</v>
      </c>
      <c r="K1045" t="s">
        <v>1547</v>
      </c>
      <c r="L1045" t="s">
        <v>1486</v>
      </c>
      <c r="M1045">
        <v>50</v>
      </c>
      <c r="N1045">
        <v>980</v>
      </c>
      <c r="O1045">
        <v>0</v>
      </c>
      <c r="P1045">
        <v>0.2</v>
      </c>
      <c r="Q1045" s="134">
        <v>2477</v>
      </c>
      <c r="R1045">
        <v>60.731200000000001</v>
      </c>
      <c r="S1045">
        <v>0.86205399999999999</v>
      </c>
      <c r="T1045">
        <v>17.144200000000001</v>
      </c>
      <c r="U1045">
        <v>4.0778100000000004</v>
      </c>
      <c r="V1045">
        <v>7.7488000000000001E-2</v>
      </c>
      <c r="W1045">
        <v>2.50867</v>
      </c>
      <c r="X1045">
        <v>5.2207499999999998</v>
      </c>
      <c r="Y1045">
        <v>4.4555600000000002</v>
      </c>
      <c r="Z1045">
        <v>1.4141600000000001</v>
      </c>
      <c r="AA1045">
        <v>0</v>
      </c>
      <c r="AB1045">
        <v>0.31963799999999998</v>
      </c>
      <c r="AC1045">
        <v>3.8744000000000001E-2</v>
      </c>
      <c r="AD1045">
        <v>0</v>
      </c>
      <c r="AE1045">
        <v>96.86</v>
      </c>
      <c r="AG1045" s="134">
        <v>2477</v>
      </c>
      <c r="AH1045">
        <v>52.8</v>
      </c>
      <c r="AI1045">
        <v>0.5</v>
      </c>
      <c r="AJ1045">
        <v>2.23</v>
      </c>
      <c r="AK1045">
        <v>6.28</v>
      </c>
      <c r="AL1045">
        <v>0.16</v>
      </c>
      <c r="AM1045">
        <v>17.899999999999999</v>
      </c>
      <c r="AN1045">
        <v>19.8</v>
      </c>
      <c r="AO1045">
        <v>0.17</v>
      </c>
      <c r="AP1045">
        <v>0</v>
      </c>
      <c r="AQ1045">
        <v>0.44</v>
      </c>
    </row>
    <row r="1046" spans="1:43" ht="15.6">
      <c r="A1046" s="134">
        <v>2479</v>
      </c>
      <c r="B1046" t="s">
        <v>2410</v>
      </c>
      <c r="C1046" t="s">
        <v>1044</v>
      </c>
      <c r="D1046">
        <v>5.16</v>
      </c>
      <c r="E1046">
        <f t="shared" si="61"/>
        <v>5.1789440000000155</v>
      </c>
      <c r="F1046">
        <f t="shared" si="62"/>
        <v>5.1599999999999966</v>
      </c>
      <c r="G1046">
        <f t="shared" si="63"/>
        <v>2</v>
      </c>
      <c r="H1046" s="136">
        <f t="shared" si="64"/>
        <v>1363.15</v>
      </c>
      <c r="I1046" t="s">
        <v>1504</v>
      </c>
      <c r="J1046" t="s">
        <v>1546</v>
      </c>
      <c r="K1046" t="s">
        <v>1580</v>
      </c>
      <c r="L1046" t="s">
        <v>1486</v>
      </c>
      <c r="M1046">
        <v>16</v>
      </c>
      <c r="N1046">
        <v>1090</v>
      </c>
      <c r="O1046">
        <v>0</v>
      </c>
      <c r="P1046">
        <v>0.2</v>
      </c>
      <c r="Q1046" s="134">
        <v>2479</v>
      </c>
      <c r="R1046">
        <v>51.403300000000002</v>
      </c>
      <c r="S1046">
        <v>0.66388000000000003</v>
      </c>
      <c r="T1046">
        <v>18.019600000000001</v>
      </c>
      <c r="U1046">
        <v>5.9843999999999999</v>
      </c>
      <c r="V1046">
        <v>0.14226</v>
      </c>
      <c r="W1046">
        <v>5.3489800000000001</v>
      </c>
      <c r="X1046">
        <v>9.7685200000000005</v>
      </c>
      <c r="Y1046">
        <v>3.0728200000000001</v>
      </c>
      <c r="Z1046">
        <v>0.40781200000000001</v>
      </c>
      <c r="AA1046">
        <v>9.4839999999999994E-3</v>
      </c>
      <c r="AB1046">
        <v>0</v>
      </c>
      <c r="AC1046">
        <v>9.4839999999999994E-3</v>
      </c>
      <c r="AD1046">
        <v>0</v>
      </c>
      <c r="AE1046">
        <v>94.84</v>
      </c>
      <c r="AG1046" s="134">
        <v>2479</v>
      </c>
      <c r="AH1046">
        <v>51.7</v>
      </c>
      <c r="AI1046">
        <v>0.4</v>
      </c>
      <c r="AJ1046">
        <v>3.59</v>
      </c>
      <c r="AK1046">
        <v>4.5999999999999996</v>
      </c>
      <c r="AL1046">
        <v>0.11</v>
      </c>
      <c r="AM1046">
        <v>16.5</v>
      </c>
      <c r="AN1046">
        <v>21.9</v>
      </c>
      <c r="AO1046">
        <v>0.24</v>
      </c>
      <c r="AP1046">
        <v>0</v>
      </c>
      <c r="AQ1046">
        <v>0.77</v>
      </c>
    </row>
    <row r="1047" spans="1:43" ht="15.6">
      <c r="A1047" s="134">
        <v>2475</v>
      </c>
      <c r="B1047" t="s">
        <v>2411</v>
      </c>
      <c r="C1047" t="s">
        <v>1044</v>
      </c>
      <c r="D1047">
        <v>5.59</v>
      </c>
      <c r="E1047">
        <f t="shared" si="61"/>
        <v>5.6939239999999955</v>
      </c>
      <c r="F1047">
        <f t="shared" si="62"/>
        <v>5.5900000000000034</v>
      </c>
      <c r="G1047">
        <f t="shared" si="63"/>
        <v>2</v>
      </c>
      <c r="H1047" s="136">
        <f t="shared" si="64"/>
        <v>1313.15</v>
      </c>
      <c r="I1047" t="s">
        <v>1504</v>
      </c>
      <c r="J1047" t="s">
        <v>1546</v>
      </c>
      <c r="K1047" t="s">
        <v>1547</v>
      </c>
      <c r="L1047" t="s">
        <v>1486</v>
      </c>
      <c r="M1047">
        <v>26</v>
      </c>
      <c r="N1047">
        <v>1040</v>
      </c>
      <c r="O1047">
        <v>0</v>
      </c>
      <c r="P1047">
        <v>0.2</v>
      </c>
      <c r="Q1047" s="134">
        <v>2475</v>
      </c>
      <c r="R1047">
        <v>57.023600000000002</v>
      </c>
      <c r="S1047">
        <v>0.62310600000000005</v>
      </c>
      <c r="T1047">
        <v>16.332899999999999</v>
      </c>
      <c r="U1047">
        <v>4.3617400000000002</v>
      </c>
      <c r="V1047">
        <v>0.103851</v>
      </c>
      <c r="W1047">
        <v>4.1917999999999997</v>
      </c>
      <c r="X1047">
        <v>6.9485799999999998</v>
      </c>
      <c r="Y1047">
        <v>3.5970200000000001</v>
      </c>
      <c r="Z1047">
        <v>0.896895</v>
      </c>
      <c r="AA1047">
        <v>0</v>
      </c>
      <c r="AB1047">
        <v>0.22658400000000001</v>
      </c>
      <c r="AC1047">
        <v>2.8323000000000001E-2</v>
      </c>
      <c r="AD1047">
        <v>0</v>
      </c>
      <c r="AE1047">
        <v>94.41</v>
      </c>
      <c r="AG1047" s="134">
        <v>2475</v>
      </c>
      <c r="AH1047">
        <v>53.6</v>
      </c>
      <c r="AI1047">
        <v>0.27</v>
      </c>
      <c r="AJ1047">
        <v>1.79</v>
      </c>
      <c r="AK1047">
        <v>4.72</v>
      </c>
      <c r="AL1047">
        <v>0.14000000000000001</v>
      </c>
      <c r="AM1047">
        <v>18.399999999999999</v>
      </c>
      <c r="AN1047">
        <v>20.9</v>
      </c>
      <c r="AO1047">
        <v>0.14000000000000001</v>
      </c>
      <c r="AP1047">
        <v>0</v>
      </c>
      <c r="AQ1047">
        <v>0.7</v>
      </c>
    </row>
    <row r="1048" spans="1:43" ht="15.6">
      <c r="A1048" s="134">
        <v>2478</v>
      </c>
      <c r="B1048" t="s">
        <v>2412</v>
      </c>
      <c r="C1048" t="s">
        <v>1044</v>
      </c>
      <c r="D1048">
        <v>6.2</v>
      </c>
      <c r="E1048">
        <f t="shared" si="61"/>
        <v>6.1343400000000088</v>
      </c>
      <c r="F1048">
        <f t="shared" si="62"/>
        <v>6.2000000000000028</v>
      </c>
      <c r="G1048">
        <f t="shared" si="63"/>
        <v>2</v>
      </c>
      <c r="H1048" s="136">
        <f t="shared" si="64"/>
        <v>1213.1500000000001</v>
      </c>
      <c r="I1048" t="s">
        <v>1504</v>
      </c>
      <c r="J1048" t="s">
        <v>1546</v>
      </c>
      <c r="K1048" t="s">
        <v>1547</v>
      </c>
      <c r="L1048" t="s">
        <v>1486</v>
      </c>
      <c r="M1048">
        <v>48</v>
      </c>
      <c r="N1048">
        <v>940</v>
      </c>
      <c r="O1048">
        <v>0</v>
      </c>
      <c r="P1048">
        <v>0.2</v>
      </c>
      <c r="Q1048" s="134">
        <v>2478</v>
      </c>
      <c r="R1048">
        <v>61.532800000000002</v>
      </c>
      <c r="S1048">
        <v>0.44085999999999997</v>
      </c>
      <c r="T1048">
        <v>16.508800000000001</v>
      </c>
      <c r="U1048">
        <v>3.3298999999999999</v>
      </c>
      <c r="V1048">
        <v>3.7519999999999998E-2</v>
      </c>
      <c r="W1048">
        <v>1.6415</v>
      </c>
      <c r="X1048">
        <v>4.3429399999999996</v>
      </c>
      <c r="Y1048">
        <v>4.4085999999999999</v>
      </c>
      <c r="Z1048">
        <v>1.407</v>
      </c>
      <c r="AA1048">
        <v>0</v>
      </c>
      <c r="AB1048">
        <v>0.21573999999999999</v>
      </c>
      <c r="AC1048">
        <v>0</v>
      </c>
      <c r="AD1048">
        <v>0</v>
      </c>
      <c r="AE1048">
        <v>93.8</v>
      </c>
      <c r="AG1048" s="134">
        <v>2478</v>
      </c>
      <c r="AH1048">
        <v>52.3</v>
      </c>
      <c r="AI1048">
        <v>0.57999999999999996</v>
      </c>
      <c r="AJ1048">
        <v>2.39</v>
      </c>
      <c r="AK1048">
        <v>7.22</v>
      </c>
      <c r="AL1048">
        <v>0.16</v>
      </c>
      <c r="AM1048">
        <v>16.100000000000001</v>
      </c>
      <c r="AN1048">
        <v>20.3</v>
      </c>
      <c r="AO1048">
        <v>0.28000000000000003</v>
      </c>
      <c r="AP1048">
        <v>0</v>
      </c>
      <c r="AQ1048">
        <v>0.18</v>
      </c>
    </row>
    <row r="1049" spans="1:43" ht="15.6">
      <c r="A1049" s="134">
        <v>2483</v>
      </c>
      <c r="B1049" t="s">
        <v>2413</v>
      </c>
      <c r="C1049" t="s">
        <v>1044</v>
      </c>
      <c r="D1049">
        <v>6.46</v>
      </c>
      <c r="E1049">
        <f t="shared" si="61"/>
        <v>6.4974400000000117</v>
      </c>
      <c r="F1049">
        <f t="shared" si="62"/>
        <v>6.4599999999999937</v>
      </c>
      <c r="G1049">
        <f t="shared" si="63"/>
        <v>2</v>
      </c>
      <c r="H1049" s="136">
        <f t="shared" si="64"/>
        <v>1263.1500000000001</v>
      </c>
      <c r="I1049" t="s">
        <v>1504</v>
      </c>
      <c r="J1049" t="s">
        <v>1546</v>
      </c>
      <c r="K1049" t="s">
        <v>1547</v>
      </c>
      <c r="L1049" t="s">
        <v>1486</v>
      </c>
      <c r="M1049">
        <v>48</v>
      </c>
      <c r="N1049">
        <v>990</v>
      </c>
      <c r="O1049">
        <v>0</v>
      </c>
      <c r="P1049">
        <v>0.2</v>
      </c>
      <c r="Q1049" s="134">
        <v>2483</v>
      </c>
      <c r="R1049">
        <v>55.656300000000002</v>
      </c>
      <c r="S1049">
        <v>0.897984</v>
      </c>
      <c r="T1049">
        <v>17.117799999999999</v>
      </c>
      <c r="U1049">
        <v>5.3130699999999997</v>
      </c>
      <c r="V1049">
        <v>0.13095599999999999</v>
      </c>
      <c r="W1049">
        <v>2.6752400000000001</v>
      </c>
      <c r="X1049">
        <v>5.86496</v>
      </c>
      <c r="Y1049">
        <v>4.8640800000000004</v>
      </c>
      <c r="Z1049">
        <v>0.70155000000000001</v>
      </c>
      <c r="AA1049">
        <v>6.5477999999999995E-2</v>
      </c>
      <c r="AB1049">
        <v>0.215142</v>
      </c>
      <c r="AC1049">
        <v>0</v>
      </c>
      <c r="AD1049">
        <v>0</v>
      </c>
      <c r="AE1049">
        <v>93.54</v>
      </c>
      <c r="AG1049" s="134">
        <v>2483</v>
      </c>
      <c r="AH1049">
        <v>52.1</v>
      </c>
      <c r="AI1049">
        <v>0.67</v>
      </c>
      <c r="AJ1049">
        <v>3.06</v>
      </c>
      <c r="AK1049">
        <v>6.99</v>
      </c>
      <c r="AL1049">
        <v>0.19</v>
      </c>
      <c r="AM1049">
        <v>15.8</v>
      </c>
      <c r="AN1049">
        <v>20.9</v>
      </c>
      <c r="AO1049">
        <v>0.28999999999999998</v>
      </c>
      <c r="AP1049">
        <v>0</v>
      </c>
      <c r="AQ1049">
        <v>0.46</v>
      </c>
    </row>
    <row r="1050" spans="1:43" ht="15.6">
      <c r="A1050" s="134">
        <v>2476</v>
      </c>
      <c r="B1050" t="s">
        <v>2414</v>
      </c>
      <c r="C1050" t="s">
        <v>1044</v>
      </c>
      <c r="D1050">
        <v>6.55</v>
      </c>
      <c r="E1050">
        <f t="shared" si="61"/>
        <v>6.6248199999999855</v>
      </c>
      <c r="F1050">
        <f t="shared" si="62"/>
        <v>6.5499999999999972</v>
      </c>
      <c r="G1050">
        <f t="shared" si="63"/>
        <v>2</v>
      </c>
      <c r="H1050" s="136">
        <f t="shared" si="64"/>
        <v>1293.1500000000001</v>
      </c>
      <c r="I1050" t="s">
        <v>1504</v>
      </c>
      <c r="J1050" t="s">
        <v>1546</v>
      </c>
      <c r="K1050" t="s">
        <v>1547</v>
      </c>
      <c r="L1050" t="s">
        <v>1486</v>
      </c>
      <c r="M1050">
        <v>44</v>
      </c>
      <c r="N1050">
        <v>1020</v>
      </c>
      <c r="O1050">
        <v>0</v>
      </c>
      <c r="P1050">
        <v>0.2</v>
      </c>
      <c r="Q1050" s="134">
        <v>2476</v>
      </c>
      <c r="R1050">
        <v>57.6586</v>
      </c>
      <c r="S1050">
        <v>0.65415000000000001</v>
      </c>
      <c r="T1050">
        <v>17.194800000000001</v>
      </c>
      <c r="U1050">
        <v>3.9062100000000002</v>
      </c>
      <c r="V1050">
        <v>8.4104999999999999E-2</v>
      </c>
      <c r="W1050">
        <v>2.8689200000000001</v>
      </c>
      <c r="X1050">
        <v>5.9153799999999999</v>
      </c>
      <c r="Y1050">
        <v>3.85948</v>
      </c>
      <c r="Z1050">
        <v>1.0185999999999999</v>
      </c>
      <c r="AA1050">
        <v>0</v>
      </c>
      <c r="AB1050">
        <v>0.21493499999999999</v>
      </c>
      <c r="AC1050">
        <v>3.7379999999999997E-2</v>
      </c>
      <c r="AD1050">
        <v>0</v>
      </c>
      <c r="AE1050">
        <v>93.45</v>
      </c>
      <c r="AG1050" s="134">
        <v>2476</v>
      </c>
      <c r="AH1050">
        <v>52.7</v>
      </c>
      <c r="AI1050">
        <v>0.42</v>
      </c>
      <c r="AJ1050">
        <v>2.36</v>
      </c>
      <c r="AK1050">
        <v>5.69</v>
      </c>
      <c r="AL1050">
        <v>0.17</v>
      </c>
      <c r="AM1050">
        <v>17.100000000000001</v>
      </c>
      <c r="AN1050">
        <v>21.5</v>
      </c>
      <c r="AO1050">
        <v>0.17</v>
      </c>
      <c r="AP1050">
        <v>0</v>
      </c>
      <c r="AQ1050">
        <v>0.49</v>
      </c>
    </row>
    <row r="1051" spans="1:43" ht="15.6">
      <c r="A1051" s="134">
        <v>2481</v>
      </c>
      <c r="B1051" t="s">
        <v>2415</v>
      </c>
      <c r="C1051" t="s">
        <v>1044</v>
      </c>
      <c r="D1051">
        <v>6.58</v>
      </c>
      <c r="E1051">
        <f t="shared" si="61"/>
        <v>6.5613180000000142</v>
      </c>
      <c r="F1051">
        <f t="shared" si="62"/>
        <v>6.5799999999999983</v>
      </c>
      <c r="G1051">
        <f t="shared" si="63"/>
        <v>2</v>
      </c>
      <c r="H1051" s="136">
        <f t="shared" si="64"/>
        <v>1303.1500000000001</v>
      </c>
      <c r="I1051" t="s">
        <v>1504</v>
      </c>
      <c r="J1051" t="s">
        <v>1546</v>
      </c>
      <c r="K1051" t="s">
        <v>1547</v>
      </c>
      <c r="L1051" t="s">
        <v>1486</v>
      </c>
      <c r="M1051">
        <v>25</v>
      </c>
      <c r="N1051">
        <v>1030</v>
      </c>
      <c r="O1051">
        <v>0</v>
      </c>
      <c r="P1051">
        <v>0.2</v>
      </c>
      <c r="Q1051" s="134">
        <v>2481</v>
      </c>
      <c r="R1051">
        <v>52.969099999999997</v>
      </c>
      <c r="S1051">
        <v>0.80341200000000002</v>
      </c>
      <c r="T1051">
        <v>17.562999999999999</v>
      </c>
      <c r="U1051">
        <v>5.9321700000000002</v>
      </c>
      <c r="V1051">
        <v>0.14947199999999999</v>
      </c>
      <c r="W1051">
        <v>3.7835100000000002</v>
      </c>
      <c r="X1051">
        <v>7.6510999999999996</v>
      </c>
      <c r="Y1051">
        <v>3.80219</v>
      </c>
      <c r="Z1051">
        <v>0.55117799999999995</v>
      </c>
      <c r="AA1051">
        <v>3.7367999999999998E-2</v>
      </c>
      <c r="AB1051">
        <v>0.196182</v>
      </c>
      <c r="AC1051">
        <v>0</v>
      </c>
      <c r="AD1051">
        <v>0</v>
      </c>
      <c r="AE1051">
        <v>93.42</v>
      </c>
      <c r="AG1051" s="134">
        <v>2481</v>
      </c>
      <c r="AH1051">
        <v>52.5</v>
      </c>
      <c r="AI1051">
        <v>0.59</v>
      </c>
      <c r="AJ1051">
        <v>3.14</v>
      </c>
      <c r="AK1051">
        <v>6.23</v>
      </c>
      <c r="AL1051">
        <v>0.15</v>
      </c>
      <c r="AM1051">
        <v>16.399999999999999</v>
      </c>
      <c r="AN1051">
        <v>20.9</v>
      </c>
      <c r="AO1051">
        <v>0.28000000000000003</v>
      </c>
      <c r="AP1051">
        <v>0</v>
      </c>
      <c r="AQ1051">
        <v>0.63</v>
      </c>
    </row>
    <row r="1052" spans="1:43" ht="15.6">
      <c r="A1052" s="134">
        <v>2482</v>
      </c>
      <c r="B1052" t="s">
        <v>2416</v>
      </c>
      <c r="C1052" t="s">
        <v>1044</v>
      </c>
      <c r="D1052">
        <v>6.81</v>
      </c>
      <c r="E1052">
        <f t="shared" ref="E1052:E1125" si="65">100-SUM(R1052:AB1052)</f>
        <v>6.7634399999999886</v>
      </c>
      <c r="F1052">
        <f t="shared" ref="F1052:F1125" si="66">100-AE1052</f>
        <v>6.8100000000000023</v>
      </c>
      <c r="G1052">
        <f t="shared" ref="G1052:G1125" si="67">10*P1052</f>
        <v>2</v>
      </c>
      <c r="H1052" s="136">
        <f t="shared" si="64"/>
        <v>1283.1500000000001</v>
      </c>
      <c r="I1052" t="s">
        <v>1504</v>
      </c>
      <c r="J1052" t="s">
        <v>1546</v>
      </c>
      <c r="K1052" t="s">
        <v>1547</v>
      </c>
      <c r="L1052" t="s">
        <v>1486</v>
      </c>
      <c r="M1052">
        <v>19</v>
      </c>
      <c r="N1052">
        <v>1010</v>
      </c>
      <c r="O1052">
        <v>0</v>
      </c>
      <c r="P1052">
        <v>0.2</v>
      </c>
      <c r="Q1052" s="134">
        <v>2482</v>
      </c>
      <c r="R1052">
        <v>54.050199999999997</v>
      </c>
      <c r="S1052">
        <v>0.857348</v>
      </c>
      <c r="T1052">
        <v>17.333300000000001</v>
      </c>
      <c r="U1052">
        <v>5.6007199999999999</v>
      </c>
      <c r="V1052">
        <v>0.18637999999999999</v>
      </c>
      <c r="W1052">
        <v>3.2709700000000002</v>
      </c>
      <c r="X1052">
        <v>6.8121900000000002</v>
      </c>
      <c r="Y1052">
        <v>4.3053800000000004</v>
      </c>
      <c r="Z1052">
        <v>0.59641599999999995</v>
      </c>
      <c r="AA1052">
        <v>2.7956999999999999E-2</v>
      </c>
      <c r="AB1052">
        <v>0.19569900000000001</v>
      </c>
      <c r="AC1052">
        <v>0</v>
      </c>
      <c r="AD1052">
        <v>0</v>
      </c>
      <c r="AE1052">
        <v>93.19</v>
      </c>
      <c r="AG1052" s="134">
        <v>2482</v>
      </c>
      <c r="AH1052">
        <v>51.8</v>
      </c>
      <c r="AI1052">
        <v>0.63</v>
      </c>
      <c r="AJ1052">
        <v>3.02</v>
      </c>
      <c r="AK1052">
        <v>6.86</v>
      </c>
      <c r="AL1052">
        <v>0.18</v>
      </c>
      <c r="AM1052">
        <v>16</v>
      </c>
      <c r="AN1052">
        <v>20.9</v>
      </c>
      <c r="AO1052">
        <v>0.28000000000000003</v>
      </c>
      <c r="AP1052">
        <v>0</v>
      </c>
      <c r="AQ1052">
        <v>0.54</v>
      </c>
    </row>
    <row r="1053" spans="1:43" ht="15.6">
      <c r="A1053" s="134">
        <v>2486</v>
      </c>
      <c r="B1053" t="s">
        <v>2417</v>
      </c>
      <c r="C1053" t="s">
        <v>1044</v>
      </c>
      <c r="D1053">
        <v>14.24</v>
      </c>
      <c r="E1053">
        <f t="shared" si="65"/>
        <v>16.684134</v>
      </c>
      <c r="F1053">
        <f t="shared" si="66"/>
        <v>14.239999999999995</v>
      </c>
      <c r="G1053">
        <f t="shared" si="67"/>
        <v>8</v>
      </c>
      <c r="H1053" s="136">
        <f t="shared" si="64"/>
        <v>1338.15</v>
      </c>
      <c r="I1053" t="s">
        <v>1504</v>
      </c>
      <c r="J1053" t="s">
        <v>1490</v>
      </c>
      <c r="K1053" t="s">
        <v>1547</v>
      </c>
      <c r="L1053" t="s">
        <v>1486</v>
      </c>
      <c r="M1053">
        <v>21</v>
      </c>
      <c r="N1053">
        <v>1065</v>
      </c>
      <c r="O1053">
        <v>10</v>
      </c>
      <c r="P1053">
        <v>0.8</v>
      </c>
      <c r="Q1053" s="134">
        <v>2486</v>
      </c>
      <c r="R1053">
        <v>49.054699999999997</v>
      </c>
      <c r="S1053">
        <v>0.48883199999999999</v>
      </c>
      <c r="T1053">
        <v>14.664999999999999</v>
      </c>
      <c r="U1053">
        <v>5.8316800000000004</v>
      </c>
      <c r="V1053">
        <v>0.120064</v>
      </c>
      <c r="W1053">
        <v>4.2708500000000003</v>
      </c>
      <c r="X1053">
        <v>7.5897600000000001</v>
      </c>
      <c r="Y1053">
        <v>1.0377000000000001</v>
      </c>
      <c r="Z1053">
        <v>0.24870400000000001</v>
      </c>
      <c r="AA1053">
        <v>8.5760000000000003E-3</v>
      </c>
      <c r="AB1053">
        <v>0</v>
      </c>
      <c r="AC1053">
        <v>0</v>
      </c>
      <c r="AD1053">
        <v>0</v>
      </c>
      <c r="AE1053">
        <v>85.76</v>
      </c>
      <c r="AG1053" s="134">
        <v>2486</v>
      </c>
      <c r="AH1053">
        <v>53.1</v>
      </c>
      <c r="AI1053">
        <v>0.24</v>
      </c>
      <c r="AJ1053">
        <v>2.38</v>
      </c>
      <c r="AK1053">
        <v>6.56</v>
      </c>
      <c r="AL1053">
        <v>0.17</v>
      </c>
      <c r="AM1053">
        <v>16.899999999999999</v>
      </c>
      <c r="AN1053">
        <v>20.2</v>
      </c>
      <c r="AO1053">
        <v>0.22</v>
      </c>
      <c r="AP1053">
        <v>0</v>
      </c>
      <c r="AQ1053">
        <v>0.25</v>
      </c>
    </row>
    <row r="1054" spans="1:43" ht="15.6">
      <c r="A1054" s="134">
        <v>2487</v>
      </c>
      <c r="B1054" t="s">
        <v>2418</v>
      </c>
      <c r="C1054" t="s">
        <v>1044</v>
      </c>
      <c r="D1054">
        <v>14.34</v>
      </c>
      <c r="E1054">
        <f t="shared" si="65"/>
        <v>14.254326000000006</v>
      </c>
      <c r="F1054">
        <f t="shared" si="66"/>
        <v>14.340000000000003</v>
      </c>
      <c r="G1054">
        <f t="shared" si="67"/>
        <v>8</v>
      </c>
      <c r="H1054" s="136">
        <f t="shared" si="64"/>
        <v>1318.15</v>
      </c>
      <c r="I1054" t="s">
        <v>1504</v>
      </c>
      <c r="J1054" t="s">
        <v>1490</v>
      </c>
      <c r="K1054" t="s">
        <v>1547</v>
      </c>
      <c r="L1054" t="s">
        <v>1486</v>
      </c>
      <c r="M1054">
        <v>19</v>
      </c>
      <c r="N1054">
        <v>1045</v>
      </c>
      <c r="O1054">
        <v>10</v>
      </c>
      <c r="P1054">
        <v>0.8</v>
      </c>
      <c r="Q1054" s="134">
        <v>2487</v>
      </c>
      <c r="R1054">
        <v>50.625100000000003</v>
      </c>
      <c r="S1054">
        <v>0.33407399999999998</v>
      </c>
      <c r="T1054">
        <v>16.875</v>
      </c>
      <c r="U1054">
        <v>5.0196800000000001</v>
      </c>
      <c r="V1054">
        <v>0.119924</v>
      </c>
      <c r="W1054">
        <v>3.1608499999999999</v>
      </c>
      <c r="X1054">
        <v>7.0412499999999998</v>
      </c>
      <c r="Y1054">
        <v>1.9187799999999999</v>
      </c>
      <c r="Z1054">
        <v>0.61675199999999997</v>
      </c>
      <c r="AA1054">
        <v>3.4264000000000003E-2</v>
      </c>
      <c r="AB1054">
        <v>0</v>
      </c>
      <c r="AC1054">
        <v>0</v>
      </c>
      <c r="AD1054">
        <v>0</v>
      </c>
      <c r="AE1054">
        <v>85.66</v>
      </c>
      <c r="AG1054" s="134">
        <v>2487</v>
      </c>
      <c r="AH1054">
        <v>52.1</v>
      </c>
      <c r="AI1054">
        <v>0.25</v>
      </c>
      <c r="AJ1054">
        <v>2.58</v>
      </c>
      <c r="AK1054">
        <v>6.71</v>
      </c>
      <c r="AL1054">
        <v>0.21</v>
      </c>
      <c r="AM1054">
        <v>16.8</v>
      </c>
      <c r="AN1054">
        <v>20.9</v>
      </c>
      <c r="AO1054">
        <v>0.25</v>
      </c>
      <c r="AP1054">
        <v>0</v>
      </c>
      <c r="AQ1054">
        <v>0.11</v>
      </c>
    </row>
    <row r="1055" spans="1:43" ht="15.6">
      <c r="A1055" s="134">
        <v>2440</v>
      </c>
      <c r="B1055" t="s">
        <v>2419</v>
      </c>
      <c r="C1055" t="s">
        <v>1775</v>
      </c>
      <c r="D1055">
        <v>2.8</v>
      </c>
      <c r="E1055">
        <f t="shared" si="65"/>
        <v>1.2000000000000313</v>
      </c>
      <c r="F1055">
        <f t="shared" si="66"/>
        <v>-1.6299999999999955</v>
      </c>
      <c r="G1055">
        <f t="shared" si="67"/>
        <v>16</v>
      </c>
      <c r="H1055" s="136">
        <f t="shared" si="64"/>
        <v>1653.15</v>
      </c>
      <c r="I1055" t="s">
        <v>1504</v>
      </c>
      <c r="J1055" t="s">
        <v>1490</v>
      </c>
      <c r="K1055" t="s">
        <v>1491</v>
      </c>
      <c r="L1055" t="s">
        <v>1486</v>
      </c>
      <c r="M1055">
        <v>3</v>
      </c>
      <c r="N1055">
        <v>1380</v>
      </c>
      <c r="O1055">
        <v>7</v>
      </c>
      <c r="P1055">
        <v>1.6</v>
      </c>
      <c r="Q1055" s="134">
        <v>2440</v>
      </c>
      <c r="R1055">
        <v>48.41</v>
      </c>
      <c r="S1055">
        <v>0.98</v>
      </c>
      <c r="T1055">
        <v>15.71</v>
      </c>
      <c r="U1055">
        <v>8.1</v>
      </c>
      <c r="V1055">
        <v>7.0000000000000007E-2</v>
      </c>
      <c r="W1055">
        <v>10.4</v>
      </c>
      <c r="X1055">
        <v>9.6300000000000008</v>
      </c>
      <c r="Y1055">
        <v>3.63</v>
      </c>
      <c r="Z1055">
        <v>1.49</v>
      </c>
      <c r="AA1055">
        <v>0</v>
      </c>
      <c r="AB1055">
        <v>0.38</v>
      </c>
      <c r="AC1055">
        <v>0</v>
      </c>
      <c r="AD1055">
        <v>0</v>
      </c>
      <c r="AE1055">
        <v>101.63</v>
      </c>
      <c r="AG1055" s="134">
        <v>2440</v>
      </c>
      <c r="AH1055">
        <v>52.73</v>
      </c>
      <c r="AI1055">
        <v>0.33</v>
      </c>
      <c r="AJ1055">
        <v>6.47</v>
      </c>
      <c r="AK1055">
        <v>6.01</v>
      </c>
      <c r="AL1055">
        <v>0.12</v>
      </c>
      <c r="AM1055">
        <v>21.08</v>
      </c>
      <c r="AN1055">
        <v>12.91</v>
      </c>
      <c r="AO1055">
        <v>0.81</v>
      </c>
      <c r="AP1055">
        <v>0</v>
      </c>
      <c r="AQ1055">
        <v>0</v>
      </c>
    </row>
    <row r="1056" spans="1:43" ht="15.6">
      <c r="A1056" s="134">
        <v>20073</v>
      </c>
      <c r="B1056" t="s">
        <v>2420</v>
      </c>
      <c r="C1056" t="s">
        <v>1788</v>
      </c>
      <c r="D1056">
        <v>2.11</v>
      </c>
      <c r="E1056">
        <f t="shared" si="65"/>
        <v>1.2299999999999756</v>
      </c>
      <c r="F1056">
        <f t="shared" si="66"/>
        <v>-0.95000000000000284</v>
      </c>
      <c r="G1056">
        <f t="shared" si="67"/>
        <v>24</v>
      </c>
      <c r="H1056" s="136">
        <f t="shared" si="64"/>
        <v>1688.15</v>
      </c>
      <c r="I1056" t="s">
        <v>1504</v>
      </c>
      <c r="J1056" t="s">
        <v>1490</v>
      </c>
      <c r="K1056" t="s">
        <v>1566</v>
      </c>
      <c r="L1056" t="s">
        <v>1486</v>
      </c>
      <c r="M1056">
        <v>8.9</v>
      </c>
      <c r="N1056">
        <v>1415</v>
      </c>
      <c r="O1056">
        <v>7</v>
      </c>
      <c r="P1056">
        <v>2.4</v>
      </c>
      <c r="Q1056" s="134">
        <v>20073</v>
      </c>
      <c r="R1056">
        <v>45.6</v>
      </c>
      <c r="S1056">
        <v>0.96</v>
      </c>
      <c r="T1056">
        <v>15.1</v>
      </c>
      <c r="U1056">
        <v>8.94</v>
      </c>
      <c r="V1056">
        <v>0.17</v>
      </c>
      <c r="W1056">
        <v>12.4</v>
      </c>
      <c r="X1056">
        <v>8.93</v>
      </c>
      <c r="Y1056">
        <v>2.7</v>
      </c>
      <c r="Z1056">
        <v>2.64</v>
      </c>
      <c r="AA1056">
        <v>0.11</v>
      </c>
      <c r="AB1056">
        <v>1.22</v>
      </c>
      <c r="AC1056">
        <v>0</v>
      </c>
      <c r="AD1056">
        <v>0</v>
      </c>
      <c r="AE1056">
        <v>100.95</v>
      </c>
      <c r="AG1056" s="134">
        <v>20073</v>
      </c>
      <c r="AH1056">
        <v>52.3</v>
      </c>
      <c r="AI1056">
        <v>0.25</v>
      </c>
      <c r="AJ1056">
        <v>7.65</v>
      </c>
      <c r="AK1056">
        <v>5.04</v>
      </c>
      <c r="AL1056">
        <v>0.17</v>
      </c>
      <c r="AM1056">
        <v>20</v>
      </c>
      <c r="AN1056">
        <v>13.8</v>
      </c>
      <c r="AO1056">
        <v>0.9</v>
      </c>
      <c r="AP1056">
        <v>0</v>
      </c>
      <c r="AQ1056">
        <v>0.9</v>
      </c>
    </row>
    <row r="1057" spans="1:43" ht="15.6">
      <c r="A1057" s="134">
        <v>20078</v>
      </c>
      <c r="B1057" t="s">
        <v>2421</v>
      </c>
      <c r="C1057" t="s">
        <v>1788</v>
      </c>
      <c r="D1057">
        <v>2.3199999999999998</v>
      </c>
      <c r="E1057">
        <f t="shared" si="65"/>
        <v>1.4700000000000131</v>
      </c>
      <c r="F1057">
        <f t="shared" si="66"/>
        <v>-0.84000000000000341</v>
      </c>
      <c r="G1057">
        <f t="shared" si="67"/>
        <v>26</v>
      </c>
      <c r="H1057" s="136">
        <f t="shared" si="64"/>
        <v>1708.15</v>
      </c>
      <c r="I1057" t="s">
        <v>1504</v>
      </c>
      <c r="J1057" t="s">
        <v>1490</v>
      </c>
      <c r="K1057" t="s">
        <v>1566</v>
      </c>
      <c r="L1057" t="s">
        <v>1486</v>
      </c>
      <c r="M1057">
        <v>9.5</v>
      </c>
      <c r="N1057">
        <v>1435</v>
      </c>
      <c r="O1057">
        <v>7</v>
      </c>
      <c r="P1057">
        <v>2.6</v>
      </c>
      <c r="Q1057" s="134">
        <v>20078</v>
      </c>
      <c r="R1057">
        <v>45.3</v>
      </c>
      <c r="S1057">
        <v>1.06</v>
      </c>
      <c r="T1057">
        <v>14.5</v>
      </c>
      <c r="U1057">
        <v>9.4600000000000009</v>
      </c>
      <c r="V1057">
        <v>0.18</v>
      </c>
      <c r="W1057">
        <v>12.1</v>
      </c>
      <c r="X1057">
        <v>8.34</v>
      </c>
      <c r="Y1057">
        <v>2.91</v>
      </c>
      <c r="Z1057">
        <v>3.33</v>
      </c>
      <c r="AA1057">
        <v>7.0000000000000007E-2</v>
      </c>
      <c r="AB1057">
        <v>1.28</v>
      </c>
      <c r="AC1057">
        <v>0</v>
      </c>
      <c r="AD1057">
        <v>0</v>
      </c>
      <c r="AE1057">
        <v>100.84</v>
      </c>
      <c r="AG1057" s="134">
        <v>20078</v>
      </c>
      <c r="AH1057">
        <v>52.4</v>
      </c>
      <c r="AI1057">
        <v>0.27</v>
      </c>
      <c r="AJ1057">
        <v>7.28</v>
      </c>
      <c r="AK1057">
        <v>5.08</v>
      </c>
      <c r="AL1057">
        <v>0.16</v>
      </c>
      <c r="AM1057">
        <v>19.5</v>
      </c>
      <c r="AN1057">
        <v>14.3</v>
      </c>
      <c r="AO1057">
        <v>1.0900000000000001</v>
      </c>
      <c r="AP1057">
        <v>0</v>
      </c>
      <c r="AQ1057">
        <v>0.57999999999999996</v>
      </c>
    </row>
    <row r="1058" spans="1:43" ht="15.6">
      <c r="A1058" s="134">
        <v>20074</v>
      </c>
      <c r="B1058" t="s">
        <v>2422</v>
      </c>
      <c r="C1058" t="s">
        <v>1788</v>
      </c>
      <c r="D1058">
        <v>2.95</v>
      </c>
      <c r="E1058">
        <f t="shared" si="65"/>
        <v>1.4099999999999966</v>
      </c>
      <c r="F1058">
        <f t="shared" si="66"/>
        <v>-0.57999999999999829</v>
      </c>
      <c r="G1058">
        <f t="shared" si="67"/>
        <v>24</v>
      </c>
      <c r="H1058" s="136">
        <f t="shared" si="64"/>
        <v>1683.15</v>
      </c>
      <c r="I1058" t="s">
        <v>1504</v>
      </c>
      <c r="J1058" t="s">
        <v>1490</v>
      </c>
      <c r="K1058" t="s">
        <v>1566</v>
      </c>
      <c r="L1058" t="s">
        <v>1486</v>
      </c>
      <c r="M1058">
        <v>23.8</v>
      </c>
      <c r="N1058">
        <v>1410</v>
      </c>
      <c r="O1058">
        <v>7</v>
      </c>
      <c r="P1058">
        <v>2.4</v>
      </c>
      <c r="Q1058" s="134">
        <v>20074</v>
      </c>
      <c r="R1058">
        <v>45.3</v>
      </c>
      <c r="S1058">
        <v>1.18</v>
      </c>
      <c r="T1058">
        <v>15.9</v>
      </c>
      <c r="U1058">
        <v>8</v>
      </c>
      <c r="V1058">
        <v>0.16</v>
      </c>
      <c r="W1058">
        <v>11.64</v>
      </c>
      <c r="X1058">
        <v>8.14</v>
      </c>
      <c r="Y1058">
        <v>3.42</v>
      </c>
      <c r="Z1058">
        <v>3.4</v>
      </c>
      <c r="AA1058">
        <v>0.09</v>
      </c>
      <c r="AB1058">
        <v>1.36</v>
      </c>
      <c r="AC1058">
        <v>0</v>
      </c>
      <c r="AD1058">
        <v>0</v>
      </c>
      <c r="AE1058">
        <v>100.58</v>
      </c>
      <c r="AG1058" s="134">
        <v>20074</v>
      </c>
      <c r="AH1058">
        <v>52.2</v>
      </c>
      <c r="AI1058">
        <v>0.27</v>
      </c>
      <c r="AJ1058">
        <v>7.71</v>
      </c>
      <c r="AK1058">
        <v>4.82</v>
      </c>
      <c r="AL1058">
        <v>0.16</v>
      </c>
      <c r="AM1058">
        <v>20</v>
      </c>
      <c r="AN1058">
        <v>13.8</v>
      </c>
      <c r="AO1058">
        <v>1.01</v>
      </c>
      <c r="AP1058">
        <v>0</v>
      </c>
      <c r="AQ1058">
        <v>0.62</v>
      </c>
    </row>
    <row r="1059" spans="1:43" ht="15.6">
      <c r="A1059" s="134">
        <v>20068</v>
      </c>
      <c r="B1059" t="s">
        <v>2423</v>
      </c>
      <c r="C1059" t="s">
        <v>1788</v>
      </c>
      <c r="D1059">
        <v>2.98</v>
      </c>
      <c r="E1059">
        <f t="shared" si="65"/>
        <v>1.6699999999999875</v>
      </c>
      <c r="F1059">
        <f t="shared" si="66"/>
        <v>-1.2900000000000063</v>
      </c>
      <c r="G1059">
        <f t="shared" si="67"/>
        <v>22</v>
      </c>
      <c r="H1059" s="136">
        <f t="shared" si="64"/>
        <v>1683.15</v>
      </c>
      <c r="I1059" t="s">
        <v>1504</v>
      </c>
      <c r="J1059" t="s">
        <v>1490</v>
      </c>
      <c r="K1059" t="s">
        <v>1566</v>
      </c>
      <c r="L1059" t="s">
        <v>1486</v>
      </c>
      <c r="M1059">
        <v>22.5</v>
      </c>
      <c r="N1059">
        <v>1410</v>
      </c>
      <c r="O1059">
        <v>7</v>
      </c>
      <c r="P1059">
        <v>2.2000000000000002</v>
      </c>
      <c r="Q1059" s="134">
        <v>20068</v>
      </c>
      <c r="R1059">
        <v>45.7</v>
      </c>
      <c r="S1059">
        <v>0.92</v>
      </c>
      <c r="T1059">
        <v>15.7</v>
      </c>
      <c r="U1059">
        <v>8.2100000000000009</v>
      </c>
      <c r="V1059">
        <v>0.18</v>
      </c>
      <c r="W1059">
        <v>12.5</v>
      </c>
      <c r="X1059">
        <v>9.1</v>
      </c>
      <c r="Y1059">
        <v>2.42</v>
      </c>
      <c r="Z1059">
        <v>2.48</v>
      </c>
      <c r="AA1059">
        <v>0.11</v>
      </c>
      <c r="AB1059">
        <v>1.01</v>
      </c>
      <c r="AC1059">
        <v>0</v>
      </c>
      <c r="AD1059">
        <v>0</v>
      </c>
      <c r="AE1059">
        <v>101.29</v>
      </c>
      <c r="AG1059" s="134">
        <v>20068</v>
      </c>
      <c r="AH1059">
        <v>52.1</v>
      </c>
      <c r="AI1059">
        <v>0.2</v>
      </c>
      <c r="AJ1059">
        <v>7.74</v>
      </c>
      <c r="AK1059">
        <v>4.97</v>
      </c>
      <c r="AL1059">
        <v>0.18</v>
      </c>
      <c r="AM1059">
        <v>21.1</v>
      </c>
      <c r="AN1059">
        <v>12.6</v>
      </c>
      <c r="AO1059">
        <v>0.73</v>
      </c>
      <c r="AP1059">
        <v>0</v>
      </c>
      <c r="AQ1059">
        <v>0.93</v>
      </c>
    </row>
    <row r="1060" spans="1:43" ht="15.6">
      <c r="A1060" s="134">
        <v>20072</v>
      </c>
      <c r="B1060" t="s">
        <v>2424</v>
      </c>
      <c r="C1060" t="s">
        <v>1788</v>
      </c>
      <c r="D1060">
        <v>3.19</v>
      </c>
      <c r="E1060">
        <f t="shared" si="65"/>
        <v>2.2000000000000171</v>
      </c>
      <c r="F1060">
        <f t="shared" si="66"/>
        <v>-0.98000000000000398</v>
      </c>
      <c r="G1060">
        <f t="shared" si="67"/>
        <v>24</v>
      </c>
      <c r="H1060" s="136">
        <f t="shared" si="64"/>
        <v>1693.15</v>
      </c>
      <c r="I1060" t="s">
        <v>1504</v>
      </c>
      <c r="J1060" t="s">
        <v>1490</v>
      </c>
      <c r="K1060" t="s">
        <v>1566</v>
      </c>
      <c r="L1060" t="s">
        <v>1486</v>
      </c>
      <c r="M1060">
        <v>24.3</v>
      </c>
      <c r="N1060">
        <v>1420</v>
      </c>
      <c r="O1060">
        <v>7</v>
      </c>
      <c r="P1060">
        <v>2.4</v>
      </c>
      <c r="Q1060" s="134">
        <v>20072</v>
      </c>
      <c r="R1060">
        <v>47.6</v>
      </c>
      <c r="S1060">
        <v>0.89</v>
      </c>
      <c r="T1060">
        <v>15.7</v>
      </c>
      <c r="U1060">
        <v>7.29</v>
      </c>
      <c r="V1060">
        <v>0.16</v>
      </c>
      <c r="W1060">
        <v>10.6</v>
      </c>
      <c r="X1060">
        <v>8.43</v>
      </c>
      <c r="Y1060">
        <v>2.66</v>
      </c>
      <c r="Z1060">
        <v>3.24</v>
      </c>
      <c r="AA1060">
        <v>0.09</v>
      </c>
      <c r="AB1060">
        <v>1.1399999999999999</v>
      </c>
      <c r="AC1060">
        <v>0</v>
      </c>
      <c r="AD1060">
        <v>0</v>
      </c>
      <c r="AE1060">
        <v>100.98</v>
      </c>
      <c r="AG1060" s="134">
        <v>20072</v>
      </c>
      <c r="AH1060">
        <v>52.1</v>
      </c>
      <c r="AI1060">
        <v>0.22</v>
      </c>
      <c r="AJ1060">
        <v>7.54</v>
      </c>
      <c r="AK1060">
        <v>4.5999999999999996</v>
      </c>
      <c r="AL1060">
        <v>0.18</v>
      </c>
      <c r="AM1060">
        <v>20.9</v>
      </c>
      <c r="AN1060">
        <v>12.9</v>
      </c>
      <c r="AO1060">
        <v>0.91</v>
      </c>
      <c r="AP1060">
        <v>0</v>
      </c>
      <c r="AQ1060">
        <v>0.54</v>
      </c>
    </row>
    <row r="1061" spans="1:43" ht="15.6">
      <c r="A1061" s="134">
        <v>20079</v>
      </c>
      <c r="B1061" t="s">
        <v>2425</v>
      </c>
      <c r="C1061" t="s">
        <v>1788</v>
      </c>
      <c r="D1061">
        <v>3.9</v>
      </c>
      <c r="E1061">
        <f t="shared" si="65"/>
        <v>2.9499999999999886</v>
      </c>
      <c r="F1061">
        <f t="shared" si="66"/>
        <v>-0.93999999999999773</v>
      </c>
      <c r="G1061">
        <f t="shared" si="67"/>
        <v>26</v>
      </c>
      <c r="H1061" s="136">
        <f t="shared" si="64"/>
        <v>1703.15</v>
      </c>
      <c r="I1061" t="s">
        <v>1504</v>
      </c>
      <c r="J1061" t="s">
        <v>1490</v>
      </c>
      <c r="K1061" t="s">
        <v>1566</v>
      </c>
      <c r="L1061" t="s">
        <v>1486</v>
      </c>
      <c r="M1061">
        <v>24.7</v>
      </c>
      <c r="N1061">
        <v>1430</v>
      </c>
      <c r="O1061">
        <v>7</v>
      </c>
      <c r="P1061">
        <v>2.6</v>
      </c>
      <c r="Q1061" s="134">
        <v>20079</v>
      </c>
      <c r="R1061">
        <v>45.2</v>
      </c>
      <c r="S1061">
        <v>1.1100000000000001</v>
      </c>
      <c r="T1061">
        <v>14.3</v>
      </c>
      <c r="U1061">
        <v>8.08</v>
      </c>
      <c r="V1061">
        <v>0.18</v>
      </c>
      <c r="W1061">
        <v>11.7</v>
      </c>
      <c r="X1061">
        <v>8.39</v>
      </c>
      <c r="Y1061">
        <v>3.82</v>
      </c>
      <c r="Z1061">
        <v>2.93</v>
      </c>
      <c r="AA1061">
        <v>0.12</v>
      </c>
      <c r="AB1061">
        <v>1.22</v>
      </c>
      <c r="AC1061">
        <v>0</v>
      </c>
      <c r="AD1061">
        <v>0</v>
      </c>
      <c r="AE1061">
        <v>100.94</v>
      </c>
      <c r="AG1061" s="134">
        <v>20079</v>
      </c>
      <c r="AH1061">
        <v>52.8</v>
      </c>
      <c r="AI1061">
        <v>0.23</v>
      </c>
      <c r="AJ1061">
        <v>7.23</v>
      </c>
      <c r="AK1061">
        <v>4.83</v>
      </c>
      <c r="AL1061">
        <v>0.17</v>
      </c>
      <c r="AM1061">
        <v>20.399999999999999</v>
      </c>
      <c r="AN1061">
        <v>13.6</v>
      </c>
      <c r="AO1061">
        <v>0.96</v>
      </c>
      <c r="AP1061">
        <v>0</v>
      </c>
      <c r="AQ1061">
        <v>0.62</v>
      </c>
    </row>
    <row r="1062" spans="1:43" ht="15.6">
      <c r="A1062" s="134">
        <v>1615</v>
      </c>
      <c r="B1062">
        <v>1</v>
      </c>
      <c r="C1062" t="s">
        <v>1063</v>
      </c>
      <c r="D1062">
        <v>26.2</v>
      </c>
      <c r="E1062">
        <f t="shared" si="65"/>
        <v>11.689999999999984</v>
      </c>
      <c r="F1062">
        <f t="shared" si="66"/>
        <v>1</v>
      </c>
      <c r="G1062">
        <f t="shared" si="67"/>
        <v>5</v>
      </c>
      <c r="H1062" s="136">
        <f t="shared" si="64"/>
        <v>1398.15</v>
      </c>
      <c r="I1062" t="s">
        <v>1692</v>
      </c>
      <c r="J1062" t="s">
        <v>1490</v>
      </c>
      <c r="K1062" t="s">
        <v>1580</v>
      </c>
      <c r="L1062" t="s">
        <v>2426</v>
      </c>
      <c r="M1062">
        <v>44</v>
      </c>
      <c r="N1062">
        <v>1125</v>
      </c>
      <c r="O1062">
        <v>15</v>
      </c>
      <c r="P1062">
        <v>0.5</v>
      </c>
      <c r="Q1062" s="134">
        <v>1615</v>
      </c>
      <c r="R1062">
        <v>49.5</v>
      </c>
      <c r="S1062">
        <v>1.19</v>
      </c>
      <c r="T1062">
        <v>17.399999999999999</v>
      </c>
      <c r="U1062">
        <v>0</v>
      </c>
      <c r="V1062">
        <v>0</v>
      </c>
      <c r="W1062">
        <v>7.36</v>
      </c>
      <c r="X1062">
        <v>10.199999999999999</v>
      </c>
      <c r="Y1062">
        <v>2.2799999999999998</v>
      </c>
      <c r="Z1062">
        <v>0.26</v>
      </c>
      <c r="AA1062">
        <v>0</v>
      </c>
      <c r="AB1062">
        <v>0.12</v>
      </c>
      <c r="AC1062">
        <v>0</v>
      </c>
      <c r="AD1062">
        <v>11.7</v>
      </c>
      <c r="AE1062">
        <v>99</v>
      </c>
      <c r="AG1062" s="134">
        <v>1615</v>
      </c>
      <c r="AH1062">
        <v>50.5</v>
      </c>
      <c r="AI1062">
        <v>0.8</v>
      </c>
      <c r="AJ1062">
        <v>5.7</v>
      </c>
      <c r="AK1062">
        <v>9</v>
      </c>
      <c r="AL1062">
        <v>0</v>
      </c>
      <c r="AM1062">
        <v>15.6</v>
      </c>
      <c r="AN1062">
        <v>17.7</v>
      </c>
      <c r="AO1062">
        <v>0.5</v>
      </c>
      <c r="AP1062">
        <v>0</v>
      </c>
      <c r="AQ1062">
        <v>0</v>
      </c>
    </row>
    <row r="1063" spans="1:43" ht="15.6">
      <c r="A1063" s="134">
        <v>1616</v>
      </c>
      <c r="B1063">
        <v>2</v>
      </c>
      <c r="C1063" t="s">
        <v>1063</v>
      </c>
      <c r="D1063">
        <v>22.7</v>
      </c>
      <c r="E1063">
        <f t="shared" si="65"/>
        <v>9.0300000000000011</v>
      </c>
      <c r="F1063">
        <f t="shared" si="66"/>
        <v>4.4000000000000057</v>
      </c>
      <c r="G1063">
        <f t="shared" si="67"/>
        <v>5</v>
      </c>
      <c r="H1063" s="136">
        <f t="shared" si="64"/>
        <v>1373.15</v>
      </c>
      <c r="I1063" t="s">
        <v>1692</v>
      </c>
      <c r="J1063" t="s">
        <v>1490</v>
      </c>
      <c r="K1063" t="s">
        <v>1580</v>
      </c>
      <c r="L1063" t="s">
        <v>2426</v>
      </c>
      <c r="M1063">
        <v>24</v>
      </c>
      <c r="N1063">
        <v>1100</v>
      </c>
      <c r="O1063">
        <v>15</v>
      </c>
      <c r="P1063">
        <v>0.5</v>
      </c>
      <c r="Q1063" s="134">
        <v>1616</v>
      </c>
      <c r="R1063">
        <v>54.4</v>
      </c>
      <c r="S1063">
        <v>1.81</v>
      </c>
      <c r="T1063">
        <v>16.899999999999999</v>
      </c>
      <c r="U1063">
        <v>0</v>
      </c>
      <c r="V1063">
        <v>0</v>
      </c>
      <c r="W1063">
        <v>5.34</v>
      </c>
      <c r="X1063">
        <v>8.52</v>
      </c>
      <c r="Y1063">
        <v>3.05</v>
      </c>
      <c r="Z1063">
        <v>0.56000000000000005</v>
      </c>
      <c r="AA1063">
        <v>0</v>
      </c>
      <c r="AB1063">
        <v>0.39</v>
      </c>
      <c r="AC1063">
        <v>0</v>
      </c>
      <c r="AD1063">
        <v>9.0500000000000007</v>
      </c>
      <c r="AE1063">
        <v>95.6</v>
      </c>
      <c r="AG1063" s="134">
        <v>1616</v>
      </c>
      <c r="AH1063">
        <v>53</v>
      </c>
      <c r="AI1063">
        <v>0.5</v>
      </c>
      <c r="AJ1063">
        <v>5.7</v>
      </c>
      <c r="AK1063">
        <v>9.9</v>
      </c>
      <c r="AL1063">
        <v>0</v>
      </c>
      <c r="AM1063">
        <v>28.6</v>
      </c>
      <c r="AN1063">
        <v>1.6</v>
      </c>
      <c r="AO1063">
        <v>0.1</v>
      </c>
      <c r="AP1063">
        <v>0</v>
      </c>
      <c r="AQ1063">
        <v>0</v>
      </c>
    </row>
    <row r="1064" spans="1:43" ht="15.6">
      <c r="A1064" s="134">
        <v>1618</v>
      </c>
      <c r="B1064">
        <v>4</v>
      </c>
      <c r="C1064" t="s">
        <v>1063</v>
      </c>
      <c r="D1064">
        <v>2.7</v>
      </c>
      <c r="E1064">
        <f t="shared" si="65"/>
        <v>7.0999999999999943</v>
      </c>
      <c r="F1064">
        <f t="shared" si="66"/>
        <v>2.7000000000000028</v>
      </c>
      <c r="G1064">
        <f t="shared" si="67"/>
        <v>5</v>
      </c>
      <c r="H1064" s="136">
        <f t="shared" si="64"/>
        <v>1348.15</v>
      </c>
      <c r="I1064" t="s">
        <v>1692</v>
      </c>
      <c r="J1064" t="s">
        <v>1490</v>
      </c>
      <c r="K1064" t="s">
        <v>1580</v>
      </c>
      <c r="L1064" t="s">
        <v>2426</v>
      </c>
      <c r="M1064">
        <v>90</v>
      </c>
      <c r="N1064">
        <v>1075</v>
      </c>
      <c r="O1064">
        <v>15</v>
      </c>
      <c r="P1064">
        <v>0.5</v>
      </c>
      <c r="Q1064" s="134">
        <v>1618</v>
      </c>
      <c r="R1064">
        <v>57.5</v>
      </c>
      <c r="S1064">
        <v>1.74</v>
      </c>
      <c r="T1064">
        <v>17.2</v>
      </c>
      <c r="U1064">
        <v>0</v>
      </c>
      <c r="V1064">
        <v>0</v>
      </c>
      <c r="W1064">
        <v>3.88</v>
      </c>
      <c r="X1064">
        <v>7.25</v>
      </c>
      <c r="Y1064">
        <v>3.84</v>
      </c>
      <c r="Z1064">
        <v>0.7</v>
      </c>
      <c r="AA1064">
        <v>0</v>
      </c>
      <c r="AB1064">
        <v>0.79</v>
      </c>
      <c r="AC1064">
        <v>0</v>
      </c>
      <c r="AD1064">
        <v>7.12</v>
      </c>
      <c r="AE1064">
        <v>97.3</v>
      </c>
      <c r="AG1064" s="134">
        <v>1618</v>
      </c>
      <c r="AH1064">
        <v>50.3</v>
      </c>
      <c r="AI1064">
        <v>0.8</v>
      </c>
      <c r="AJ1064">
        <v>6.1</v>
      </c>
      <c r="AK1064">
        <v>8</v>
      </c>
      <c r="AL1064">
        <v>0</v>
      </c>
      <c r="AM1064">
        <v>16.2</v>
      </c>
      <c r="AN1064">
        <v>18.8</v>
      </c>
      <c r="AO1064">
        <v>0.8</v>
      </c>
      <c r="AP1064">
        <v>0</v>
      </c>
      <c r="AQ1064">
        <v>0</v>
      </c>
    </row>
    <row r="1065" spans="1:43" ht="15.6">
      <c r="A1065" s="134">
        <v>1622</v>
      </c>
      <c r="B1065">
        <v>8</v>
      </c>
      <c r="C1065" t="s">
        <v>1063</v>
      </c>
      <c r="D1065">
        <v>17.399999999999999</v>
      </c>
      <c r="E1065">
        <f t="shared" si="65"/>
        <v>2.9500000000000171</v>
      </c>
      <c r="F1065">
        <f t="shared" si="66"/>
        <v>8.2999999999999972</v>
      </c>
      <c r="G1065">
        <f t="shared" si="67"/>
        <v>5</v>
      </c>
      <c r="H1065" s="136">
        <f t="shared" si="64"/>
        <v>1248.1500000000001</v>
      </c>
      <c r="I1065" t="s">
        <v>1692</v>
      </c>
      <c r="J1065" t="s">
        <v>1490</v>
      </c>
      <c r="K1065" t="s">
        <v>1580</v>
      </c>
      <c r="L1065" t="s">
        <v>2426</v>
      </c>
      <c r="M1065">
        <v>73</v>
      </c>
      <c r="N1065">
        <v>975</v>
      </c>
      <c r="O1065">
        <v>15</v>
      </c>
      <c r="P1065">
        <v>0.5</v>
      </c>
      <c r="Q1065" s="134">
        <v>1622</v>
      </c>
      <c r="R1065">
        <v>63.5</v>
      </c>
      <c r="S1065">
        <v>0.35</v>
      </c>
      <c r="T1065">
        <v>18.899999999999999</v>
      </c>
      <c r="U1065">
        <v>0</v>
      </c>
      <c r="V1065">
        <v>0</v>
      </c>
      <c r="W1065">
        <v>2.96</v>
      </c>
      <c r="X1065">
        <v>5.3</v>
      </c>
      <c r="Y1065">
        <v>4.4400000000000004</v>
      </c>
      <c r="Z1065">
        <v>0.74</v>
      </c>
      <c r="AA1065">
        <v>0</v>
      </c>
      <c r="AB1065">
        <v>0.86</v>
      </c>
      <c r="AC1065">
        <v>0</v>
      </c>
      <c r="AD1065">
        <v>3</v>
      </c>
      <c r="AE1065">
        <v>91.7</v>
      </c>
      <c r="AG1065" s="134">
        <v>1622</v>
      </c>
      <c r="AH1065">
        <v>50.4</v>
      </c>
      <c r="AI1065">
        <v>0.9</v>
      </c>
      <c r="AJ1065">
        <v>4.8</v>
      </c>
      <c r="AK1065">
        <v>10.4</v>
      </c>
      <c r="AL1065">
        <v>0</v>
      </c>
      <c r="AM1065">
        <v>14.8</v>
      </c>
      <c r="AN1065">
        <v>17.2</v>
      </c>
      <c r="AO1065">
        <v>0.4</v>
      </c>
      <c r="AP1065">
        <v>0</v>
      </c>
      <c r="AQ1065">
        <v>0</v>
      </c>
    </row>
    <row r="1066" spans="1:43" ht="15.6">
      <c r="A1066" s="134">
        <v>1629</v>
      </c>
      <c r="B1066">
        <v>15</v>
      </c>
      <c r="C1066" t="s">
        <v>1063</v>
      </c>
      <c r="D1066">
        <v>3.4000000000000057</v>
      </c>
      <c r="E1066">
        <f t="shared" si="65"/>
        <v>10.610000000000014</v>
      </c>
      <c r="F1066">
        <f t="shared" si="66"/>
        <v>3.4000000000000057</v>
      </c>
      <c r="G1066">
        <f t="shared" si="67"/>
        <v>5</v>
      </c>
      <c r="H1066" s="136">
        <f t="shared" si="64"/>
        <v>1373.15</v>
      </c>
      <c r="I1066" t="s">
        <v>1692</v>
      </c>
      <c r="J1066" t="s">
        <v>1490</v>
      </c>
      <c r="K1066" t="s">
        <v>1580</v>
      </c>
      <c r="L1066" t="s">
        <v>2426</v>
      </c>
      <c r="M1066">
        <v>24</v>
      </c>
      <c r="N1066">
        <v>1100</v>
      </c>
      <c r="O1066">
        <v>15</v>
      </c>
      <c r="P1066">
        <v>0.5</v>
      </c>
      <c r="Q1066" s="134">
        <v>1629</v>
      </c>
      <c r="R1066">
        <v>50.2</v>
      </c>
      <c r="S1066">
        <v>1.06</v>
      </c>
      <c r="T1066">
        <v>17.899999999999999</v>
      </c>
      <c r="U1066">
        <v>0</v>
      </c>
      <c r="V1066">
        <v>0</v>
      </c>
      <c r="W1066">
        <v>7.03</v>
      </c>
      <c r="X1066">
        <v>10.3</v>
      </c>
      <c r="Y1066">
        <v>2.39</v>
      </c>
      <c r="Z1066">
        <v>0.27</v>
      </c>
      <c r="AA1066">
        <v>0</v>
      </c>
      <c r="AB1066">
        <v>0.24</v>
      </c>
      <c r="AC1066">
        <v>0</v>
      </c>
      <c r="AD1066">
        <v>10.5</v>
      </c>
      <c r="AE1066">
        <v>96.6</v>
      </c>
      <c r="AG1066" s="134">
        <v>1629</v>
      </c>
      <c r="AH1066">
        <v>50.9</v>
      </c>
      <c r="AI1066">
        <v>0.5</v>
      </c>
      <c r="AJ1066">
        <v>5.8</v>
      </c>
      <c r="AK1066">
        <v>6.7</v>
      </c>
      <c r="AL1066">
        <v>0</v>
      </c>
      <c r="AM1066">
        <v>16.100000000000001</v>
      </c>
      <c r="AN1066">
        <v>19.2</v>
      </c>
      <c r="AO1066">
        <v>0.5</v>
      </c>
      <c r="AP1066">
        <v>0</v>
      </c>
      <c r="AQ1066">
        <v>0</v>
      </c>
    </row>
    <row r="1067" spans="1:43" ht="15.6">
      <c r="A1067" s="134">
        <v>1631</v>
      </c>
      <c r="B1067">
        <v>17</v>
      </c>
      <c r="C1067" t="s">
        <v>1063</v>
      </c>
      <c r="D1067">
        <v>4.8</v>
      </c>
      <c r="E1067">
        <f t="shared" si="65"/>
        <v>7.1099999999999852</v>
      </c>
      <c r="F1067">
        <f t="shared" si="66"/>
        <v>4.7999999999999972</v>
      </c>
      <c r="G1067">
        <f t="shared" si="67"/>
        <v>5</v>
      </c>
      <c r="H1067" s="136">
        <f t="shared" si="64"/>
        <v>1323.15</v>
      </c>
      <c r="I1067" t="s">
        <v>1692</v>
      </c>
      <c r="J1067" t="s">
        <v>1490</v>
      </c>
      <c r="K1067" t="s">
        <v>1580</v>
      </c>
      <c r="L1067" t="s">
        <v>2426</v>
      </c>
      <c r="M1067">
        <v>24</v>
      </c>
      <c r="N1067">
        <v>1050</v>
      </c>
      <c r="O1067">
        <v>15</v>
      </c>
      <c r="P1067">
        <v>0.5</v>
      </c>
      <c r="Q1067" s="134">
        <v>1631</v>
      </c>
      <c r="R1067">
        <v>54.2</v>
      </c>
      <c r="S1067">
        <v>1.22</v>
      </c>
      <c r="T1067">
        <v>19.100000000000001</v>
      </c>
      <c r="U1067">
        <v>0</v>
      </c>
      <c r="V1067">
        <v>0</v>
      </c>
      <c r="W1067">
        <v>5.7</v>
      </c>
      <c r="X1067">
        <v>8.9700000000000006</v>
      </c>
      <c r="Y1067">
        <v>3.08</v>
      </c>
      <c r="Z1067">
        <v>0.36</v>
      </c>
      <c r="AA1067">
        <v>0</v>
      </c>
      <c r="AB1067">
        <v>0.26</v>
      </c>
      <c r="AC1067">
        <v>0</v>
      </c>
      <c r="AD1067">
        <v>7.14</v>
      </c>
      <c r="AE1067">
        <v>95.2</v>
      </c>
      <c r="AG1067" s="134">
        <v>1631</v>
      </c>
      <c r="AH1067">
        <v>52</v>
      </c>
      <c r="AI1067">
        <v>0.1</v>
      </c>
      <c r="AJ1067">
        <v>4.0999999999999996</v>
      </c>
      <c r="AK1067">
        <v>4.4000000000000004</v>
      </c>
      <c r="AL1067">
        <v>0</v>
      </c>
      <c r="AM1067">
        <v>16.7</v>
      </c>
      <c r="AN1067">
        <v>22.5</v>
      </c>
      <c r="AO1067">
        <v>0.3</v>
      </c>
      <c r="AP1067">
        <v>0</v>
      </c>
      <c r="AQ1067">
        <v>0</v>
      </c>
    </row>
    <row r="1068" spans="1:43" ht="15.6">
      <c r="A1068" s="134">
        <v>1632</v>
      </c>
      <c r="B1068">
        <v>18</v>
      </c>
      <c r="C1068" t="s">
        <v>1063</v>
      </c>
      <c r="D1068">
        <v>4.5</v>
      </c>
      <c r="E1068">
        <f t="shared" si="65"/>
        <v>5.1899999999999977</v>
      </c>
      <c r="F1068">
        <f t="shared" si="66"/>
        <v>4.5</v>
      </c>
      <c r="G1068">
        <f t="shared" si="67"/>
        <v>5</v>
      </c>
      <c r="H1068" s="136">
        <f t="shared" si="64"/>
        <v>1323.15</v>
      </c>
      <c r="I1068" t="s">
        <v>1692</v>
      </c>
      <c r="J1068" t="s">
        <v>1490</v>
      </c>
      <c r="K1068" t="s">
        <v>1589</v>
      </c>
      <c r="L1068" t="s">
        <v>2426</v>
      </c>
      <c r="M1068">
        <v>24</v>
      </c>
      <c r="N1068">
        <v>1050</v>
      </c>
      <c r="O1068">
        <v>15</v>
      </c>
      <c r="P1068">
        <v>0.5</v>
      </c>
      <c r="Q1068" s="134">
        <v>1632</v>
      </c>
      <c r="R1068">
        <v>60</v>
      </c>
      <c r="S1068">
        <v>0.79</v>
      </c>
      <c r="T1068">
        <v>18.100000000000001</v>
      </c>
      <c r="U1068">
        <v>0</v>
      </c>
      <c r="V1068">
        <v>0</v>
      </c>
      <c r="W1068">
        <v>4</v>
      </c>
      <c r="X1068">
        <v>6.83</v>
      </c>
      <c r="Y1068">
        <v>3.86</v>
      </c>
      <c r="Z1068">
        <v>0.55000000000000004</v>
      </c>
      <c r="AA1068">
        <v>0</v>
      </c>
      <c r="AB1068">
        <v>0.68</v>
      </c>
      <c r="AC1068">
        <v>0</v>
      </c>
      <c r="AD1068">
        <v>5.21</v>
      </c>
      <c r="AE1068">
        <v>95.5</v>
      </c>
      <c r="AG1068" s="134">
        <v>1632</v>
      </c>
      <c r="AH1068">
        <v>51.8</v>
      </c>
      <c r="AI1068">
        <v>0.6</v>
      </c>
      <c r="AJ1068">
        <v>5.3</v>
      </c>
      <c r="AK1068">
        <v>6.3</v>
      </c>
      <c r="AL1068">
        <v>0</v>
      </c>
      <c r="AM1068">
        <v>16.7</v>
      </c>
      <c r="AN1068">
        <v>20.2</v>
      </c>
      <c r="AO1068">
        <v>0.6</v>
      </c>
      <c r="AP1068">
        <v>0.1</v>
      </c>
      <c r="AQ1068">
        <v>0</v>
      </c>
    </row>
    <row r="1069" spans="1:43" ht="15.6">
      <c r="A1069" s="134">
        <v>1635</v>
      </c>
      <c r="B1069">
        <v>21</v>
      </c>
      <c r="C1069" t="s">
        <v>1063</v>
      </c>
      <c r="D1069">
        <v>10</v>
      </c>
      <c r="E1069">
        <f t="shared" si="65"/>
        <v>2.6300000000000097</v>
      </c>
      <c r="F1069">
        <f t="shared" si="66"/>
        <v>10</v>
      </c>
      <c r="G1069">
        <f t="shared" si="67"/>
        <v>5</v>
      </c>
      <c r="H1069" s="136">
        <f t="shared" si="64"/>
        <v>1248.1500000000001</v>
      </c>
      <c r="I1069" t="s">
        <v>1692</v>
      </c>
      <c r="J1069" t="s">
        <v>1490</v>
      </c>
      <c r="K1069" t="s">
        <v>1580</v>
      </c>
      <c r="L1069" t="s">
        <v>2426</v>
      </c>
      <c r="M1069">
        <v>76</v>
      </c>
      <c r="N1069">
        <v>975</v>
      </c>
      <c r="O1069">
        <v>15</v>
      </c>
      <c r="P1069">
        <v>0.5</v>
      </c>
      <c r="Q1069" s="134">
        <v>1635</v>
      </c>
      <c r="R1069">
        <v>65.3</v>
      </c>
      <c r="S1069">
        <v>0.27</v>
      </c>
      <c r="T1069">
        <v>19</v>
      </c>
      <c r="U1069">
        <v>0</v>
      </c>
      <c r="V1069">
        <v>0</v>
      </c>
      <c r="W1069">
        <v>2.2000000000000002</v>
      </c>
      <c r="X1069">
        <v>4.01</v>
      </c>
      <c r="Y1069">
        <v>4.88</v>
      </c>
      <c r="Z1069">
        <v>0.91</v>
      </c>
      <c r="AA1069">
        <v>0</v>
      </c>
      <c r="AB1069">
        <v>0.8</v>
      </c>
      <c r="AC1069">
        <v>0</v>
      </c>
      <c r="AD1069">
        <v>2.85</v>
      </c>
      <c r="AE1069">
        <v>90</v>
      </c>
      <c r="AG1069" s="134">
        <v>1635</v>
      </c>
      <c r="AH1069">
        <v>50.8</v>
      </c>
      <c r="AI1069">
        <v>0.4</v>
      </c>
      <c r="AJ1069">
        <v>5.8</v>
      </c>
      <c r="AK1069">
        <v>6</v>
      </c>
      <c r="AL1069">
        <v>0</v>
      </c>
      <c r="AM1069">
        <v>15.8</v>
      </c>
      <c r="AN1069">
        <v>19.899999999999999</v>
      </c>
      <c r="AO1069">
        <v>0.6</v>
      </c>
      <c r="AP1069">
        <v>0.1</v>
      </c>
      <c r="AQ1069">
        <v>0</v>
      </c>
    </row>
    <row r="1070" spans="1:43" ht="15.6">
      <c r="A1070" s="134">
        <v>1636</v>
      </c>
      <c r="B1070">
        <v>22</v>
      </c>
      <c r="C1070" t="s">
        <v>1063</v>
      </c>
      <c r="D1070">
        <v>10.3</v>
      </c>
      <c r="E1070">
        <f t="shared" si="65"/>
        <v>2.7800000000000011</v>
      </c>
      <c r="F1070">
        <f t="shared" si="66"/>
        <v>10.299999999999997</v>
      </c>
      <c r="G1070">
        <f t="shared" si="67"/>
        <v>5</v>
      </c>
      <c r="H1070" s="136">
        <f t="shared" si="64"/>
        <v>1248.1500000000001</v>
      </c>
      <c r="I1070" t="s">
        <v>1692</v>
      </c>
      <c r="J1070" t="s">
        <v>1490</v>
      </c>
      <c r="K1070" t="s">
        <v>1589</v>
      </c>
      <c r="L1070" t="s">
        <v>2426</v>
      </c>
      <c r="M1070">
        <v>76</v>
      </c>
      <c r="N1070">
        <v>975</v>
      </c>
      <c r="O1070">
        <v>15</v>
      </c>
      <c r="P1070">
        <v>0.5</v>
      </c>
      <c r="Q1070" s="134">
        <v>1636</v>
      </c>
      <c r="R1070">
        <v>64.5</v>
      </c>
      <c r="S1070">
        <v>0.31</v>
      </c>
      <c r="T1070">
        <v>18.7</v>
      </c>
      <c r="U1070">
        <v>0</v>
      </c>
      <c r="V1070">
        <v>0</v>
      </c>
      <c r="W1070">
        <v>2.63</v>
      </c>
      <c r="X1070">
        <v>5.61</v>
      </c>
      <c r="Y1070">
        <v>4.22</v>
      </c>
      <c r="Z1070">
        <v>0.73</v>
      </c>
      <c r="AA1070">
        <v>0</v>
      </c>
      <c r="AB1070">
        <v>0.52</v>
      </c>
      <c r="AC1070">
        <v>0</v>
      </c>
      <c r="AD1070">
        <v>2.74</v>
      </c>
      <c r="AE1070">
        <v>89.7</v>
      </c>
      <c r="AG1070" s="134">
        <v>1636</v>
      </c>
      <c r="AH1070">
        <v>48.9</v>
      </c>
      <c r="AI1070">
        <v>0.5</v>
      </c>
      <c r="AJ1070">
        <v>7</v>
      </c>
      <c r="AK1070">
        <v>6.3</v>
      </c>
      <c r="AL1070">
        <v>0</v>
      </c>
      <c r="AM1070">
        <v>13.4</v>
      </c>
      <c r="AN1070">
        <v>20.8</v>
      </c>
      <c r="AO1070">
        <v>0.3</v>
      </c>
      <c r="AP1070">
        <v>0</v>
      </c>
      <c r="AQ1070">
        <v>0</v>
      </c>
    </row>
    <row r="1071" spans="1:43" ht="15.6">
      <c r="A1071" s="134">
        <v>1637</v>
      </c>
      <c r="B1071">
        <v>23</v>
      </c>
      <c r="C1071" t="s">
        <v>1063</v>
      </c>
      <c r="D1071">
        <v>9</v>
      </c>
      <c r="E1071">
        <f t="shared" si="65"/>
        <v>3.019999999999996</v>
      </c>
      <c r="F1071">
        <f t="shared" si="66"/>
        <v>9</v>
      </c>
      <c r="G1071">
        <f t="shared" si="67"/>
        <v>5</v>
      </c>
      <c r="H1071" s="136">
        <f t="shared" si="64"/>
        <v>1248.1500000000001</v>
      </c>
      <c r="I1071" t="s">
        <v>1692</v>
      </c>
      <c r="J1071" t="s">
        <v>1490</v>
      </c>
      <c r="K1071" t="s">
        <v>1580</v>
      </c>
      <c r="L1071" t="s">
        <v>2426</v>
      </c>
      <c r="M1071">
        <v>76</v>
      </c>
      <c r="N1071">
        <v>975</v>
      </c>
      <c r="O1071">
        <v>15</v>
      </c>
      <c r="P1071">
        <v>0.5</v>
      </c>
      <c r="Q1071" s="134">
        <v>1637</v>
      </c>
      <c r="R1071">
        <v>63.4</v>
      </c>
      <c r="S1071">
        <v>0.35</v>
      </c>
      <c r="T1071">
        <v>18.899999999999999</v>
      </c>
      <c r="U1071">
        <v>0</v>
      </c>
      <c r="V1071">
        <v>0</v>
      </c>
      <c r="W1071">
        <v>2.76</v>
      </c>
      <c r="X1071">
        <v>5.53</v>
      </c>
      <c r="Y1071">
        <v>4.4400000000000004</v>
      </c>
      <c r="Z1071">
        <v>0.74</v>
      </c>
      <c r="AA1071">
        <v>0</v>
      </c>
      <c r="AB1071">
        <v>0.86</v>
      </c>
      <c r="AC1071">
        <v>0</v>
      </c>
      <c r="AD1071">
        <v>3</v>
      </c>
      <c r="AE1071">
        <v>91</v>
      </c>
      <c r="AG1071" s="134">
        <v>1637</v>
      </c>
      <c r="AH1071">
        <v>49.8</v>
      </c>
      <c r="AI1071">
        <v>0.6</v>
      </c>
      <c r="AJ1071">
        <v>5.7</v>
      </c>
      <c r="AK1071">
        <v>8</v>
      </c>
      <c r="AL1071">
        <v>0</v>
      </c>
      <c r="AM1071">
        <v>13.5</v>
      </c>
      <c r="AN1071">
        <v>19.600000000000001</v>
      </c>
      <c r="AO1071">
        <v>0.7</v>
      </c>
      <c r="AP1071">
        <v>0</v>
      </c>
      <c r="AQ1071">
        <v>0</v>
      </c>
    </row>
    <row r="1072" spans="1:43" ht="15.6">
      <c r="A1072" s="134">
        <v>5070</v>
      </c>
      <c r="B1072" t="s">
        <v>2427</v>
      </c>
      <c r="C1072" t="s">
        <v>2428</v>
      </c>
      <c r="D1072">
        <v>3.5</v>
      </c>
      <c r="E1072">
        <f t="shared" si="65"/>
        <v>5.7000000000000028</v>
      </c>
      <c r="F1072">
        <f t="shared" si="66"/>
        <v>0.70000000000000284</v>
      </c>
      <c r="G1072">
        <f t="shared" si="67"/>
        <v>4.8250000000000002</v>
      </c>
      <c r="H1072" s="136">
        <f t="shared" si="64"/>
        <v>1423.15</v>
      </c>
      <c r="I1072" t="s">
        <v>2429</v>
      </c>
      <c r="J1072" t="s">
        <v>1511</v>
      </c>
      <c r="K1072" t="s">
        <v>1589</v>
      </c>
      <c r="L1072" t="s">
        <v>1486</v>
      </c>
      <c r="M1072">
        <v>11</v>
      </c>
      <c r="N1072">
        <v>1150</v>
      </c>
      <c r="O1072">
        <v>5</v>
      </c>
      <c r="P1072">
        <v>0.48249999999999998</v>
      </c>
      <c r="Q1072" s="134">
        <v>5070</v>
      </c>
      <c r="R1072">
        <v>49.5</v>
      </c>
      <c r="S1072">
        <v>2.7</v>
      </c>
      <c r="T1072">
        <v>14.4</v>
      </c>
      <c r="U1072">
        <v>6.6</v>
      </c>
      <c r="V1072">
        <v>0.2</v>
      </c>
      <c r="W1072">
        <v>7.8</v>
      </c>
      <c r="X1072">
        <v>10.1</v>
      </c>
      <c r="Y1072">
        <v>2.4</v>
      </c>
      <c r="Z1072">
        <v>0.6</v>
      </c>
      <c r="AA1072">
        <v>0</v>
      </c>
      <c r="AB1072">
        <v>0</v>
      </c>
      <c r="AC1072">
        <v>0</v>
      </c>
      <c r="AD1072">
        <v>1.5</v>
      </c>
      <c r="AE1072">
        <v>99.3</v>
      </c>
      <c r="AG1072" s="134">
        <v>5070</v>
      </c>
      <c r="AH1072">
        <v>51.296999999999997</v>
      </c>
      <c r="AI1072">
        <v>0.96499999999999997</v>
      </c>
      <c r="AJ1072">
        <v>3.476</v>
      </c>
      <c r="AK1072">
        <v>1.2649999999999999</v>
      </c>
      <c r="AL1072">
        <v>0.185</v>
      </c>
      <c r="AM1072">
        <v>17.568000000000001</v>
      </c>
      <c r="AN1072">
        <v>18.116</v>
      </c>
      <c r="AO1072">
        <v>0.34399999999999997</v>
      </c>
      <c r="AP1072">
        <v>0</v>
      </c>
      <c r="AQ1072">
        <v>0.51900000000000002</v>
      </c>
    </row>
    <row r="1073" spans="1:43" ht="15.6">
      <c r="A1073" s="134">
        <v>5067</v>
      </c>
      <c r="B1073" t="s">
        <v>2430</v>
      </c>
      <c r="C1073" t="s">
        <v>2428</v>
      </c>
      <c r="D1073">
        <v>3.6</v>
      </c>
      <c r="E1073">
        <f t="shared" si="65"/>
        <v>4.9000000000000199</v>
      </c>
      <c r="F1073">
        <f t="shared" si="66"/>
        <v>-0.70000000000000284</v>
      </c>
      <c r="G1073">
        <f t="shared" si="67"/>
        <v>4.835</v>
      </c>
      <c r="H1073" s="136">
        <f t="shared" si="64"/>
        <v>1348.15</v>
      </c>
      <c r="I1073" t="s">
        <v>2429</v>
      </c>
      <c r="J1073" t="s">
        <v>1511</v>
      </c>
      <c r="K1073" t="s">
        <v>1589</v>
      </c>
      <c r="L1073" t="s">
        <v>1486</v>
      </c>
      <c r="M1073">
        <v>24</v>
      </c>
      <c r="N1073">
        <v>1075</v>
      </c>
      <c r="O1073">
        <v>37</v>
      </c>
      <c r="P1073">
        <v>0.48349999999999999</v>
      </c>
      <c r="Q1073" s="134">
        <v>5067</v>
      </c>
      <c r="R1073">
        <v>49.4</v>
      </c>
      <c r="S1073">
        <v>2.7</v>
      </c>
      <c r="T1073">
        <v>15</v>
      </c>
      <c r="U1073">
        <v>9</v>
      </c>
      <c r="V1073">
        <v>0.2</v>
      </c>
      <c r="W1073">
        <v>9.6</v>
      </c>
      <c r="X1073">
        <v>8</v>
      </c>
      <c r="Y1073">
        <v>0.6</v>
      </c>
      <c r="Z1073">
        <v>0.6</v>
      </c>
      <c r="AA1073">
        <v>0</v>
      </c>
      <c r="AB1073">
        <v>0</v>
      </c>
      <c r="AC1073">
        <v>0</v>
      </c>
      <c r="AD1073">
        <v>2</v>
      </c>
      <c r="AE1073">
        <v>100.7</v>
      </c>
      <c r="AG1073" s="134">
        <v>5067</v>
      </c>
      <c r="AH1073">
        <v>50.872999999999998</v>
      </c>
      <c r="AI1073">
        <v>1.091</v>
      </c>
      <c r="AJ1073">
        <v>3.331</v>
      </c>
      <c r="AK1073">
        <v>0.78900000000000003</v>
      </c>
      <c r="AL1073">
        <v>0.187</v>
      </c>
      <c r="AM1073">
        <v>16.358000000000001</v>
      </c>
      <c r="AN1073">
        <v>19.704000000000001</v>
      </c>
      <c r="AO1073">
        <v>0.30599999999999999</v>
      </c>
      <c r="AP1073">
        <v>0</v>
      </c>
      <c r="AQ1073">
        <v>0.66200000000000003</v>
      </c>
    </row>
    <row r="1074" spans="1:43" ht="15.6">
      <c r="A1074" s="134">
        <v>5071</v>
      </c>
      <c r="B1074" t="s">
        <v>2431</v>
      </c>
      <c r="C1074" t="s">
        <v>2428</v>
      </c>
      <c r="D1074">
        <v>3.8</v>
      </c>
      <c r="E1074">
        <f t="shared" si="65"/>
        <v>5.6999999999999886</v>
      </c>
      <c r="F1074">
        <f t="shared" si="66"/>
        <v>0</v>
      </c>
      <c r="G1074">
        <f t="shared" si="67"/>
        <v>4.8250000000000002</v>
      </c>
      <c r="H1074" s="136">
        <f t="shared" si="64"/>
        <v>1423.15</v>
      </c>
      <c r="I1074" t="s">
        <v>2429</v>
      </c>
      <c r="J1074" t="s">
        <v>1511</v>
      </c>
      <c r="K1074" t="s">
        <v>1589</v>
      </c>
      <c r="L1074" t="s">
        <v>1486</v>
      </c>
      <c r="M1074">
        <v>11</v>
      </c>
      <c r="N1074">
        <v>1150</v>
      </c>
      <c r="O1074">
        <v>5</v>
      </c>
      <c r="P1074">
        <v>0.48249999999999998</v>
      </c>
      <c r="Q1074" s="134">
        <v>5071</v>
      </c>
      <c r="R1074">
        <v>49</v>
      </c>
      <c r="S1074">
        <v>2.9</v>
      </c>
      <c r="T1074">
        <v>15</v>
      </c>
      <c r="U1074">
        <v>7.9</v>
      </c>
      <c r="V1074">
        <v>0.2</v>
      </c>
      <c r="W1074">
        <v>6.2</v>
      </c>
      <c r="X1074">
        <v>9.9</v>
      </c>
      <c r="Y1074">
        <v>2.6</v>
      </c>
      <c r="Z1074">
        <v>0.6</v>
      </c>
      <c r="AA1074">
        <v>0</v>
      </c>
      <c r="AB1074">
        <v>0</v>
      </c>
      <c r="AC1074">
        <v>0</v>
      </c>
      <c r="AD1074">
        <v>1.9</v>
      </c>
      <c r="AE1074">
        <v>100</v>
      </c>
      <c r="AG1074" s="134">
        <v>5071</v>
      </c>
      <c r="AH1074">
        <v>51.386000000000003</v>
      </c>
      <c r="AI1074">
        <v>0.94899999999999995</v>
      </c>
      <c r="AJ1074">
        <v>3.22</v>
      </c>
      <c r="AK1074">
        <v>1.407</v>
      </c>
      <c r="AL1074">
        <v>0.21299999999999999</v>
      </c>
      <c r="AM1074">
        <v>17.308</v>
      </c>
      <c r="AN1074">
        <v>18.373000000000001</v>
      </c>
      <c r="AO1074">
        <v>0.38400000000000001</v>
      </c>
      <c r="AP1074">
        <v>0</v>
      </c>
      <c r="AQ1074">
        <v>0.53900000000000003</v>
      </c>
    </row>
    <row r="1075" spans="1:43" ht="15.6">
      <c r="A1075" s="134">
        <v>5068</v>
      </c>
      <c r="B1075" t="s">
        <v>2432</v>
      </c>
      <c r="C1075" t="s">
        <v>2428</v>
      </c>
      <c r="D1075">
        <v>3.8</v>
      </c>
      <c r="E1075">
        <f t="shared" si="65"/>
        <v>5.7999999999999972</v>
      </c>
      <c r="F1075">
        <f t="shared" si="66"/>
        <v>-0.29999999999999716</v>
      </c>
      <c r="G1075">
        <f t="shared" si="67"/>
        <v>4.835</v>
      </c>
      <c r="H1075" s="136">
        <f t="shared" si="64"/>
        <v>1348.15</v>
      </c>
      <c r="I1075" t="s">
        <v>2429</v>
      </c>
      <c r="J1075" t="s">
        <v>1511</v>
      </c>
      <c r="K1075" t="s">
        <v>1589</v>
      </c>
      <c r="L1075" t="s">
        <v>1486</v>
      </c>
      <c r="M1075">
        <v>24</v>
      </c>
      <c r="N1075">
        <v>1075</v>
      </c>
      <c r="O1075">
        <v>37</v>
      </c>
      <c r="P1075">
        <v>0.48349999999999999</v>
      </c>
      <c r="Q1075" s="134">
        <v>5068</v>
      </c>
      <c r="R1075">
        <v>48.1</v>
      </c>
      <c r="S1075">
        <v>2.7</v>
      </c>
      <c r="T1075">
        <v>14.7</v>
      </c>
      <c r="U1075">
        <v>9.4</v>
      </c>
      <c r="V1075">
        <v>0.2</v>
      </c>
      <c r="W1075">
        <v>6.5</v>
      </c>
      <c r="X1075">
        <v>9.4</v>
      </c>
      <c r="Y1075">
        <v>2.6</v>
      </c>
      <c r="Z1075">
        <v>0.6</v>
      </c>
      <c r="AA1075">
        <v>0</v>
      </c>
      <c r="AB1075">
        <v>0</v>
      </c>
      <c r="AC1075">
        <v>0</v>
      </c>
      <c r="AD1075">
        <v>2.2999999999999998</v>
      </c>
      <c r="AE1075">
        <v>100.3</v>
      </c>
      <c r="AG1075" s="134">
        <v>5068</v>
      </c>
      <c r="AH1075">
        <v>50.215000000000003</v>
      </c>
      <c r="AI1075">
        <v>1.619</v>
      </c>
      <c r="AJ1075">
        <v>3.7389999999999999</v>
      </c>
      <c r="AK1075">
        <v>0.67700000000000005</v>
      </c>
      <c r="AL1075">
        <v>0.19800000000000001</v>
      </c>
      <c r="AM1075">
        <v>15.77</v>
      </c>
      <c r="AN1075">
        <v>18.780999999999999</v>
      </c>
      <c r="AO1075">
        <v>0.307</v>
      </c>
      <c r="AP1075">
        <v>0</v>
      </c>
      <c r="AQ1075">
        <v>0.33200000000000002</v>
      </c>
    </row>
    <row r="1076" spans="1:43" ht="15.6">
      <c r="A1076" s="134">
        <v>5063</v>
      </c>
      <c r="B1076" t="s">
        <v>2433</v>
      </c>
      <c r="C1076" t="s">
        <v>2428</v>
      </c>
      <c r="D1076">
        <v>4.3</v>
      </c>
      <c r="E1076">
        <f t="shared" si="65"/>
        <v>6.7999999999999972</v>
      </c>
      <c r="F1076">
        <f t="shared" si="66"/>
        <v>0.29999999999999716</v>
      </c>
      <c r="G1076">
        <f t="shared" si="67"/>
        <v>4.9850000000000003</v>
      </c>
      <c r="H1076" s="136">
        <f t="shared" si="64"/>
        <v>1325.15</v>
      </c>
      <c r="I1076" t="s">
        <v>2429</v>
      </c>
      <c r="J1076" t="s">
        <v>1511</v>
      </c>
      <c r="K1076" t="s">
        <v>1589</v>
      </c>
      <c r="L1076" t="s">
        <v>1486</v>
      </c>
      <c r="M1076">
        <v>205</v>
      </c>
      <c r="N1076">
        <v>1052</v>
      </c>
      <c r="O1076">
        <v>5</v>
      </c>
      <c r="P1076">
        <v>0.4985</v>
      </c>
      <c r="Q1076" s="134">
        <v>5063</v>
      </c>
      <c r="R1076">
        <v>48.4</v>
      </c>
      <c r="S1076">
        <v>2.1</v>
      </c>
      <c r="T1076">
        <v>17.100000000000001</v>
      </c>
      <c r="U1076">
        <v>8</v>
      </c>
      <c r="V1076">
        <v>0.1</v>
      </c>
      <c r="W1076">
        <v>6.4</v>
      </c>
      <c r="X1076">
        <v>7.5</v>
      </c>
      <c r="Y1076">
        <v>2.9</v>
      </c>
      <c r="Z1076">
        <v>0.7</v>
      </c>
      <c r="AA1076">
        <v>0</v>
      </c>
      <c r="AB1076">
        <v>0</v>
      </c>
      <c r="AC1076">
        <v>0</v>
      </c>
      <c r="AD1076">
        <v>2.2000000000000002</v>
      </c>
      <c r="AE1076">
        <v>99.7</v>
      </c>
      <c r="AG1076" s="134">
        <v>5063</v>
      </c>
      <c r="AH1076">
        <v>50.381999999999998</v>
      </c>
      <c r="AI1076">
        <v>1.5309999999999999</v>
      </c>
      <c r="AJ1076">
        <v>3.8140000000000001</v>
      </c>
      <c r="AK1076">
        <v>6.3070000000000004</v>
      </c>
      <c r="AL1076">
        <v>0.21199999999999999</v>
      </c>
      <c r="AM1076">
        <v>16.074000000000002</v>
      </c>
      <c r="AN1076">
        <v>19.477</v>
      </c>
      <c r="AO1076">
        <v>0.28000000000000003</v>
      </c>
      <c r="AP1076">
        <v>0</v>
      </c>
      <c r="AQ1076">
        <v>0.30599999999999999</v>
      </c>
    </row>
    <row r="1077" spans="1:43" ht="15.6">
      <c r="A1077" s="134">
        <v>5069</v>
      </c>
      <c r="B1077" t="s">
        <v>2434</v>
      </c>
      <c r="C1077" t="s">
        <v>2428</v>
      </c>
      <c r="D1077">
        <v>4.4000000000000004</v>
      </c>
      <c r="E1077">
        <f t="shared" si="65"/>
        <v>5.2999999999999972</v>
      </c>
      <c r="F1077">
        <f t="shared" si="66"/>
        <v>-0.40000000000000568</v>
      </c>
      <c r="G1077">
        <f t="shared" si="67"/>
        <v>4.8250000000000002</v>
      </c>
      <c r="H1077" s="136">
        <f t="shared" si="64"/>
        <v>1423.15</v>
      </c>
      <c r="I1077" t="s">
        <v>2429</v>
      </c>
      <c r="J1077" t="s">
        <v>1511</v>
      </c>
      <c r="K1077" t="s">
        <v>1589</v>
      </c>
      <c r="L1077" t="s">
        <v>1486</v>
      </c>
      <c r="M1077">
        <v>11</v>
      </c>
      <c r="N1077">
        <v>1150</v>
      </c>
      <c r="O1077">
        <v>5</v>
      </c>
      <c r="P1077">
        <v>0.48249999999999998</v>
      </c>
      <c r="Q1077" s="134">
        <v>5069</v>
      </c>
      <c r="R1077">
        <v>50.7</v>
      </c>
      <c r="S1077">
        <v>3.3</v>
      </c>
      <c r="T1077">
        <v>18.399999999999999</v>
      </c>
      <c r="U1077">
        <v>5</v>
      </c>
      <c r="V1077">
        <v>0.1</v>
      </c>
      <c r="W1077">
        <v>3.7</v>
      </c>
      <c r="X1077">
        <v>9.8000000000000007</v>
      </c>
      <c r="Y1077">
        <v>3</v>
      </c>
      <c r="Z1077">
        <v>0.7</v>
      </c>
      <c r="AA1077">
        <v>0</v>
      </c>
      <c r="AB1077">
        <v>0</v>
      </c>
      <c r="AC1077">
        <v>0</v>
      </c>
      <c r="AD1077">
        <v>1.3</v>
      </c>
      <c r="AE1077">
        <v>100.4</v>
      </c>
      <c r="AG1077" s="134">
        <v>5069</v>
      </c>
      <c r="AH1077">
        <v>51.22</v>
      </c>
      <c r="AI1077">
        <v>0.95</v>
      </c>
      <c r="AJ1077">
        <v>3.23</v>
      </c>
      <c r="AK1077">
        <v>0.97</v>
      </c>
      <c r="AL1077">
        <v>0.17499999999999999</v>
      </c>
      <c r="AM1077">
        <v>17.602</v>
      </c>
      <c r="AN1077">
        <v>18.457999999999998</v>
      </c>
      <c r="AO1077">
        <v>0.32</v>
      </c>
      <c r="AP1077">
        <v>0</v>
      </c>
      <c r="AQ1077">
        <v>0.73299999999999998</v>
      </c>
    </row>
    <row r="1078" spans="1:43" ht="15.6">
      <c r="A1078" s="134">
        <v>5062</v>
      </c>
      <c r="B1078" t="s">
        <v>2435</v>
      </c>
      <c r="C1078" t="s">
        <v>2428</v>
      </c>
      <c r="D1078">
        <v>4.5999999999999996</v>
      </c>
      <c r="E1078">
        <f t="shared" si="65"/>
        <v>6.0999999999999943</v>
      </c>
      <c r="F1078">
        <f t="shared" si="66"/>
        <v>-0.90000000000000568</v>
      </c>
      <c r="G1078">
        <f t="shared" si="67"/>
        <v>4.9850000000000003</v>
      </c>
      <c r="H1078" s="136">
        <f t="shared" si="64"/>
        <v>1325.15</v>
      </c>
      <c r="I1078" t="s">
        <v>2429</v>
      </c>
      <c r="J1078" t="s">
        <v>1511</v>
      </c>
      <c r="K1078" t="s">
        <v>1589</v>
      </c>
      <c r="L1078" t="s">
        <v>1486</v>
      </c>
      <c r="M1078">
        <v>205</v>
      </c>
      <c r="N1078">
        <v>1052</v>
      </c>
      <c r="O1078">
        <v>5</v>
      </c>
      <c r="P1078">
        <v>0.4985</v>
      </c>
      <c r="Q1078" s="134">
        <v>5062</v>
      </c>
      <c r="R1078">
        <v>47.7</v>
      </c>
      <c r="S1078">
        <v>2.2999999999999998</v>
      </c>
      <c r="T1078">
        <v>18.2</v>
      </c>
      <c r="U1078">
        <v>9</v>
      </c>
      <c r="V1078">
        <v>0.1</v>
      </c>
      <c r="W1078">
        <v>7.4</v>
      </c>
      <c r="X1078">
        <v>5.5</v>
      </c>
      <c r="Y1078">
        <v>3</v>
      </c>
      <c r="Z1078">
        <v>0.7</v>
      </c>
      <c r="AA1078">
        <v>0</v>
      </c>
      <c r="AB1078">
        <v>0</v>
      </c>
      <c r="AC1078">
        <v>0</v>
      </c>
      <c r="AD1078">
        <v>2.4</v>
      </c>
      <c r="AE1078">
        <v>100.9</v>
      </c>
      <c r="AG1078" s="134">
        <v>5062</v>
      </c>
      <c r="AH1078">
        <v>50.845999999999997</v>
      </c>
      <c r="AI1078">
        <v>1.1830000000000001</v>
      </c>
      <c r="AJ1078">
        <v>3.367</v>
      </c>
      <c r="AK1078">
        <v>5.6070000000000002</v>
      </c>
      <c r="AL1078">
        <v>0.20699999999999999</v>
      </c>
      <c r="AM1078">
        <v>15.909000000000001</v>
      </c>
      <c r="AN1078">
        <v>20.260999999999999</v>
      </c>
      <c r="AO1078">
        <v>0.36099999999999999</v>
      </c>
      <c r="AP1078">
        <v>0</v>
      </c>
      <c r="AQ1078">
        <v>0.27900000000000003</v>
      </c>
    </row>
    <row r="1079" spans="1:43" ht="15.6">
      <c r="A1079" s="134">
        <v>5061</v>
      </c>
      <c r="B1079" t="s">
        <v>2436</v>
      </c>
      <c r="C1079" t="s">
        <v>2428</v>
      </c>
      <c r="D1079">
        <v>4.5999999999999996</v>
      </c>
      <c r="E1079">
        <f t="shared" si="65"/>
        <v>6.2999999999999972</v>
      </c>
      <c r="F1079">
        <f t="shared" si="66"/>
        <v>-0.79999999999999716</v>
      </c>
      <c r="G1079">
        <f t="shared" si="67"/>
        <v>4.9850000000000003</v>
      </c>
      <c r="H1079" s="136">
        <f t="shared" si="64"/>
        <v>1325.15</v>
      </c>
      <c r="I1079" t="s">
        <v>2429</v>
      </c>
      <c r="J1079" t="s">
        <v>1511</v>
      </c>
      <c r="K1079" t="s">
        <v>1589</v>
      </c>
      <c r="L1079" t="s">
        <v>1486</v>
      </c>
      <c r="M1079">
        <v>205</v>
      </c>
      <c r="N1079">
        <v>1052</v>
      </c>
      <c r="O1079">
        <v>5</v>
      </c>
      <c r="P1079">
        <v>0.4985</v>
      </c>
      <c r="Q1079" s="134">
        <v>5061</v>
      </c>
      <c r="R1079">
        <v>49.3</v>
      </c>
      <c r="S1079">
        <v>2.2999999999999998</v>
      </c>
      <c r="T1079">
        <v>17.2</v>
      </c>
      <c r="U1079">
        <v>8.6</v>
      </c>
      <c r="V1079">
        <v>0.2</v>
      </c>
      <c r="W1079">
        <v>4.2</v>
      </c>
      <c r="X1079">
        <v>8.1999999999999993</v>
      </c>
      <c r="Y1079">
        <v>3</v>
      </c>
      <c r="Z1079">
        <v>0.7</v>
      </c>
      <c r="AA1079">
        <v>0</v>
      </c>
      <c r="AB1079">
        <v>0</v>
      </c>
      <c r="AC1079">
        <v>0</v>
      </c>
      <c r="AD1079">
        <v>2.5</v>
      </c>
      <c r="AE1079">
        <v>100.8</v>
      </c>
      <c r="AG1079" s="134">
        <v>5061</v>
      </c>
      <c r="AH1079">
        <v>49.689</v>
      </c>
      <c r="AI1079">
        <v>1.462</v>
      </c>
      <c r="AJ1079">
        <v>3.99</v>
      </c>
      <c r="AK1079">
        <v>7.1609999999999996</v>
      </c>
      <c r="AL1079">
        <v>0.14599999999999999</v>
      </c>
      <c r="AM1079">
        <v>14.814</v>
      </c>
      <c r="AN1079">
        <v>19.829999999999998</v>
      </c>
      <c r="AO1079">
        <v>0.32700000000000001</v>
      </c>
      <c r="AP1079">
        <v>0</v>
      </c>
      <c r="AQ1079">
        <v>0.27</v>
      </c>
    </row>
    <row r="1080" spans="1:43" ht="15.6">
      <c r="A1080" s="134">
        <v>5059</v>
      </c>
      <c r="B1080" t="s">
        <v>2437</v>
      </c>
      <c r="C1080" t="s">
        <v>2428</v>
      </c>
      <c r="D1080">
        <v>4.5999999999999996</v>
      </c>
      <c r="E1080">
        <f t="shared" si="65"/>
        <v>6.3000000000000256</v>
      </c>
      <c r="F1080">
        <f t="shared" si="66"/>
        <v>-0.29999999999999716</v>
      </c>
      <c r="G1080">
        <f t="shared" si="67"/>
        <v>4.9850000000000003</v>
      </c>
      <c r="H1080" s="136">
        <f t="shared" si="64"/>
        <v>1325.15</v>
      </c>
      <c r="I1080" t="s">
        <v>2429</v>
      </c>
      <c r="J1080" t="s">
        <v>1511</v>
      </c>
      <c r="K1080" t="s">
        <v>1589</v>
      </c>
      <c r="L1080" t="s">
        <v>1486</v>
      </c>
      <c r="M1080">
        <v>205</v>
      </c>
      <c r="N1080">
        <v>1052</v>
      </c>
      <c r="O1080">
        <v>5</v>
      </c>
      <c r="P1080">
        <v>0.4985</v>
      </c>
      <c r="Q1080" s="134">
        <v>5059</v>
      </c>
      <c r="R1080">
        <v>50.8</v>
      </c>
      <c r="S1080">
        <v>2.5</v>
      </c>
      <c r="T1080">
        <v>17.8</v>
      </c>
      <c r="U1080">
        <v>6.5</v>
      </c>
      <c r="V1080">
        <v>0.1</v>
      </c>
      <c r="W1080">
        <v>2.1</v>
      </c>
      <c r="X1080">
        <v>10.1</v>
      </c>
      <c r="Y1080">
        <v>3.1</v>
      </c>
      <c r="Z1080">
        <v>0.7</v>
      </c>
      <c r="AA1080">
        <v>0</v>
      </c>
      <c r="AB1080">
        <v>0</v>
      </c>
      <c r="AC1080">
        <v>0</v>
      </c>
      <c r="AD1080">
        <v>2</v>
      </c>
      <c r="AE1080">
        <v>100.3</v>
      </c>
      <c r="AG1080" s="134">
        <v>5059</v>
      </c>
      <c r="AH1080">
        <v>50.043999999999997</v>
      </c>
      <c r="AI1080">
        <v>1.4239999999999999</v>
      </c>
      <c r="AJ1080">
        <v>4.0940000000000003</v>
      </c>
      <c r="AK1080">
        <v>6.0469999999999997</v>
      </c>
      <c r="AL1080">
        <v>0.20799999999999999</v>
      </c>
      <c r="AM1080">
        <v>15.276</v>
      </c>
      <c r="AN1080">
        <v>20.219000000000001</v>
      </c>
      <c r="AO1080">
        <v>0.34899999999999998</v>
      </c>
      <c r="AP1080">
        <v>0</v>
      </c>
      <c r="AQ1080">
        <v>0.28000000000000003</v>
      </c>
    </row>
    <row r="1081" spans="1:43" ht="15.6">
      <c r="A1081" s="134">
        <v>5060</v>
      </c>
      <c r="B1081" t="s">
        <v>2438</v>
      </c>
      <c r="C1081" t="s">
        <v>2428</v>
      </c>
      <c r="D1081">
        <v>4.7</v>
      </c>
      <c r="E1081">
        <f t="shared" si="65"/>
        <v>5.5000000000000142</v>
      </c>
      <c r="F1081">
        <f t="shared" si="66"/>
        <v>-1.0999999999999943</v>
      </c>
      <c r="G1081">
        <f t="shared" si="67"/>
        <v>4.9850000000000003</v>
      </c>
      <c r="H1081" s="136">
        <f t="shared" si="64"/>
        <v>1325.15</v>
      </c>
      <c r="I1081" t="s">
        <v>2429</v>
      </c>
      <c r="J1081" t="s">
        <v>1511</v>
      </c>
      <c r="K1081" t="s">
        <v>1589</v>
      </c>
      <c r="L1081" t="s">
        <v>1486</v>
      </c>
      <c r="M1081">
        <v>205</v>
      </c>
      <c r="N1081">
        <v>1052</v>
      </c>
      <c r="O1081">
        <v>5</v>
      </c>
      <c r="P1081">
        <v>0.4985</v>
      </c>
      <c r="Q1081" s="134">
        <v>5060</v>
      </c>
      <c r="R1081">
        <v>49.4</v>
      </c>
      <c r="S1081">
        <v>2.2999999999999998</v>
      </c>
      <c r="T1081">
        <v>18.2</v>
      </c>
      <c r="U1081">
        <v>6.8</v>
      </c>
      <c r="V1081">
        <v>0.1</v>
      </c>
      <c r="W1081">
        <v>6.6</v>
      </c>
      <c r="X1081">
        <v>7.2</v>
      </c>
      <c r="Y1081">
        <v>3.2</v>
      </c>
      <c r="Z1081">
        <v>0.7</v>
      </c>
      <c r="AA1081">
        <v>0</v>
      </c>
      <c r="AB1081">
        <v>0</v>
      </c>
      <c r="AC1081">
        <v>0</v>
      </c>
      <c r="AD1081">
        <v>1.9</v>
      </c>
      <c r="AE1081">
        <v>101.1</v>
      </c>
      <c r="AG1081" s="134">
        <v>5060</v>
      </c>
      <c r="AH1081">
        <v>50.536999999999999</v>
      </c>
      <c r="AI1081">
        <v>1.3380000000000001</v>
      </c>
      <c r="AJ1081">
        <v>3.742</v>
      </c>
      <c r="AK1081">
        <v>6.7</v>
      </c>
      <c r="AL1081">
        <v>0.192</v>
      </c>
      <c r="AM1081">
        <v>15.597</v>
      </c>
      <c r="AN1081">
        <v>19.919</v>
      </c>
      <c r="AO1081">
        <v>0.29099999999999998</v>
      </c>
      <c r="AP1081">
        <v>0</v>
      </c>
      <c r="AQ1081">
        <v>0.32100000000000001</v>
      </c>
    </row>
    <row r="1082" spans="1:43" ht="15.6">
      <c r="A1082" s="134">
        <v>1870</v>
      </c>
      <c r="B1082" t="s">
        <v>2439</v>
      </c>
      <c r="C1082" t="s">
        <v>2440</v>
      </c>
      <c r="D1082">
        <v>3.22</v>
      </c>
      <c r="E1082">
        <f t="shared" si="65"/>
        <v>8.4799999999999898</v>
      </c>
      <c r="F1082">
        <f t="shared" si="66"/>
        <v>8.5</v>
      </c>
      <c r="G1082">
        <f t="shared" si="67"/>
        <v>10</v>
      </c>
      <c r="H1082" s="136">
        <f t="shared" si="64"/>
        <v>1473.15</v>
      </c>
      <c r="I1082" t="s">
        <v>2240</v>
      </c>
      <c r="J1082" t="s">
        <v>1490</v>
      </c>
      <c r="K1082" t="s">
        <v>1580</v>
      </c>
      <c r="L1082" t="s">
        <v>2441</v>
      </c>
      <c r="M1082">
        <v>12</v>
      </c>
      <c r="N1082">
        <v>1200</v>
      </c>
      <c r="O1082">
        <v>10</v>
      </c>
      <c r="P1082">
        <v>1</v>
      </c>
      <c r="Q1082" s="134">
        <v>1870</v>
      </c>
      <c r="R1082">
        <v>45</v>
      </c>
      <c r="S1082">
        <v>0.78</v>
      </c>
      <c r="T1082">
        <v>13.3</v>
      </c>
      <c r="U1082">
        <v>9.6999999999999993</v>
      </c>
      <c r="V1082">
        <v>0.2</v>
      </c>
      <c r="W1082">
        <v>9.6999999999999993</v>
      </c>
      <c r="X1082">
        <v>11</v>
      </c>
      <c r="Y1082">
        <v>1.36</v>
      </c>
      <c r="Z1082">
        <v>0.48</v>
      </c>
      <c r="AA1082">
        <v>0</v>
      </c>
      <c r="AB1082">
        <v>0</v>
      </c>
      <c r="AC1082">
        <v>0</v>
      </c>
      <c r="AD1082">
        <v>0</v>
      </c>
      <c r="AE1082">
        <v>91.5</v>
      </c>
      <c r="AG1082" s="134">
        <v>1870</v>
      </c>
      <c r="AH1082">
        <v>53.5</v>
      </c>
      <c r="AI1082">
        <v>0.18</v>
      </c>
      <c r="AJ1082">
        <v>2.9</v>
      </c>
      <c r="AK1082">
        <v>5.0999999999999996</v>
      </c>
      <c r="AL1082">
        <v>0.15</v>
      </c>
      <c r="AM1082">
        <v>18.5</v>
      </c>
      <c r="AN1082">
        <v>19.399999999999999</v>
      </c>
      <c r="AO1082">
        <v>0.23</v>
      </c>
      <c r="AP1082">
        <v>0</v>
      </c>
      <c r="AQ1082">
        <v>0</v>
      </c>
    </row>
    <row r="1083" spans="1:43" ht="15.6">
      <c r="A1083" s="134">
        <v>1869</v>
      </c>
      <c r="B1083" t="s">
        <v>2442</v>
      </c>
      <c r="C1083" t="s">
        <v>2440</v>
      </c>
      <c r="D1083">
        <v>3.27</v>
      </c>
      <c r="E1083">
        <f t="shared" si="65"/>
        <v>6.3900000000000148</v>
      </c>
      <c r="F1083">
        <f t="shared" si="66"/>
        <v>6.5</v>
      </c>
      <c r="G1083">
        <f t="shared" si="67"/>
        <v>10</v>
      </c>
      <c r="H1083" s="136">
        <f t="shared" si="64"/>
        <v>1473.15</v>
      </c>
      <c r="I1083" t="s">
        <v>2240</v>
      </c>
      <c r="J1083" t="s">
        <v>1490</v>
      </c>
      <c r="K1083" t="s">
        <v>1580</v>
      </c>
      <c r="L1083" t="s">
        <v>2441</v>
      </c>
      <c r="M1083">
        <v>12</v>
      </c>
      <c r="N1083">
        <v>1200</v>
      </c>
      <c r="O1083">
        <v>10</v>
      </c>
      <c r="P1083">
        <v>1</v>
      </c>
      <c r="Q1083" s="134">
        <v>1869</v>
      </c>
      <c r="R1083">
        <v>47.4</v>
      </c>
      <c r="S1083">
        <v>0.86</v>
      </c>
      <c r="T1083">
        <v>13.2</v>
      </c>
      <c r="U1083">
        <v>7.3</v>
      </c>
      <c r="V1083">
        <v>0.18</v>
      </c>
      <c r="W1083">
        <v>11.1</v>
      </c>
      <c r="X1083">
        <v>11.7</v>
      </c>
      <c r="Y1083">
        <v>1.38</v>
      </c>
      <c r="Z1083">
        <v>0.49</v>
      </c>
      <c r="AA1083">
        <v>0</v>
      </c>
      <c r="AB1083">
        <v>0</v>
      </c>
      <c r="AC1083">
        <v>0</v>
      </c>
      <c r="AD1083">
        <v>0</v>
      </c>
      <c r="AE1083">
        <v>93.5</v>
      </c>
      <c r="AG1083" s="134">
        <v>1869</v>
      </c>
      <c r="AH1083">
        <v>53.2</v>
      </c>
      <c r="AI1083">
        <v>0.19</v>
      </c>
      <c r="AJ1083">
        <v>3.1</v>
      </c>
      <c r="AK1083">
        <v>4</v>
      </c>
      <c r="AL1083">
        <v>0.16</v>
      </c>
      <c r="AM1083">
        <v>19.600000000000001</v>
      </c>
      <c r="AN1083">
        <v>19.899999999999999</v>
      </c>
      <c r="AO1083">
        <v>0.25</v>
      </c>
      <c r="AP1083">
        <v>0</v>
      </c>
      <c r="AQ1083">
        <v>0</v>
      </c>
    </row>
    <row r="1084" spans="1:43" ht="15.6">
      <c r="A1084" s="134">
        <v>1864</v>
      </c>
      <c r="B1084" t="s">
        <v>2443</v>
      </c>
      <c r="C1084" t="s">
        <v>2440</v>
      </c>
      <c r="D1084">
        <v>3.43</v>
      </c>
      <c r="E1084">
        <f t="shared" si="65"/>
        <v>8.1100000000000136</v>
      </c>
      <c r="F1084">
        <f t="shared" si="66"/>
        <v>8.0999999999999943</v>
      </c>
      <c r="G1084">
        <f t="shared" si="67"/>
        <v>10</v>
      </c>
      <c r="H1084" s="136">
        <f t="shared" si="64"/>
        <v>1473.15</v>
      </c>
      <c r="I1084" t="s">
        <v>2240</v>
      </c>
      <c r="J1084" t="s">
        <v>1490</v>
      </c>
      <c r="K1084" t="s">
        <v>1580</v>
      </c>
      <c r="L1084" t="s">
        <v>2441</v>
      </c>
      <c r="M1084">
        <v>12</v>
      </c>
      <c r="N1084">
        <v>1200</v>
      </c>
      <c r="O1084">
        <v>10</v>
      </c>
      <c r="P1084">
        <v>1</v>
      </c>
      <c r="Q1084" s="134">
        <v>1864</v>
      </c>
      <c r="R1084">
        <v>45.9</v>
      </c>
      <c r="S1084">
        <v>0.8</v>
      </c>
      <c r="T1084">
        <v>13.5</v>
      </c>
      <c r="U1084">
        <v>8.5</v>
      </c>
      <c r="V1084">
        <v>0.19</v>
      </c>
      <c r="W1084">
        <v>10</v>
      </c>
      <c r="X1084">
        <v>11</v>
      </c>
      <c r="Y1084">
        <v>1.52</v>
      </c>
      <c r="Z1084">
        <v>0.48</v>
      </c>
      <c r="AA1084">
        <v>0</v>
      </c>
      <c r="AB1084">
        <v>0</v>
      </c>
      <c r="AC1084">
        <v>0</v>
      </c>
      <c r="AD1084">
        <v>0</v>
      </c>
      <c r="AE1084">
        <v>91.9</v>
      </c>
      <c r="AG1084" s="134">
        <v>1864</v>
      </c>
      <c r="AH1084">
        <v>53.3</v>
      </c>
      <c r="AI1084">
        <v>0.21</v>
      </c>
      <c r="AJ1084">
        <v>3.2</v>
      </c>
      <c r="AK1084">
        <v>4.5999999999999996</v>
      </c>
      <c r="AL1084">
        <v>0.17</v>
      </c>
      <c r="AM1084">
        <v>18.2</v>
      </c>
      <c r="AN1084">
        <v>19.899999999999999</v>
      </c>
      <c r="AO1084">
        <v>0.28000000000000003</v>
      </c>
      <c r="AP1084">
        <v>0</v>
      </c>
      <c r="AQ1084">
        <v>0</v>
      </c>
    </row>
    <row r="1085" spans="1:43" ht="15.6">
      <c r="A1085" s="134">
        <v>1871</v>
      </c>
      <c r="B1085" t="s">
        <v>2444</v>
      </c>
      <c r="C1085" t="s">
        <v>2440</v>
      </c>
      <c r="D1085">
        <v>3.55</v>
      </c>
      <c r="E1085">
        <f t="shared" si="65"/>
        <v>7.3900000000000148</v>
      </c>
      <c r="F1085">
        <f t="shared" si="66"/>
        <v>7.4000000000000057</v>
      </c>
      <c r="G1085">
        <f t="shared" si="67"/>
        <v>10</v>
      </c>
      <c r="H1085" s="136">
        <f t="shared" si="64"/>
        <v>1473.15</v>
      </c>
      <c r="I1085" t="s">
        <v>2240</v>
      </c>
      <c r="J1085" t="s">
        <v>1490</v>
      </c>
      <c r="K1085" t="s">
        <v>1580</v>
      </c>
      <c r="L1085" t="s">
        <v>2441</v>
      </c>
      <c r="M1085">
        <v>12</v>
      </c>
      <c r="N1085">
        <v>1200</v>
      </c>
      <c r="O1085">
        <v>10</v>
      </c>
      <c r="P1085">
        <v>1</v>
      </c>
      <c r="Q1085" s="134">
        <v>1871</v>
      </c>
      <c r="R1085">
        <v>46.8</v>
      </c>
      <c r="S1085">
        <v>0.89</v>
      </c>
      <c r="T1085">
        <v>13.6</v>
      </c>
      <c r="U1085">
        <v>7.7</v>
      </c>
      <c r="V1085">
        <v>0.2</v>
      </c>
      <c r="W1085">
        <v>10.1</v>
      </c>
      <c r="X1085">
        <v>11.3</v>
      </c>
      <c r="Y1085">
        <v>1.5</v>
      </c>
      <c r="Z1085">
        <v>0.52</v>
      </c>
      <c r="AA1085">
        <v>0</v>
      </c>
      <c r="AB1085">
        <v>0</v>
      </c>
      <c r="AC1085">
        <v>0</v>
      </c>
      <c r="AD1085">
        <v>0</v>
      </c>
      <c r="AE1085">
        <v>92.6</v>
      </c>
      <c r="AG1085" s="134">
        <v>1871</v>
      </c>
      <c r="AH1085">
        <v>54</v>
      </c>
      <c r="AI1085">
        <v>0.19</v>
      </c>
      <c r="AJ1085">
        <v>2.8</v>
      </c>
      <c r="AK1085">
        <v>4.5</v>
      </c>
      <c r="AL1085">
        <v>0.19</v>
      </c>
      <c r="AM1085">
        <v>19.8</v>
      </c>
      <c r="AN1085">
        <v>19.7</v>
      </c>
      <c r="AO1085">
        <v>0.21</v>
      </c>
      <c r="AP1085">
        <v>0.01</v>
      </c>
      <c r="AQ1085">
        <v>0</v>
      </c>
    </row>
    <row r="1086" spans="1:43" ht="15.6">
      <c r="A1086" s="134">
        <v>1866</v>
      </c>
      <c r="B1086" t="s">
        <v>2445</v>
      </c>
      <c r="C1086" t="s">
        <v>2440</v>
      </c>
      <c r="D1086">
        <v>3.64</v>
      </c>
      <c r="E1086">
        <f t="shared" si="65"/>
        <v>8.4899999999999949</v>
      </c>
      <c r="F1086">
        <f t="shared" si="66"/>
        <v>8.5</v>
      </c>
      <c r="G1086">
        <f t="shared" si="67"/>
        <v>10</v>
      </c>
      <c r="H1086" s="136">
        <f t="shared" si="64"/>
        <v>1473.15</v>
      </c>
      <c r="I1086" t="s">
        <v>2240</v>
      </c>
      <c r="J1086" t="s">
        <v>1490</v>
      </c>
      <c r="K1086" t="s">
        <v>1580</v>
      </c>
      <c r="L1086" t="s">
        <v>2441</v>
      </c>
      <c r="M1086">
        <v>12</v>
      </c>
      <c r="N1086">
        <v>1200</v>
      </c>
      <c r="O1086">
        <v>10</v>
      </c>
      <c r="P1086">
        <v>1</v>
      </c>
      <c r="Q1086" s="134">
        <v>1866</v>
      </c>
      <c r="R1086">
        <v>44.8</v>
      </c>
      <c r="S1086">
        <v>0.85</v>
      </c>
      <c r="T1086">
        <v>14</v>
      </c>
      <c r="U1086">
        <v>9.1999999999999993</v>
      </c>
      <c r="V1086">
        <v>0.2</v>
      </c>
      <c r="W1086">
        <v>9.4</v>
      </c>
      <c r="X1086">
        <v>11</v>
      </c>
      <c r="Y1086">
        <v>1.56</v>
      </c>
      <c r="Z1086">
        <v>0.5</v>
      </c>
      <c r="AA1086">
        <v>0</v>
      </c>
      <c r="AB1086">
        <v>0</v>
      </c>
      <c r="AC1086">
        <v>0</v>
      </c>
      <c r="AD1086">
        <v>0</v>
      </c>
      <c r="AE1086">
        <v>91.5</v>
      </c>
      <c r="AG1086" s="134">
        <v>1866</v>
      </c>
      <c r="AH1086">
        <v>53.4</v>
      </c>
      <c r="AI1086">
        <v>0.22</v>
      </c>
      <c r="AJ1086">
        <v>3.2</v>
      </c>
      <c r="AK1086">
        <v>4.9000000000000004</v>
      </c>
      <c r="AL1086">
        <v>0.15</v>
      </c>
      <c r="AM1086">
        <v>17.899999999999999</v>
      </c>
      <c r="AN1086">
        <v>19.7</v>
      </c>
      <c r="AO1086">
        <v>0.24</v>
      </c>
      <c r="AP1086">
        <v>0</v>
      </c>
      <c r="AQ1086">
        <v>0</v>
      </c>
    </row>
    <row r="1087" spans="1:43" ht="15.6">
      <c r="A1087" s="134">
        <v>1865</v>
      </c>
      <c r="B1087" t="s">
        <v>2446</v>
      </c>
      <c r="C1087" t="s">
        <v>2440</v>
      </c>
      <c r="D1087">
        <v>3.76</v>
      </c>
      <c r="E1087">
        <f t="shared" si="65"/>
        <v>3.4200000000000159</v>
      </c>
      <c r="F1087">
        <f t="shared" si="66"/>
        <v>7.0999999999999943</v>
      </c>
      <c r="G1087">
        <f t="shared" si="67"/>
        <v>10</v>
      </c>
      <c r="H1087" s="136">
        <f t="shared" si="64"/>
        <v>1473.15</v>
      </c>
      <c r="I1087" t="s">
        <v>2240</v>
      </c>
      <c r="J1087" t="s">
        <v>1490</v>
      </c>
      <c r="K1087" t="s">
        <v>1580</v>
      </c>
      <c r="L1087" t="s">
        <v>2441</v>
      </c>
      <c r="M1087">
        <v>12</v>
      </c>
      <c r="N1087">
        <v>1200</v>
      </c>
      <c r="O1087">
        <v>10</v>
      </c>
      <c r="P1087">
        <v>1</v>
      </c>
      <c r="Q1087" s="134">
        <v>1865</v>
      </c>
      <c r="R1087">
        <v>47.4</v>
      </c>
      <c r="S1087">
        <v>0.92</v>
      </c>
      <c r="T1087">
        <v>14</v>
      </c>
      <c r="U1087">
        <v>6.7</v>
      </c>
      <c r="V1087">
        <v>0.21</v>
      </c>
      <c r="W1087">
        <v>14</v>
      </c>
      <c r="X1087">
        <v>11.3</v>
      </c>
      <c r="Y1087">
        <v>1.52</v>
      </c>
      <c r="Z1087">
        <v>0.53</v>
      </c>
      <c r="AA1087">
        <v>0</v>
      </c>
      <c r="AB1087">
        <v>0</v>
      </c>
      <c r="AC1087">
        <v>0</v>
      </c>
      <c r="AD1087">
        <v>0</v>
      </c>
      <c r="AE1087">
        <v>92.9</v>
      </c>
      <c r="AG1087" s="134">
        <v>1865</v>
      </c>
      <c r="AH1087">
        <v>54</v>
      </c>
      <c r="AI1087">
        <v>0.22</v>
      </c>
      <c r="AJ1087">
        <v>3.3</v>
      </c>
      <c r="AK1087">
        <v>4.2</v>
      </c>
      <c r="AL1087">
        <v>0.16</v>
      </c>
      <c r="AM1087">
        <v>18.8</v>
      </c>
      <c r="AN1087">
        <v>20.7</v>
      </c>
      <c r="AO1087">
        <v>0.24</v>
      </c>
      <c r="AP1087">
        <v>0</v>
      </c>
      <c r="AQ1087">
        <v>0</v>
      </c>
    </row>
    <row r="1088" spans="1:43" ht="15.6">
      <c r="A1088" s="134">
        <v>1867</v>
      </c>
      <c r="B1088" t="s">
        <v>2447</v>
      </c>
      <c r="C1088" t="s">
        <v>2440</v>
      </c>
      <c r="D1088">
        <v>4.0199999999999996</v>
      </c>
      <c r="E1088">
        <f t="shared" si="65"/>
        <v>8.1700000000000017</v>
      </c>
      <c r="F1088">
        <f t="shared" si="66"/>
        <v>8.2000000000000028</v>
      </c>
      <c r="G1088">
        <f t="shared" si="67"/>
        <v>10</v>
      </c>
      <c r="H1088" s="136">
        <f t="shared" si="64"/>
        <v>1473.15</v>
      </c>
      <c r="I1088" t="s">
        <v>2240</v>
      </c>
      <c r="J1088" t="s">
        <v>1490</v>
      </c>
      <c r="K1088" t="s">
        <v>1580</v>
      </c>
      <c r="L1088" t="s">
        <v>2441</v>
      </c>
      <c r="M1088">
        <v>12</v>
      </c>
      <c r="N1088">
        <v>1200</v>
      </c>
      <c r="O1088">
        <v>10</v>
      </c>
      <c r="P1088">
        <v>1</v>
      </c>
      <c r="Q1088" s="134">
        <v>1867</v>
      </c>
      <c r="R1088">
        <v>47.5</v>
      </c>
      <c r="S1088">
        <v>0.91</v>
      </c>
      <c r="T1088">
        <v>14</v>
      </c>
      <c r="U1088">
        <v>5.7</v>
      </c>
      <c r="V1088">
        <v>0.2</v>
      </c>
      <c r="W1088">
        <v>10.199999999999999</v>
      </c>
      <c r="X1088">
        <v>11.3</v>
      </c>
      <c r="Y1088">
        <v>1.49</v>
      </c>
      <c r="Z1088">
        <v>0.53</v>
      </c>
      <c r="AA1088">
        <v>0</v>
      </c>
      <c r="AB1088">
        <v>0</v>
      </c>
      <c r="AC1088">
        <v>0</v>
      </c>
      <c r="AD1088">
        <v>0</v>
      </c>
      <c r="AE1088">
        <v>91.8</v>
      </c>
      <c r="AG1088" s="134">
        <v>1867</v>
      </c>
      <c r="AH1088">
        <v>53.6</v>
      </c>
      <c r="AI1088">
        <v>0.24</v>
      </c>
      <c r="AJ1088">
        <v>2.9</v>
      </c>
      <c r="AK1088">
        <v>3.6</v>
      </c>
      <c r="AL1088">
        <v>0.24</v>
      </c>
      <c r="AM1088">
        <v>19.3</v>
      </c>
      <c r="AN1088">
        <v>20.5</v>
      </c>
      <c r="AO1088">
        <v>0.22</v>
      </c>
      <c r="AP1088">
        <v>0.01</v>
      </c>
      <c r="AQ1088">
        <v>0</v>
      </c>
    </row>
    <row r="1089" spans="1:43" ht="15.6">
      <c r="A1089" s="134">
        <v>2326</v>
      </c>
      <c r="B1089" t="s">
        <v>2448</v>
      </c>
      <c r="C1089" t="s">
        <v>1050</v>
      </c>
      <c r="D1089">
        <v>5.5</v>
      </c>
      <c r="E1089">
        <f t="shared" si="65"/>
        <v>5.4999999999999858</v>
      </c>
      <c r="F1089">
        <f t="shared" si="66"/>
        <v>100</v>
      </c>
      <c r="G1089">
        <f t="shared" si="67"/>
        <v>1.98</v>
      </c>
      <c r="H1089" s="136">
        <f t="shared" si="64"/>
        <v>1173.1500000000001</v>
      </c>
      <c r="I1089" t="s">
        <v>2449</v>
      </c>
      <c r="J1089" t="s">
        <v>1511</v>
      </c>
      <c r="K1089" t="s">
        <v>1485</v>
      </c>
      <c r="L1089" t="s">
        <v>1486</v>
      </c>
      <c r="M1089">
        <v>123</v>
      </c>
      <c r="N1089">
        <v>900</v>
      </c>
      <c r="O1089">
        <v>5</v>
      </c>
      <c r="P1089">
        <v>0.19800000000000001</v>
      </c>
      <c r="Q1089" s="134">
        <v>2326</v>
      </c>
      <c r="R1089">
        <v>65.856999999999999</v>
      </c>
      <c r="S1089">
        <v>0.34965000000000002</v>
      </c>
      <c r="T1089">
        <v>14.3546</v>
      </c>
      <c r="U1089">
        <v>3.5343</v>
      </c>
      <c r="V1089">
        <v>0.1701</v>
      </c>
      <c r="W1089">
        <v>1.01115</v>
      </c>
      <c r="X1089">
        <v>4.0540500000000002</v>
      </c>
      <c r="Y1089">
        <v>3.8272499999999998</v>
      </c>
      <c r="Z1089">
        <v>1.3419000000000001</v>
      </c>
      <c r="AA1089">
        <v>0</v>
      </c>
      <c r="AB1089">
        <v>0</v>
      </c>
      <c r="AC1089">
        <v>0</v>
      </c>
      <c r="AD1089">
        <v>0</v>
      </c>
      <c r="AG1089" s="134">
        <v>2326</v>
      </c>
      <c r="AH1089">
        <v>51.03</v>
      </c>
      <c r="AI1089">
        <v>0.38</v>
      </c>
      <c r="AJ1089">
        <v>2.56</v>
      </c>
      <c r="AK1089">
        <v>11.87</v>
      </c>
      <c r="AL1089">
        <v>0.63</v>
      </c>
      <c r="AM1089">
        <v>13.73</v>
      </c>
      <c r="AN1089">
        <v>18.98</v>
      </c>
      <c r="AO1089">
        <v>0.25</v>
      </c>
      <c r="AP1089">
        <v>0.01</v>
      </c>
      <c r="AQ1089">
        <v>0</v>
      </c>
    </row>
    <row r="1090" spans="1:43" ht="15.6">
      <c r="A1090" s="134">
        <v>2333</v>
      </c>
      <c r="B1090" t="s">
        <v>2450</v>
      </c>
      <c r="C1090" t="s">
        <v>1050</v>
      </c>
      <c r="D1090">
        <v>5.6</v>
      </c>
      <c r="E1090">
        <f t="shared" si="65"/>
        <v>5.5811800000000176</v>
      </c>
      <c r="F1090">
        <f t="shared" si="66"/>
        <v>100</v>
      </c>
      <c r="G1090">
        <f t="shared" si="67"/>
        <v>2.2050000000000001</v>
      </c>
      <c r="H1090" s="136">
        <f t="shared" si="64"/>
        <v>1176.1500000000001</v>
      </c>
      <c r="I1090" t="s">
        <v>2449</v>
      </c>
      <c r="J1090" t="s">
        <v>1511</v>
      </c>
      <c r="K1090" t="s">
        <v>1485</v>
      </c>
      <c r="L1090" t="s">
        <v>1486</v>
      </c>
      <c r="M1090">
        <v>302</v>
      </c>
      <c r="N1090">
        <v>903</v>
      </c>
      <c r="O1090">
        <v>5</v>
      </c>
      <c r="P1090">
        <v>0.2205</v>
      </c>
      <c r="Q1090" s="134">
        <v>2333</v>
      </c>
      <c r="R1090">
        <v>68.185100000000006</v>
      </c>
      <c r="S1090">
        <v>0.40592</v>
      </c>
      <c r="T1090">
        <v>14.1694</v>
      </c>
      <c r="U1090">
        <v>2.6337600000000001</v>
      </c>
      <c r="V1090">
        <v>0.15104000000000001</v>
      </c>
      <c r="W1090">
        <v>0.33040000000000003</v>
      </c>
      <c r="X1090">
        <v>3.3700800000000002</v>
      </c>
      <c r="Y1090">
        <v>3.0868799999999998</v>
      </c>
      <c r="Z1090">
        <v>2.0862400000000001</v>
      </c>
      <c r="AA1090">
        <v>0</v>
      </c>
      <c r="AB1090">
        <v>0</v>
      </c>
      <c r="AC1090">
        <v>0</v>
      </c>
      <c r="AD1090">
        <v>0</v>
      </c>
      <c r="AG1090" s="134">
        <v>2333</v>
      </c>
      <c r="AH1090">
        <v>52.41</v>
      </c>
      <c r="AI1090">
        <v>0.36</v>
      </c>
      <c r="AJ1090">
        <v>2.15</v>
      </c>
      <c r="AK1090">
        <v>14</v>
      </c>
      <c r="AL1090">
        <v>0.68</v>
      </c>
      <c r="AM1090">
        <v>15.84</v>
      </c>
      <c r="AN1090">
        <v>14.05</v>
      </c>
      <c r="AO1090">
        <v>0.17</v>
      </c>
      <c r="AP1090">
        <v>0.04</v>
      </c>
      <c r="AQ1090">
        <v>0</v>
      </c>
    </row>
    <row r="1091" spans="1:43" ht="15.6">
      <c r="A1091" s="134">
        <v>2344</v>
      </c>
      <c r="B1091" t="s">
        <v>2451</v>
      </c>
      <c r="C1091" t="s">
        <v>1050</v>
      </c>
      <c r="D1091">
        <v>6.2</v>
      </c>
      <c r="E1091">
        <f t="shared" si="65"/>
        <v>6.2093000000000274</v>
      </c>
      <c r="F1091">
        <f t="shared" si="66"/>
        <v>100</v>
      </c>
      <c r="G1091">
        <f t="shared" si="67"/>
        <v>2.1120000000000001</v>
      </c>
      <c r="H1091" s="136">
        <f t="shared" ref="H1091:H1154" si="68">N1091+273.15</f>
        <v>1175.1500000000001</v>
      </c>
      <c r="I1091" t="s">
        <v>2449</v>
      </c>
      <c r="J1091" t="s">
        <v>1511</v>
      </c>
      <c r="K1091" t="s">
        <v>1485</v>
      </c>
      <c r="L1091" t="s">
        <v>1486</v>
      </c>
      <c r="M1091">
        <v>327</v>
      </c>
      <c r="N1091">
        <v>902</v>
      </c>
      <c r="O1091">
        <v>5</v>
      </c>
      <c r="P1091">
        <v>0.2112</v>
      </c>
      <c r="Q1091" s="134">
        <v>2344</v>
      </c>
      <c r="R1091">
        <v>66.194699999999997</v>
      </c>
      <c r="S1091">
        <v>0.52527999999999997</v>
      </c>
      <c r="T1091">
        <v>15.1206</v>
      </c>
      <c r="U1091">
        <v>2.8421400000000001</v>
      </c>
      <c r="V1091">
        <v>0.19697999999999999</v>
      </c>
      <c r="W1091">
        <v>0.21573999999999999</v>
      </c>
      <c r="X1091">
        <v>4.0334000000000003</v>
      </c>
      <c r="Y1091">
        <v>3.2548599999999999</v>
      </c>
      <c r="Z1091">
        <v>1.407</v>
      </c>
      <c r="AA1091">
        <v>0</v>
      </c>
      <c r="AB1091">
        <v>0</v>
      </c>
      <c r="AC1091">
        <v>0</v>
      </c>
      <c r="AD1091">
        <v>0</v>
      </c>
      <c r="AG1091" s="134">
        <v>2344</v>
      </c>
      <c r="AH1091">
        <v>50.44</v>
      </c>
      <c r="AI1091">
        <v>0.51</v>
      </c>
      <c r="AJ1091">
        <v>2.52</v>
      </c>
      <c r="AK1091">
        <v>13.78</v>
      </c>
      <c r="AL1091">
        <v>0.51</v>
      </c>
      <c r="AM1091">
        <v>12.94</v>
      </c>
      <c r="AN1091">
        <v>17.79</v>
      </c>
      <c r="AO1091">
        <v>0.2</v>
      </c>
      <c r="AP1091">
        <v>0.01</v>
      </c>
      <c r="AQ1091">
        <v>0</v>
      </c>
    </row>
    <row r="1092" spans="1:43" ht="15.6">
      <c r="A1092" s="134">
        <v>2352</v>
      </c>
      <c r="B1092" t="s">
        <v>2452</v>
      </c>
      <c r="C1092" t="s">
        <v>1050</v>
      </c>
      <c r="D1092">
        <v>6.45</v>
      </c>
      <c r="E1092">
        <f t="shared" si="65"/>
        <v>6.0102700000000056</v>
      </c>
      <c r="F1092">
        <f t="shared" si="66"/>
        <v>100</v>
      </c>
      <c r="G1092">
        <f t="shared" si="67"/>
        <v>2.2650000000000001</v>
      </c>
      <c r="H1092" s="136">
        <f t="shared" si="68"/>
        <v>1203.1500000000001</v>
      </c>
      <c r="I1092" t="s">
        <v>2449</v>
      </c>
      <c r="J1092" t="s">
        <v>1511</v>
      </c>
      <c r="K1092" t="s">
        <v>1485</v>
      </c>
      <c r="L1092" t="s">
        <v>1486</v>
      </c>
      <c r="M1092">
        <v>216</v>
      </c>
      <c r="N1092">
        <v>930</v>
      </c>
      <c r="O1092">
        <v>5</v>
      </c>
      <c r="P1092">
        <v>0.22650000000000001</v>
      </c>
      <c r="Q1092" s="134">
        <v>2352</v>
      </c>
      <c r="R1092">
        <v>45.053699999999999</v>
      </c>
      <c r="S1092">
        <v>9.3550000000000005E-3</v>
      </c>
      <c r="T1092">
        <v>30.3383</v>
      </c>
      <c r="U1092">
        <v>0.70162500000000005</v>
      </c>
      <c r="V1092">
        <v>0</v>
      </c>
      <c r="W1092">
        <v>3.7420000000000002E-2</v>
      </c>
      <c r="X1092">
        <v>15.9222</v>
      </c>
      <c r="Y1092">
        <v>1.85229</v>
      </c>
      <c r="Z1092">
        <v>7.4840000000000004E-2</v>
      </c>
      <c r="AA1092">
        <v>0</v>
      </c>
      <c r="AB1092">
        <v>0</v>
      </c>
      <c r="AC1092">
        <v>0</v>
      </c>
      <c r="AD1092">
        <v>0</v>
      </c>
      <c r="AG1092" s="134">
        <v>2352</v>
      </c>
      <c r="AH1092">
        <v>51.9</v>
      </c>
      <c r="AI1092">
        <v>0.32</v>
      </c>
      <c r="AJ1092">
        <v>2.52</v>
      </c>
      <c r="AK1092">
        <v>7.75</v>
      </c>
      <c r="AL1092">
        <v>0.59</v>
      </c>
      <c r="AM1092">
        <v>16.059999999999999</v>
      </c>
      <c r="AN1092">
        <v>20.74</v>
      </c>
      <c r="AO1092">
        <v>0.19</v>
      </c>
      <c r="AP1092">
        <v>0.02</v>
      </c>
      <c r="AQ1092">
        <v>0</v>
      </c>
    </row>
    <row r="1093" spans="1:43" ht="15.6">
      <c r="A1093" s="134">
        <v>2378</v>
      </c>
      <c r="B1093" t="s">
        <v>2453</v>
      </c>
      <c r="C1093" t="s">
        <v>1050</v>
      </c>
      <c r="D1093">
        <v>6.9</v>
      </c>
      <c r="E1093">
        <f t="shared" si="65"/>
        <v>100</v>
      </c>
      <c r="F1093">
        <f t="shared" si="66"/>
        <v>100</v>
      </c>
      <c r="G1093">
        <f t="shared" si="67"/>
        <v>2.117</v>
      </c>
      <c r="H1093" s="136">
        <f t="shared" si="68"/>
        <v>1223.1500000000001</v>
      </c>
      <c r="I1093" t="s">
        <v>2449</v>
      </c>
      <c r="J1093" t="s">
        <v>1511</v>
      </c>
      <c r="K1093" t="s">
        <v>1485</v>
      </c>
      <c r="L1093" t="s">
        <v>1486</v>
      </c>
      <c r="M1093">
        <v>184</v>
      </c>
      <c r="N1093">
        <v>950</v>
      </c>
      <c r="O1093">
        <v>5</v>
      </c>
      <c r="P1093">
        <v>0.2117</v>
      </c>
      <c r="Q1093" s="134">
        <v>2378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G1093" s="134">
        <v>2378</v>
      </c>
      <c r="AH1093">
        <v>49.19</v>
      </c>
      <c r="AI1093">
        <v>0.83</v>
      </c>
      <c r="AJ1093">
        <v>6.16</v>
      </c>
      <c r="AK1093">
        <v>18.260000000000002</v>
      </c>
      <c r="AL1093">
        <v>0.96</v>
      </c>
      <c r="AM1093">
        <v>13.39</v>
      </c>
      <c r="AN1093">
        <v>10.83</v>
      </c>
      <c r="AO1093">
        <v>0.44</v>
      </c>
      <c r="AP1093">
        <v>0.1</v>
      </c>
      <c r="AQ1093">
        <v>0</v>
      </c>
    </row>
    <row r="1094" spans="1:43" ht="15.6">
      <c r="A1094" s="134">
        <v>2321</v>
      </c>
      <c r="B1094" t="s">
        <v>2454</v>
      </c>
      <c r="C1094" t="s">
        <v>1050</v>
      </c>
      <c r="D1094">
        <v>6.9</v>
      </c>
      <c r="E1094">
        <f t="shared" si="65"/>
        <v>6.8999600000000214</v>
      </c>
      <c r="F1094">
        <f t="shared" si="66"/>
        <v>100</v>
      </c>
      <c r="G1094">
        <f t="shared" si="67"/>
        <v>2.13</v>
      </c>
      <c r="H1094" s="136">
        <f t="shared" si="68"/>
        <v>1149.1500000000001</v>
      </c>
      <c r="I1094" t="s">
        <v>2449</v>
      </c>
      <c r="J1094" t="s">
        <v>1511</v>
      </c>
      <c r="K1094" t="s">
        <v>1485</v>
      </c>
      <c r="L1094" t="s">
        <v>1486</v>
      </c>
      <c r="M1094">
        <v>322</v>
      </c>
      <c r="N1094">
        <v>876</v>
      </c>
      <c r="O1094">
        <v>5</v>
      </c>
      <c r="P1094">
        <v>0.21299999999999999</v>
      </c>
      <c r="Q1094" s="134">
        <v>2321</v>
      </c>
      <c r="R1094">
        <v>66.52</v>
      </c>
      <c r="S1094">
        <v>0.39101999999999998</v>
      </c>
      <c r="T1094">
        <v>13.7881</v>
      </c>
      <c r="U1094">
        <v>3.22126</v>
      </c>
      <c r="V1094">
        <v>8.3790000000000003E-2</v>
      </c>
      <c r="W1094">
        <v>0.59584000000000004</v>
      </c>
      <c r="X1094">
        <v>3.54711</v>
      </c>
      <c r="Y1094">
        <v>3.5005600000000001</v>
      </c>
      <c r="Z1094">
        <v>1.4523600000000001</v>
      </c>
      <c r="AA1094">
        <v>0</v>
      </c>
      <c r="AB1094">
        <v>0</v>
      </c>
      <c r="AC1094">
        <v>0</v>
      </c>
      <c r="AD1094">
        <v>0</v>
      </c>
      <c r="AG1094" s="134">
        <v>2321</v>
      </c>
      <c r="AH1094">
        <v>51.11</v>
      </c>
      <c r="AI1094">
        <v>0.43</v>
      </c>
      <c r="AJ1094">
        <v>3</v>
      </c>
      <c r="AK1094">
        <v>11.67</v>
      </c>
      <c r="AL1094">
        <v>0.74</v>
      </c>
      <c r="AM1094">
        <v>13.63</v>
      </c>
      <c r="AN1094">
        <v>18.989999999999998</v>
      </c>
      <c r="AO1094">
        <v>0.35</v>
      </c>
      <c r="AP1094">
        <v>0.03</v>
      </c>
      <c r="AQ1094">
        <v>0</v>
      </c>
    </row>
    <row r="1095" spans="1:43" ht="15.6">
      <c r="A1095" s="134">
        <v>2316</v>
      </c>
      <c r="B1095" t="s">
        <v>2455</v>
      </c>
      <c r="C1095" t="s">
        <v>1050</v>
      </c>
      <c r="D1095">
        <v>6.9</v>
      </c>
      <c r="E1095">
        <f t="shared" si="65"/>
        <v>6.8999900000000167</v>
      </c>
      <c r="F1095">
        <f t="shared" si="66"/>
        <v>100</v>
      </c>
      <c r="G1095">
        <f t="shared" si="67"/>
        <v>2.13</v>
      </c>
      <c r="H1095" s="136">
        <f t="shared" si="68"/>
        <v>1149.1500000000001</v>
      </c>
      <c r="I1095" t="s">
        <v>2449</v>
      </c>
      <c r="J1095" t="s">
        <v>1511</v>
      </c>
      <c r="K1095" t="s">
        <v>1485</v>
      </c>
      <c r="L1095" t="s">
        <v>1486</v>
      </c>
      <c r="M1095">
        <v>322</v>
      </c>
      <c r="N1095">
        <v>876</v>
      </c>
      <c r="O1095">
        <v>5</v>
      </c>
      <c r="P1095">
        <v>0.21299999999999999</v>
      </c>
      <c r="Q1095" s="134">
        <v>2316</v>
      </c>
      <c r="R1095">
        <v>68.251599999999996</v>
      </c>
      <c r="S1095">
        <v>0.33516000000000001</v>
      </c>
      <c r="T1095">
        <v>13.108499999999999</v>
      </c>
      <c r="U1095">
        <v>2.4950800000000002</v>
      </c>
      <c r="V1095">
        <v>0.15826999999999999</v>
      </c>
      <c r="W1095">
        <v>0.53998000000000002</v>
      </c>
      <c r="X1095">
        <v>2.89541</v>
      </c>
      <c r="Y1095">
        <v>3.2864300000000002</v>
      </c>
      <c r="Z1095">
        <v>2.0295800000000002</v>
      </c>
      <c r="AA1095">
        <v>0</v>
      </c>
      <c r="AB1095">
        <v>0</v>
      </c>
      <c r="AC1095">
        <v>0</v>
      </c>
      <c r="AD1095">
        <v>0</v>
      </c>
      <c r="AG1095" s="134">
        <v>2316</v>
      </c>
      <c r="AH1095">
        <v>51.2</v>
      </c>
      <c r="AI1095">
        <v>0.41</v>
      </c>
      <c r="AJ1095">
        <v>2.4900000000000002</v>
      </c>
      <c r="AK1095">
        <v>13.67</v>
      </c>
      <c r="AL1095">
        <v>0.87</v>
      </c>
      <c r="AM1095">
        <v>13.37</v>
      </c>
      <c r="AN1095">
        <v>17.25</v>
      </c>
      <c r="AO1095">
        <v>0.44</v>
      </c>
      <c r="AP1095">
        <v>0.05</v>
      </c>
      <c r="AQ1095">
        <v>0</v>
      </c>
    </row>
    <row r="1096" spans="1:43" ht="15.6">
      <c r="A1096" s="134">
        <v>2266</v>
      </c>
      <c r="B1096" t="s">
        <v>2456</v>
      </c>
      <c r="C1096" t="s">
        <v>2457</v>
      </c>
      <c r="D1096">
        <v>3.5</v>
      </c>
      <c r="E1096">
        <f t="shared" si="65"/>
        <v>3.2799999999999727</v>
      </c>
      <c r="F1096">
        <f t="shared" si="66"/>
        <v>-0.20000000000000284</v>
      </c>
      <c r="G1096">
        <f t="shared" si="67"/>
        <v>12</v>
      </c>
      <c r="H1096" s="136">
        <f t="shared" si="68"/>
        <v>1463.15</v>
      </c>
      <c r="I1096" t="s">
        <v>1504</v>
      </c>
      <c r="J1096" t="s">
        <v>1490</v>
      </c>
      <c r="K1096" t="s">
        <v>1580</v>
      </c>
      <c r="L1096" t="s">
        <v>1486</v>
      </c>
      <c r="M1096">
        <v>0.1</v>
      </c>
      <c r="N1096">
        <v>1190</v>
      </c>
      <c r="O1096">
        <v>2</v>
      </c>
      <c r="P1096">
        <v>1.2</v>
      </c>
      <c r="Q1096" s="134">
        <v>2266</v>
      </c>
      <c r="R1096">
        <v>51.2</v>
      </c>
      <c r="S1096">
        <v>0.63</v>
      </c>
      <c r="T1096">
        <v>19.399999999999999</v>
      </c>
      <c r="U1096">
        <v>6.8</v>
      </c>
      <c r="V1096">
        <v>0.16</v>
      </c>
      <c r="W1096">
        <v>5.9</v>
      </c>
      <c r="X1096">
        <v>8.42</v>
      </c>
      <c r="Y1096">
        <v>3.54</v>
      </c>
      <c r="Z1096">
        <v>0.48</v>
      </c>
      <c r="AA1096">
        <v>0.01</v>
      </c>
      <c r="AB1096">
        <v>0.18</v>
      </c>
      <c r="AC1096">
        <v>0.01</v>
      </c>
      <c r="AD1096">
        <v>0</v>
      </c>
      <c r="AE1096">
        <v>100.2</v>
      </c>
      <c r="AG1096" s="134">
        <v>2266</v>
      </c>
      <c r="AH1096">
        <v>49.8</v>
      </c>
      <c r="AI1096">
        <v>0.38</v>
      </c>
      <c r="AJ1096">
        <v>8.3000000000000007</v>
      </c>
      <c r="AK1096">
        <v>5.8</v>
      </c>
      <c r="AL1096">
        <v>0.16</v>
      </c>
      <c r="AM1096">
        <v>16</v>
      </c>
      <c r="AN1096">
        <v>17.600000000000001</v>
      </c>
      <c r="AO1096">
        <v>0.67</v>
      </c>
      <c r="AP1096">
        <v>0</v>
      </c>
      <c r="AQ1096">
        <v>0.38</v>
      </c>
    </row>
    <row r="1097" spans="1:43" ht="15.6">
      <c r="A1097" s="134">
        <v>2256</v>
      </c>
      <c r="B1097" t="s">
        <v>2458</v>
      </c>
      <c r="C1097" t="s">
        <v>2457</v>
      </c>
      <c r="D1097">
        <v>4.2</v>
      </c>
      <c r="E1097">
        <f t="shared" si="65"/>
        <v>3.210000000000008</v>
      </c>
      <c r="F1097">
        <f t="shared" si="66"/>
        <v>-1</v>
      </c>
      <c r="G1097">
        <f t="shared" si="67"/>
        <v>12</v>
      </c>
      <c r="H1097" s="136">
        <f t="shared" si="68"/>
        <v>1463.15</v>
      </c>
      <c r="I1097" t="s">
        <v>1504</v>
      </c>
      <c r="J1097" t="s">
        <v>1490</v>
      </c>
      <c r="K1097" t="s">
        <v>1580</v>
      </c>
      <c r="L1097" t="s">
        <v>1486</v>
      </c>
      <c r="M1097">
        <v>0.1</v>
      </c>
      <c r="N1097">
        <v>1190</v>
      </c>
      <c r="O1097">
        <v>2</v>
      </c>
      <c r="P1097">
        <v>1.2</v>
      </c>
      <c r="Q1097" s="134">
        <v>2256</v>
      </c>
      <c r="R1097">
        <v>50.9</v>
      </c>
      <c r="S1097">
        <v>0.62</v>
      </c>
      <c r="T1097">
        <v>18</v>
      </c>
      <c r="U1097">
        <v>7.61</v>
      </c>
      <c r="V1097">
        <v>0.11</v>
      </c>
      <c r="W1097">
        <v>6.83</v>
      </c>
      <c r="X1097">
        <v>8.67</v>
      </c>
      <c r="Y1097">
        <v>3.3</v>
      </c>
      <c r="Z1097">
        <v>0.49</v>
      </c>
      <c r="AA1097">
        <v>0.04</v>
      </c>
      <c r="AB1097">
        <v>0.22</v>
      </c>
      <c r="AC1097">
        <v>0.06</v>
      </c>
      <c r="AD1097">
        <v>0</v>
      </c>
      <c r="AE1097">
        <v>101</v>
      </c>
      <c r="AG1097" s="134">
        <v>2256</v>
      </c>
      <c r="AH1097">
        <v>51.8</v>
      </c>
      <c r="AI1097">
        <v>0.28000000000000003</v>
      </c>
      <c r="AJ1097">
        <v>7.1</v>
      </c>
      <c r="AK1097">
        <v>5.9</v>
      </c>
      <c r="AL1097">
        <v>0.15</v>
      </c>
      <c r="AM1097">
        <v>17.2</v>
      </c>
      <c r="AN1097">
        <v>17.899999999999999</v>
      </c>
      <c r="AO1097">
        <v>0.56999999999999995</v>
      </c>
      <c r="AP1097">
        <v>0</v>
      </c>
      <c r="AQ1097">
        <v>0.45</v>
      </c>
    </row>
    <row r="1098" spans="1:43" ht="15.6">
      <c r="A1098" s="134">
        <v>2255</v>
      </c>
      <c r="B1098" t="s">
        <v>2459</v>
      </c>
      <c r="C1098" t="s">
        <v>2457</v>
      </c>
      <c r="D1098">
        <v>4.4000000000000004</v>
      </c>
      <c r="E1098">
        <f t="shared" si="65"/>
        <v>3.9399999999999977</v>
      </c>
      <c r="F1098">
        <f t="shared" si="66"/>
        <v>-0.5</v>
      </c>
      <c r="G1098">
        <f t="shared" si="67"/>
        <v>12</v>
      </c>
      <c r="H1098" s="136">
        <f t="shared" si="68"/>
        <v>1503.15</v>
      </c>
      <c r="I1098" t="s">
        <v>1504</v>
      </c>
      <c r="J1098" t="s">
        <v>1490</v>
      </c>
      <c r="K1098" t="s">
        <v>1580</v>
      </c>
      <c r="L1098" t="s">
        <v>1486</v>
      </c>
      <c r="M1098">
        <v>0.1</v>
      </c>
      <c r="N1098">
        <v>1230</v>
      </c>
      <c r="O1098">
        <v>2</v>
      </c>
      <c r="P1098">
        <v>1.2</v>
      </c>
      <c r="Q1098" s="134">
        <v>2255</v>
      </c>
      <c r="R1098">
        <v>50</v>
      </c>
      <c r="S1098">
        <v>0.56000000000000005</v>
      </c>
      <c r="T1098">
        <v>17</v>
      </c>
      <c r="U1098">
        <v>7.22</v>
      </c>
      <c r="V1098">
        <v>0.17</v>
      </c>
      <c r="W1098">
        <v>8.2100000000000009</v>
      </c>
      <c r="X1098">
        <v>9.4700000000000006</v>
      </c>
      <c r="Y1098">
        <v>2.84</v>
      </c>
      <c r="Z1098">
        <v>0.38</v>
      </c>
      <c r="AA1098">
        <v>0.04</v>
      </c>
      <c r="AB1098">
        <v>0.17</v>
      </c>
      <c r="AC1098">
        <v>0.01</v>
      </c>
      <c r="AD1098">
        <v>0</v>
      </c>
      <c r="AE1098">
        <v>100.5</v>
      </c>
      <c r="AG1098" s="134">
        <v>2255</v>
      </c>
      <c r="AH1098">
        <v>52.8</v>
      </c>
      <c r="AI1098">
        <v>0.18</v>
      </c>
      <c r="AJ1098">
        <v>4.7</v>
      </c>
      <c r="AK1098">
        <v>4.9000000000000004</v>
      </c>
      <c r="AL1098">
        <v>0.13</v>
      </c>
      <c r="AM1098">
        <v>18.600000000000001</v>
      </c>
      <c r="AN1098">
        <v>17.899999999999999</v>
      </c>
      <c r="AO1098">
        <v>0.5</v>
      </c>
      <c r="AP1098">
        <v>0</v>
      </c>
      <c r="AQ1098">
        <v>0.91</v>
      </c>
    </row>
    <row r="1099" spans="1:43" ht="15.6">
      <c r="A1099" s="134">
        <v>2267</v>
      </c>
      <c r="B1099" t="s">
        <v>2460</v>
      </c>
      <c r="C1099" t="s">
        <v>2457</v>
      </c>
      <c r="D1099">
        <v>4.5</v>
      </c>
      <c r="E1099">
        <f t="shared" si="65"/>
        <v>3.7199999999999989</v>
      </c>
      <c r="F1099">
        <f t="shared" si="66"/>
        <v>-0.90000000000000568</v>
      </c>
      <c r="G1099">
        <f t="shared" si="67"/>
        <v>12</v>
      </c>
      <c r="H1099" s="136">
        <f t="shared" si="68"/>
        <v>1423.15</v>
      </c>
      <c r="I1099" t="s">
        <v>1504</v>
      </c>
      <c r="J1099" t="s">
        <v>1490</v>
      </c>
      <c r="K1099" t="s">
        <v>1580</v>
      </c>
      <c r="L1099" t="s">
        <v>1486</v>
      </c>
      <c r="M1099">
        <v>0.1</v>
      </c>
      <c r="N1099">
        <v>1150</v>
      </c>
      <c r="O1099">
        <v>2</v>
      </c>
      <c r="P1099">
        <v>1.2</v>
      </c>
      <c r="Q1099" s="134">
        <v>2267</v>
      </c>
      <c r="R1099">
        <v>52.7</v>
      </c>
      <c r="S1099">
        <v>0.77</v>
      </c>
      <c r="T1099">
        <v>19.5</v>
      </c>
      <c r="U1099">
        <v>6.6</v>
      </c>
      <c r="V1099">
        <v>0.11</v>
      </c>
      <c r="W1099">
        <v>4.3</v>
      </c>
      <c r="X1099">
        <v>7.5</v>
      </c>
      <c r="Y1099">
        <v>3.97</v>
      </c>
      <c r="Z1099">
        <v>0.65</v>
      </c>
      <c r="AA1099">
        <v>0.03</v>
      </c>
      <c r="AB1099">
        <v>0.15</v>
      </c>
      <c r="AC1099">
        <v>0.04</v>
      </c>
      <c r="AD1099">
        <v>0</v>
      </c>
      <c r="AE1099">
        <v>100.9</v>
      </c>
      <c r="AG1099" s="134">
        <v>2267</v>
      </c>
      <c r="AH1099">
        <v>50</v>
      </c>
      <c r="AI1099">
        <v>0.49</v>
      </c>
      <c r="AJ1099">
        <v>8.5</v>
      </c>
      <c r="AK1099">
        <v>7.1</v>
      </c>
      <c r="AL1099">
        <v>0.18</v>
      </c>
      <c r="AM1099">
        <v>16.3</v>
      </c>
      <c r="AN1099">
        <v>16.899999999999999</v>
      </c>
      <c r="AO1099">
        <v>0.7</v>
      </c>
      <c r="AP1099">
        <v>0</v>
      </c>
      <c r="AQ1099">
        <v>0.24</v>
      </c>
    </row>
    <row r="1100" spans="1:43" ht="15.6">
      <c r="A1100" s="134">
        <v>2262</v>
      </c>
      <c r="B1100" t="s">
        <v>2461</v>
      </c>
      <c r="C1100" t="s">
        <v>2457</v>
      </c>
      <c r="D1100">
        <v>5.3</v>
      </c>
      <c r="E1100">
        <f t="shared" si="65"/>
        <v>5.0300000000000011</v>
      </c>
      <c r="F1100">
        <f t="shared" si="66"/>
        <v>-0.29999999999999716</v>
      </c>
      <c r="G1100">
        <f t="shared" si="67"/>
        <v>12</v>
      </c>
      <c r="H1100" s="136">
        <f t="shared" si="68"/>
        <v>1463.15</v>
      </c>
      <c r="I1100" t="s">
        <v>1504</v>
      </c>
      <c r="J1100" t="s">
        <v>1490</v>
      </c>
      <c r="K1100" t="s">
        <v>1580</v>
      </c>
      <c r="L1100" t="s">
        <v>1486</v>
      </c>
      <c r="M1100">
        <v>0.1</v>
      </c>
      <c r="N1100">
        <v>1190</v>
      </c>
      <c r="O1100">
        <v>2</v>
      </c>
      <c r="P1100">
        <v>1.2</v>
      </c>
      <c r="Q1100" s="134">
        <v>2262</v>
      </c>
      <c r="R1100">
        <v>48.8</v>
      </c>
      <c r="S1100">
        <v>0.6</v>
      </c>
      <c r="T1100">
        <v>16.5</v>
      </c>
      <c r="U1100">
        <v>8.0500000000000007</v>
      </c>
      <c r="V1100">
        <v>0.11</v>
      </c>
      <c r="W1100">
        <v>8.3000000000000007</v>
      </c>
      <c r="X1100">
        <v>9.15</v>
      </c>
      <c r="Y1100">
        <v>2.85</v>
      </c>
      <c r="Z1100">
        <v>0.42</v>
      </c>
      <c r="AA1100">
        <v>0.05</v>
      </c>
      <c r="AB1100">
        <v>0.14000000000000001</v>
      </c>
      <c r="AC1100">
        <v>0.05</v>
      </c>
      <c r="AD1100">
        <v>0</v>
      </c>
      <c r="AE1100">
        <v>100.3</v>
      </c>
      <c r="AG1100" s="134">
        <v>2262</v>
      </c>
      <c r="AH1100">
        <v>53.3</v>
      </c>
      <c r="AI1100">
        <v>0.17</v>
      </c>
      <c r="AJ1100">
        <v>3.8</v>
      </c>
      <c r="AK1100">
        <v>5.5</v>
      </c>
      <c r="AL1100">
        <v>0.16</v>
      </c>
      <c r="AM1100">
        <v>19.2</v>
      </c>
      <c r="AN1100">
        <v>17.600000000000001</v>
      </c>
      <c r="AO1100">
        <v>0.44</v>
      </c>
      <c r="AP1100">
        <v>0</v>
      </c>
      <c r="AQ1100">
        <v>0.62</v>
      </c>
    </row>
    <row r="1101" spans="1:43" ht="15.6">
      <c r="A1101" s="134">
        <v>2260</v>
      </c>
      <c r="B1101" t="s">
        <v>2462</v>
      </c>
      <c r="C1101" t="s">
        <v>2457</v>
      </c>
      <c r="D1101">
        <v>5.3</v>
      </c>
      <c r="E1101">
        <f t="shared" si="65"/>
        <v>4.6899999999999977</v>
      </c>
      <c r="F1101">
        <f t="shared" si="66"/>
        <v>-0.59999999999999432</v>
      </c>
      <c r="G1101">
        <f t="shared" si="67"/>
        <v>12</v>
      </c>
      <c r="H1101" s="136">
        <f t="shared" si="68"/>
        <v>1503.15</v>
      </c>
      <c r="I1101" t="s">
        <v>1504</v>
      </c>
      <c r="J1101" t="s">
        <v>1490</v>
      </c>
      <c r="K1101" t="s">
        <v>1580</v>
      </c>
      <c r="L1101" t="s">
        <v>1486</v>
      </c>
      <c r="M1101">
        <v>0.1</v>
      </c>
      <c r="N1101">
        <v>1230</v>
      </c>
      <c r="O1101">
        <v>2</v>
      </c>
      <c r="P1101">
        <v>1.2</v>
      </c>
      <c r="Q1101" s="134">
        <v>2260</v>
      </c>
      <c r="R1101">
        <v>48.5</v>
      </c>
      <c r="S1101">
        <v>0.59</v>
      </c>
      <c r="T1101">
        <v>16.5</v>
      </c>
      <c r="U1101">
        <v>8.1999999999999993</v>
      </c>
      <c r="V1101">
        <v>0.15</v>
      </c>
      <c r="W1101">
        <v>8.5</v>
      </c>
      <c r="X1101">
        <v>9.41</v>
      </c>
      <c r="Y1101">
        <v>2.81</v>
      </c>
      <c r="Z1101">
        <v>0.39</v>
      </c>
      <c r="AA1101">
        <v>7.0000000000000007E-2</v>
      </c>
      <c r="AB1101">
        <v>0.19</v>
      </c>
      <c r="AC1101">
        <v>0.05</v>
      </c>
      <c r="AD1101">
        <v>0</v>
      </c>
      <c r="AE1101">
        <v>100.6</v>
      </c>
      <c r="AG1101" s="134">
        <v>2260</v>
      </c>
      <c r="AH1101">
        <v>52.9</v>
      </c>
      <c r="AI1101">
        <v>0.15</v>
      </c>
      <c r="AJ1101">
        <v>3.4</v>
      </c>
      <c r="AK1101">
        <v>5.4</v>
      </c>
      <c r="AL1101">
        <v>0.15</v>
      </c>
      <c r="AM1101">
        <v>18.8</v>
      </c>
      <c r="AN1101">
        <v>17.5</v>
      </c>
      <c r="AO1101">
        <v>0.42</v>
      </c>
      <c r="AP1101">
        <v>0</v>
      </c>
      <c r="AQ1101">
        <v>0.74</v>
      </c>
    </row>
    <row r="1102" spans="1:43" ht="15.6">
      <c r="A1102" s="134">
        <v>2272</v>
      </c>
      <c r="B1102" t="s">
        <v>2463</v>
      </c>
      <c r="C1102" t="s">
        <v>2457</v>
      </c>
      <c r="D1102">
        <v>5.5</v>
      </c>
      <c r="E1102">
        <f t="shared" si="65"/>
        <v>6.6800000000000068</v>
      </c>
      <c r="F1102">
        <f t="shared" si="66"/>
        <v>1.2000000000000028</v>
      </c>
      <c r="G1102">
        <f t="shared" si="67"/>
        <v>12</v>
      </c>
      <c r="H1102" s="136">
        <f t="shared" si="68"/>
        <v>1423.15</v>
      </c>
      <c r="I1102" t="s">
        <v>1504</v>
      </c>
      <c r="J1102" t="s">
        <v>1490</v>
      </c>
      <c r="K1102" t="s">
        <v>1580</v>
      </c>
      <c r="L1102" t="s">
        <v>1486</v>
      </c>
      <c r="M1102">
        <v>0.1</v>
      </c>
      <c r="N1102">
        <v>1150</v>
      </c>
      <c r="O1102">
        <v>2</v>
      </c>
      <c r="P1102">
        <v>1.2</v>
      </c>
      <c r="Q1102" s="134">
        <v>2272</v>
      </c>
      <c r="R1102">
        <v>55.6</v>
      </c>
      <c r="S1102">
        <v>0.63</v>
      </c>
      <c r="T1102">
        <v>16.2</v>
      </c>
      <c r="U1102">
        <v>4.9400000000000004</v>
      </c>
      <c r="V1102">
        <v>0.11</v>
      </c>
      <c r="W1102">
        <v>4.6100000000000003</v>
      </c>
      <c r="X1102">
        <v>6.8</v>
      </c>
      <c r="Y1102">
        <v>3.38</v>
      </c>
      <c r="Z1102">
        <v>0.86</v>
      </c>
      <c r="AA1102">
        <v>0.02</v>
      </c>
      <c r="AB1102">
        <v>0.17</v>
      </c>
      <c r="AC1102">
        <v>0.06</v>
      </c>
      <c r="AD1102">
        <v>0</v>
      </c>
      <c r="AE1102">
        <v>98.8</v>
      </c>
      <c r="AG1102" s="134">
        <v>2272</v>
      </c>
      <c r="AH1102">
        <v>53.5</v>
      </c>
      <c r="AI1102">
        <v>0.19</v>
      </c>
      <c r="AJ1102">
        <v>2.9</v>
      </c>
      <c r="AK1102">
        <v>5.08</v>
      </c>
      <c r="AL1102">
        <v>0.14000000000000001</v>
      </c>
      <c r="AM1102">
        <v>17.7</v>
      </c>
      <c r="AN1102">
        <v>19.2</v>
      </c>
      <c r="AO1102">
        <v>0.49</v>
      </c>
      <c r="AP1102">
        <v>0</v>
      </c>
      <c r="AQ1102">
        <v>0.48</v>
      </c>
    </row>
    <row r="1103" spans="1:43" ht="15.6">
      <c r="A1103" s="134">
        <v>2258</v>
      </c>
      <c r="B1103" t="s">
        <v>2464</v>
      </c>
      <c r="C1103" t="s">
        <v>2457</v>
      </c>
      <c r="D1103">
        <v>5.5</v>
      </c>
      <c r="E1103">
        <f t="shared" si="65"/>
        <v>6.0999999999999801</v>
      </c>
      <c r="F1103">
        <f t="shared" si="66"/>
        <v>0.5</v>
      </c>
      <c r="G1103">
        <f t="shared" si="67"/>
        <v>12</v>
      </c>
      <c r="H1103" s="136">
        <f t="shared" si="68"/>
        <v>1383.15</v>
      </c>
      <c r="I1103" t="s">
        <v>1504</v>
      </c>
      <c r="J1103" t="s">
        <v>1490</v>
      </c>
      <c r="K1103" t="s">
        <v>1580</v>
      </c>
      <c r="L1103" t="s">
        <v>1486</v>
      </c>
      <c r="M1103">
        <v>0.1</v>
      </c>
      <c r="N1103">
        <v>1110</v>
      </c>
      <c r="O1103">
        <v>2</v>
      </c>
      <c r="P1103">
        <v>1.2</v>
      </c>
      <c r="Q1103" s="134">
        <v>2258</v>
      </c>
      <c r="R1103">
        <v>53</v>
      </c>
      <c r="S1103">
        <v>0.69</v>
      </c>
      <c r="T1103">
        <v>19.899999999999999</v>
      </c>
      <c r="U1103">
        <v>5.62</v>
      </c>
      <c r="V1103">
        <v>0.09</v>
      </c>
      <c r="W1103">
        <v>3.42</v>
      </c>
      <c r="X1103">
        <v>6.34</v>
      </c>
      <c r="Y1103">
        <v>3.96</v>
      </c>
      <c r="Z1103">
        <v>0.69</v>
      </c>
      <c r="AA1103">
        <v>0.01</v>
      </c>
      <c r="AB1103">
        <v>0.18</v>
      </c>
      <c r="AC1103">
        <v>0.05</v>
      </c>
      <c r="AD1103">
        <v>0</v>
      </c>
      <c r="AE1103">
        <v>99.5</v>
      </c>
      <c r="AG1103" s="134">
        <v>2258</v>
      </c>
      <c r="AH1103">
        <v>48</v>
      </c>
      <c r="AI1103">
        <v>0.62</v>
      </c>
      <c r="AJ1103">
        <v>10.4</v>
      </c>
      <c r="AK1103">
        <v>7.3</v>
      </c>
      <c r="AL1103">
        <v>0.16</v>
      </c>
      <c r="AM1103">
        <v>13.8</v>
      </c>
      <c r="AN1103">
        <v>17.600000000000001</v>
      </c>
      <c r="AO1103">
        <v>0.82</v>
      </c>
      <c r="AP1103">
        <v>0</v>
      </c>
      <c r="AQ1103">
        <v>0.09</v>
      </c>
    </row>
    <row r="1104" spans="1:43" ht="15.6">
      <c r="A1104" s="134">
        <v>2261</v>
      </c>
      <c r="B1104" t="s">
        <v>2465</v>
      </c>
      <c r="C1104" t="s">
        <v>2457</v>
      </c>
      <c r="D1104">
        <v>5.6</v>
      </c>
      <c r="E1104">
        <f t="shared" si="65"/>
        <v>4.8099999999999739</v>
      </c>
      <c r="F1104">
        <f t="shared" si="66"/>
        <v>-0.70000000000000284</v>
      </c>
      <c r="G1104">
        <f t="shared" si="67"/>
        <v>12</v>
      </c>
      <c r="H1104" s="136">
        <f t="shared" si="68"/>
        <v>1483.15</v>
      </c>
      <c r="I1104" t="s">
        <v>1504</v>
      </c>
      <c r="J1104" t="s">
        <v>1490</v>
      </c>
      <c r="K1104" t="s">
        <v>1580</v>
      </c>
      <c r="L1104" t="s">
        <v>1486</v>
      </c>
      <c r="M1104">
        <v>0.1</v>
      </c>
      <c r="N1104">
        <v>1210</v>
      </c>
      <c r="O1104">
        <v>2</v>
      </c>
      <c r="P1104">
        <v>1.2</v>
      </c>
      <c r="Q1104" s="134">
        <v>2261</v>
      </c>
      <c r="R1104">
        <v>49.1</v>
      </c>
      <c r="S1104">
        <v>0.55000000000000004</v>
      </c>
      <c r="T1104">
        <v>17</v>
      </c>
      <c r="U1104">
        <v>7.68</v>
      </c>
      <c r="V1104">
        <v>0.17</v>
      </c>
      <c r="W1104">
        <v>8.06</v>
      </c>
      <c r="X1104">
        <v>9.23</v>
      </c>
      <c r="Y1104">
        <v>2.83</v>
      </c>
      <c r="Z1104">
        <v>0.37</v>
      </c>
      <c r="AA1104">
        <v>0.03</v>
      </c>
      <c r="AB1104">
        <v>0.17</v>
      </c>
      <c r="AC1104">
        <v>0.01</v>
      </c>
      <c r="AD1104">
        <v>0</v>
      </c>
      <c r="AE1104">
        <v>100.7</v>
      </c>
      <c r="AG1104" s="134">
        <v>2261</v>
      </c>
      <c r="AH1104">
        <v>53.3</v>
      </c>
      <c r="AI1104">
        <v>0.12</v>
      </c>
      <c r="AJ1104">
        <v>3.2</v>
      </c>
      <c r="AK1104">
        <v>5.3</v>
      </c>
      <c r="AL1104">
        <v>0.16</v>
      </c>
      <c r="AM1104">
        <v>20.2</v>
      </c>
      <c r="AN1104">
        <v>17.2</v>
      </c>
      <c r="AO1104">
        <v>0.46</v>
      </c>
      <c r="AP1104">
        <v>0</v>
      </c>
      <c r="AQ1104">
        <v>0.63</v>
      </c>
    </row>
    <row r="1105" spans="1:43" ht="15.6">
      <c r="A1105" s="134">
        <v>2257</v>
      </c>
      <c r="B1105" t="s">
        <v>2466</v>
      </c>
      <c r="C1105" t="s">
        <v>2457</v>
      </c>
      <c r="D1105">
        <v>5.7</v>
      </c>
      <c r="E1105">
        <f t="shared" si="65"/>
        <v>5.3099999999999881</v>
      </c>
      <c r="F1105">
        <f t="shared" si="66"/>
        <v>-0.40000000000000568</v>
      </c>
      <c r="G1105">
        <f t="shared" si="67"/>
        <v>12</v>
      </c>
      <c r="H1105" s="136">
        <f t="shared" si="68"/>
        <v>1423.15</v>
      </c>
      <c r="I1105" t="s">
        <v>1504</v>
      </c>
      <c r="J1105" t="s">
        <v>1490</v>
      </c>
      <c r="K1105" t="s">
        <v>1580</v>
      </c>
      <c r="L1105" t="s">
        <v>1486</v>
      </c>
      <c r="M1105">
        <v>0.1</v>
      </c>
      <c r="N1105">
        <v>1150</v>
      </c>
      <c r="O1105">
        <v>2</v>
      </c>
      <c r="P1105">
        <v>1.2</v>
      </c>
      <c r="Q1105" s="134">
        <v>2257</v>
      </c>
      <c r="R1105">
        <v>49.9</v>
      </c>
      <c r="S1105">
        <v>0.63</v>
      </c>
      <c r="T1105">
        <v>19.7</v>
      </c>
      <c r="U1105">
        <v>7.02</v>
      </c>
      <c r="V1105">
        <v>0.14000000000000001</v>
      </c>
      <c r="W1105">
        <v>5.0999999999999996</v>
      </c>
      <c r="X1105">
        <v>7.82</v>
      </c>
      <c r="Y1105">
        <v>3.7</v>
      </c>
      <c r="Z1105">
        <v>0.5</v>
      </c>
      <c r="AA1105">
        <v>0.01</v>
      </c>
      <c r="AB1105">
        <v>0.17</v>
      </c>
      <c r="AC1105">
        <v>0.01</v>
      </c>
      <c r="AD1105">
        <v>0</v>
      </c>
      <c r="AE1105">
        <v>100.4</v>
      </c>
      <c r="AG1105" s="134">
        <v>2257</v>
      </c>
      <c r="AH1105">
        <v>49.9</v>
      </c>
      <c r="AI1105">
        <v>0.41</v>
      </c>
      <c r="AJ1105">
        <v>8</v>
      </c>
      <c r="AK1105">
        <v>6.1</v>
      </c>
      <c r="AL1105">
        <v>0.15</v>
      </c>
      <c r="AM1105">
        <v>15.7</v>
      </c>
      <c r="AN1105">
        <v>18.5</v>
      </c>
      <c r="AO1105">
        <v>0.57999999999999996</v>
      </c>
      <c r="AP1105">
        <v>0</v>
      </c>
      <c r="AQ1105">
        <v>0.36</v>
      </c>
    </row>
    <row r="1106" spans="1:43" ht="15.6">
      <c r="A1106" s="134">
        <v>2269</v>
      </c>
      <c r="B1106" t="s">
        <v>2467</v>
      </c>
      <c r="C1106" t="s">
        <v>2457</v>
      </c>
      <c r="D1106">
        <v>5.8</v>
      </c>
      <c r="E1106">
        <f t="shared" si="65"/>
        <v>5.0600000000000165</v>
      </c>
      <c r="F1106">
        <f t="shared" si="66"/>
        <v>-0.59999999999999432</v>
      </c>
      <c r="G1106">
        <f t="shared" si="67"/>
        <v>12</v>
      </c>
      <c r="H1106" s="136">
        <f t="shared" si="68"/>
        <v>1503.15</v>
      </c>
      <c r="I1106" t="s">
        <v>1504</v>
      </c>
      <c r="J1106" t="s">
        <v>1490</v>
      </c>
      <c r="K1106" t="s">
        <v>1580</v>
      </c>
      <c r="L1106" t="s">
        <v>1486</v>
      </c>
      <c r="M1106">
        <v>0.1</v>
      </c>
      <c r="N1106">
        <v>1230</v>
      </c>
      <c r="O1106">
        <v>2</v>
      </c>
      <c r="P1106">
        <v>1.2</v>
      </c>
      <c r="Q1106" s="134">
        <v>2269</v>
      </c>
      <c r="R1106">
        <v>48.4</v>
      </c>
      <c r="S1106">
        <v>0.61</v>
      </c>
      <c r="T1106">
        <v>17.100000000000001</v>
      </c>
      <c r="U1106">
        <v>7.96</v>
      </c>
      <c r="V1106">
        <v>0.06</v>
      </c>
      <c r="W1106">
        <v>7.92</v>
      </c>
      <c r="X1106">
        <v>9.1300000000000008</v>
      </c>
      <c r="Y1106">
        <v>3</v>
      </c>
      <c r="Z1106">
        <v>0.41</v>
      </c>
      <c r="AA1106">
        <v>0.05</v>
      </c>
      <c r="AB1106">
        <v>0.3</v>
      </c>
      <c r="AC1106">
        <v>0.01</v>
      </c>
      <c r="AD1106">
        <v>0</v>
      </c>
      <c r="AE1106">
        <v>100.6</v>
      </c>
      <c r="AG1106" s="134">
        <v>2269</v>
      </c>
      <c r="AH1106">
        <v>52.3</v>
      </c>
      <c r="AI1106">
        <v>0.2</v>
      </c>
      <c r="AJ1106">
        <v>4.9000000000000004</v>
      </c>
      <c r="AK1106">
        <v>5.5</v>
      </c>
      <c r="AL1106">
        <v>0.13</v>
      </c>
      <c r="AM1106">
        <v>17.899999999999999</v>
      </c>
      <c r="AN1106">
        <v>18.100000000000001</v>
      </c>
      <c r="AO1106">
        <v>0.48</v>
      </c>
      <c r="AP1106">
        <v>0</v>
      </c>
      <c r="AQ1106">
        <v>0.48</v>
      </c>
    </row>
    <row r="1107" spans="1:43" ht="15.6">
      <c r="A1107" s="134">
        <v>2264</v>
      </c>
      <c r="B1107" t="s">
        <v>2468</v>
      </c>
      <c r="C1107" t="s">
        <v>2457</v>
      </c>
      <c r="D1107">
        <v>6</v>
      </c>
      <c r="E1107">
        <f t="shared" si="65"/>
        <v>8.2599999999999909</v>
      </c>
      <c r="F1107">
        <f t="shared" si="66"/>
        <v>2.2999999999999972</v>
      </c>
      <c r="G1107">
        <f t="shared" si="67"/>
        <v>12</v>
      </c>
      <c r="H1107" s="136">
        <f t="shared" si="68"/>
        <v>1383.15</v>
      </c>
      <c r="I1107" t="s">
        <v>1504</v>
      </c>
      <c r="J1107" t="s">
        <v>1490</v>
      </c>
      <c r="K1107" t="s">
        <v>1580</v>
      </c>
      <c r="L1107" t="s">
        <v>1486</v>
      </c>
      <c r="M1107">
        <v>0.1</v>
      </c>
      <c r="N1107">
        <v>1110</v>
      </c>
      <c r="O1107">
        <v>2</v>
      </c>
      <c r="P1107">
        <v>1.2</v>
      </c>
      <c r="Q1107" s="134">
        <v>2264</v>
      </c>
      <c r="R1107">
        <v>49.2</v>
      </c>
      <c r="S1107">
        <v>0.68</v>
      </c>
      <c r="T1107">
        <v>18.8</v>
      </c>
      <c r="U1107">
        <v>7.06</v>
      </c>
      <c r="V1107">
        <v>0.15</v>
      </c>
      <c r="W1107">
        <v>4.5</v>
      </c>
      <c r="X1107">
        <v>7.09</v>
      </c>
      <c r="Y1107">
        <v>3.53</v>
      </c>
      <c r="Z1107">
        <v>0.56999999999999995</v>
      </c>
      <c r="AA1107">
        <v>0.02</v>
      </c>
      <c r="AB1107">
        <v>0.14000000000000001</v>
      </c>
      <c r="AC1107">
        <v>0.05</v>
      </c>
      <c r="AD1107">
        <v>0</v>
      </c>
      <c r="AE1107">
        <v>97.7</v>
      </c>
      <c r="AG1107" s="134">
        <v>2264</v>
      </c>
      <c r="AH1107">
        <v>48.7</v>
      </c>
      <c r="AI1107">
        <v>0.47</v>
      </c>
      <c r="AJ1107">
        <v>8.4</v>
      </c>
      <c r="AK1107">
        <v>6.76</v>
      </c>
      <c r="AL1107">
        <v>0.13</v>
      </c>
      <c r="AM1107">
        <v>14.4</v>
      </c>
      <c r="AN1107">
        <v>18.600000000000001</v>
      </c>
      <c r="AO1107">
        <v>0.7</v>
      </c>
      <c r="AP1107">
        <v>0</v>
      </c>
      <c r="AQ1107">
        <v>0.12</v>
      </c>
    </row>
    <row r="1108" spans="1:43" ht="15.6">
      <c r="A1108" s="134">
        <v>2271</v>
      </c>
      <c r="B1108" t="s">
        <v>2469</v>
      </c>
      <c r="C1108" t="s">
        <v>2457</v>
      </c>
      <c r="D1108">
        <v>6.1</v>
      </c>
      <c r="E1108">
        <f t="shared" si="65"/>
        <v>6.3999999999999773</v>
      </c>
      <c r="F1108">
        <f t="shared" si="66"/>
        <v>0.29999999999999716</v>
      </c>
      <c r="G1108">
        <f t="shared" si="67"/>
        <v>12</v>
      </c>
      <c r="H1108" s="136">
        <f t="shared" si="68"/>
        <v>1463.15</v>
      </c>
      <c r="I1108" t="s">
        <v>1504</v>
      </c>
      <c r="J1108" t="s">
        <v>1490</v>
      </c>
      <c r="K1108" t="s">
        <v>1580</v>
      </c>
      <c r="L1108" t="s">
        <v>1486</v>
      </c>
      <c r="M1108">
        <v>0.1</v>
      </c>
      <c r="N1108">
        <v>1190</v>
      </c>
      <c r="O1108">
        <v>2</v>
      </c>
      <c r="P1108">
        <v>1.2</v>
      </c>
      <c r="Q1108" s="134">
        <v>2271</v>
      </c>
      <c r="R1108">
        <v>54.5</v>
      </c>
      <c r="S1108">
        <v>0.6</v>
      </c>
      <c r="T1108">
        <v>15.1</v>
      </c>
      <c r="U1108">
        <v>5.29</v>
      </c>
      <c r="V1108">
        <v>0.13</v>
      </c>
      <c r="W1108">
        <v>6.15</v>
      </c>
      <c r="X1108">
        <v>7.53</v>
      </c>
      <c r="Y1108">
        <v>3.36</v>
      </c>
      <c r="Z1108">
        <v>0.79</v>
      </c>
      <c r="AA1108">
        <v>0.01</v>
      </c>
      <c r="AB1108">
        <v>0.14000000000000001</v>
      </c>
      <c r="AC1108">
        <v>0.01</v>
      </c>
      <c r="AD1108">
        <v>0</v>
      </c>
      <c r="AE1108">
        <v>99.7</v>
      </c>
      <c r="AG1108" s="134">
        <v>2271</v>
      </c>
      <c r="AH1108">
        <v>54</v>
      </c>
      <c r="AI1108">
        <v>0.15</v>
      </c>
      <c r="AJ1108">
        <v>2.5</v>
      </c>
      <c r="AK1108">
        <v>4.5</v>
      </c>
      <c r="AL1108">
        <v>0.11</v>
      </c>
      <c r="AM1108">
        <v>18.5</v>
      </c>
      <c r="AN1108">
        <v>19.3</v>
      </c>
      <c r="AO1108">
        <v>0.49</v>
      </c>
      <c r="AP1108">
        <v>0</v>
      </c>
      <c r="AQ1108">
        <v>0.57999999999999996</v>
      </c>
    </row>
    <row r="1109" spans="1:43" ht="15.6">
      <c r="A1109" s="134">
        <v>2259</v>
      </c>
      <c r="B1109" t="s">
        <v>2470</v>
      </c>
      <c r="C1109" t="s">
        <v>2457</v>
      </c>
      <c r="D1109">
        <v>6.4</v>
      </c>
      <c r="E1109">
        <f t="shared" si="65"/>
        <v>5.8899999999999864</v>
      </c>
      <c r="F1109">
        <f t="shared" si="66"/>
        <v>-0.40000000000000568</v>
      </c>
      <c r="G1109">
        <f t="shared" si="67"/>
        <v>12</v>
      </c>
      <c r="H1109" s="136">
        <f t="shared" si="68"/>
        <v>1343.15</v>
      </c>
      <c r="I1109" t="s">
        <v>1504</v>
      </c>
      <c r="J1109" t="s">
        <v>1490</v>
      </c>
      <c r="K1109" t="s">
        <v>1580</v>
      </c>
      <c r="L1109" t="s">
        <v>1486</v>
      </c>
      <c r="M1109">
        <v>0.1</v>
      </c>
      <c r="N1109">
        <v>1070</v>
      </c>
      <c r="O1109">
        <v>2</v>
      </c>
      <c r="P1109">
        <v>1.2</v>
      </c>
      <c r="Q1109" s="134">
        <v>2259</v>
      </c>
      <c r="R1109">
        <v>56.5</v>
      </c>
      <c r="S1109">
        <v>0.6</v>
      </c>
      <c r="T1109">
        <v>19</v>
      </c>
      <c r="U1109">
        <v>4.3099999999999996</v>
      </c>
      <c r="V1109">
        <v>0.06</v>
      </c>
      <c r="W1109">
        <v>2.5</v>
      </c>
      <c r="X1109">
        <v>5.2</v>
      </c>
      <c r="Y1109">
        <v>4.95</v>
      </c>
      <c r="Z1109">
        <v>0.8</v>
      </c>
      <c r="AA1109">
        <v>0.01</v>
      </c>
      <c r="AB1109">
        <v>0.18</v>
      </c>
      <c r="AC1109">
        <v>0.01</v>
      </c>
      <c r="AD1109">
        <v>0</v>
      </c>
      <c r="AE1109">
        <v>100.4</v>
      </c>
      <c r="AG1109" s="134">
        <v>2259</v>
      </c>
      <c r="AH1109">
        <v>49.3</v>
      </c>
      <c r="AI1109">
        <v>0.56999999999999995</v>
      </c>
      <c r="AJ1109">
        <v>9.5</v>
      </c>
      <c r="AK1109">
        <v>7.4</v>
      </c>
      <c r="AL1109">
        <v>0.11</v>
      </c>
      <c r="AM1109">
        <v>13.8</v>
      </c>
      <c r="AN1109">
        <v>18.399999999999999</v>
      </c>
      <c r="AO1109">
        <v>0.99</v>
      </c>
      <c r="AP1109">
        <v>0</v>
      </c>
      <c r="AQ1109">
        <v>0.13</v>
      </c>
    </row>
    <row r="1110" spans="1:43" ht="15.6">
      <c r="A1110" s="134">
        <v>2263</v>
      </c>
      <c r="B1110" t="s">
        <v>2471</v>
      </c>
      <c r="C1110" t="s">
        <v>2457</v>
      </c>
      <c r="D1110">
        <v>6.5</v>
      </c>
      <c r="E1110">
        <f t="shared" si="65"/>
        <v>5.5999999999999801</v>
      </c>
      <c r="F1110">
        <f t="shared" si="66"/>
        <v>-0.90000000000000568</v>
      </c>
      <c r="G1110">
        <f t="shared" si="67"/>
        <v>12</v>
      </c>
      <c r="H1110" s="136">
        <f t="shared" si="68"/>
        <v>1423.15</v>
      </c>
      <c r="I1110" t="s">
        <v>1504</v>
      </c>
      <c r="J1110" t="s">
        <v>1490</v>
      </c>
      <c r="K1110" t="s">
        <v>1580</v>
      </c>
      <c r="L1110" t="s">
        <v>1486</v>
      </c>
      <c r="M1110">
        <v>0.1</v>
      </c>
      <c r="N1110">
        <v>1150</v>
      </c>
      <c r="O1110">
        <v>2</v>
      </c>
      <c r="P1110">
        <v>1.2</v>
      </c>
      <c r="Q1110" s="134">
        <v>2263</v>
      </c>
      <c r="R1110">
        <v>48.2</v>
      </c>
      <c r="S1110">
        <v>0.64</v>
      </c>
      <c r="T1110">
        <v>18.399999999999999</v>
      </c>
      <c r="U1110">
        <v>8.1999999999999993</v>
      </c>
      <c r="V1110">
        <v>0.11</v>
      </c>
      <c r="W1110">
        <v>6.4</v>
      </c>
      <c r="X1110">
        <v>8.6</v>
      </c>
      <c r="Y1110">
        <v>3.2</v>
      </c>
      <c r="Z1110">
        <v>0.47</v>
      </c>
      <c r="AA1110">
        <v>0.01</v>
      </c>
      <c r="AB1110">
        <v>0.17</v>
      </c>
      <c r="AC1110">
        <v>0.01</v>
      </c>
      <c r="AD1110">
        <v>0</v>
      </c>
      <c r="AE1110">
        <v>100.9</v>
      </c>
      <c r="AG1110" s="134">
        <v>2263</v>
      </c>
      <c r="AH1110">
        <v>51.7</v>
      </c>
      <c r="AI1110">
        <v>0.27</v>
      </c>
      <c r="AJ1110">
        <v>6.1</v>
      </c>
      <c r="AK1110">
        <v>6.2</v>
      </c>
      <c r="AL1110">
        <v>0.15</v>
      </c>
      <c r="AM1110">
        <v>16.7</v>
      </c>
      <c r="AN1110">
        <v>19.100000000000001</v>
      </c>
      <c r="AO1110">
        <v>0.54</v>
      </c>
      <c r="AP1110">
        <v>0</v>
      </c>
      <c r="AQ1110">
        <v>0.52</v>
      </c>
    </row>
    <row r="1111" spans="1:43" ht="15.6">
      <c r="A1111" s="134">
        <v>2274</v>
      </c>
      <c r="B1111" t="s">
        <v>2472</v>
      </c>
      <c r="C1111" t="s">
        <v>2457</v>
      </c>
      <c r="D1111">
        <v>7</v>
      </c>
      <c r="E1111">
        <f t="shared" si="65"/>
        <v>6.460000000000008</v>
      </c>
      <c r="F1111">
        <f t="shared" si="66"/>
        <v>-0.5</v>
      </c>
      <c r="G1111">
        <f t="shared" si="67"/>
        <v>12</v>
      </c>
      <c r="H1111" s="136">
        <f t="shared" si="68"/>
        <v>1343.15</v>
      </c>
      <c r="I1111" t="s">
        <v>1504</v>
      </c>
      <c r="J1111" t="s">
        <v>1490</v>
      </c>
      <c r="K1111" t="s">
        <v>1580</v>
      </c>
      <c r="L1111" t="s">
        <v>1486</v>
      </c>
      <c r="M1111">
        <v>0.1</v>
      </c>
      <c r="N1111">
        <v>1070</v>
      </c>
      <c r="O1111">
        <v>2</v>
      </c>
      <c r="P1111">
        <v>1.2</v>
      </c>
      <c r="Q1111" s="134">
        <v>2274</v>
      </c>
      <c r="R1111">
        <v>58</v>
      </c>
      <c r="S1111">
        <v>0.62</v>
      </c>
      <c r="T1111">
        <v>18.2</v>
      </c>
      <c r="U1111">
        <v>3.93</v>
      </c>
      <c r="V1111">
        <v>0.05</v>
      </c>
      <c r="W1111">
        <v>2.08</v>
      </c>
      <c r="X1111">
        <v>5.13</v>
      </c>
      <c r="Y1111">
        <v>4.1900000000000004</v>
      </c>
      <c r="Z1111">
        <v>1.0900000000000001</v>
      </c>
      <c r="AA1111">
        <v>0.01</v>
      </c>
      <c r="AB1111">
        <v>0.24</v>
      </c>
      <c r="AC1111">
        <v>0.01</v>
      </c>
      <c r="AD1111">
        <v>0</v>
      </c>
      <c r="AE1111">
        <v>100.5</v>
      </c>
      <c r="AG1111" s="134">
        <v>2274</v>
      </c>
      <c r="AH1111">
        <v>50.6</v>
      </c>
      <c r="AI1111">
        <v>0.52</v>
      </c>
      <c r="AJ1111">
        <v>6.7</v>
      </c>
      <c r="AK1111">
        <v>7.5</v>
      </c>
      <c r="AL1111">
        <v>0.13</v>
      </c>
      <c r="AM1111">
        <v>14.9</v>
      </c>
      <c r="AN1111">
        <v>18.600000000000001</v>
      </c>
      <c r="AO1111">
        <v>0.81</v>
      </c>
      <c r="AP1111">
        <v>0</v>
      </c>
      <c r="AQ1111">
        <v>0.28000000000000003</v>
      </c>
    </row>
    <row r="1112" spans="1:43" ht="15.6">
      <c r="A1112" s="134">
        <v>2273</v>
      </c>
      <c r="B1112" t="s">
        <v>2473</v>
      </c>
      <c r="C1112" t="s">
        <v>2457</v>
      </c>
      <c r="D1112">
        <v>7.2</v>
      </c>
      <c r="E1112">
        <f t="shared" si="65"/>
        <v>6.7299999999999898</v>
      </c>
      <c r="F1112">
        <f t="shared" si="66"/>
        <v>-0.40000000000000568</v>
      </c>
      <c r="G1112">
        <f t="shared" si="67"/>
        <v>12</v>
      </c>
      <c r="H1112" s="136">
        <f t="shared" si="68"/>
        <v>1383.15</v>
      </c>
      <c r="I1112" t="s">
        <v>1504</v>
      </c>
      <c r="J1112" t="s">
        <v>1490</v>
      </c>
      <c r="K1112" t="s">
        <v>1580</v>
      </c>
      <c r="L1112" t="s">
        <v>1486</v>
      </c>
      <c r="M1112">
        <v>0.1</v>
      </c>
      <c r="N1112">
        <v>1110</v>
      </c>
      <c r="O1112">
        <v>2</v>
      </c>
      <c r="P1112">
        <v>1.2</v>
      </c>
      <c r="Q1112" s="134">
        <v>2273</v>
      </c>
      <c r="R1112">
        <v>56.4</v>
      </c>
      <c r="S1112">
        <v>0.64</v>
      </c>
      <c r="T1112">
        <v>17.100000000000001</v>
      </c>
      <c r="U1112">
        <v>4.84</v>
      </c>
      <c r="V1112">
        <v>0.11</v>
      </c>
      <c r="W1112">
        <v>3.34</v>
      </c>
      <c r="X1112">
        <v>6.06</v>
      </c>
      <c r="Y1112">
        <v>3.65</v>
      </c>
      <c r="Z1112">
        <v>0.96</v>
      </c>
      <c r="AA1112">
        <v>0.01</v>
      </c>
      <c r="AB1112">
        <v>0.16</v>
      </c>
      <c r="AC1112">
        <v>0.01</v>
      </c>
      <c r="AD1112">
        <v>0</v>
      </c>
      <c r="AE1112">
        <v>100.4</v>
      </c>
      <c r="AG1112" s="134">
        <v>2273</v>
      </c>
      <c r="AH1112">
        <v>52.6</v>
      </c>
      <c r="AI1112">
        <v>0.31</v>
      </c>
      <c r="AJ1112">
        <v>4.3</v>
      </c>
      <c r="AK1112">
        <v>6.3</v>
      </c>
      <c r="AL1112">
        <v>0.11</v>
      </c>
      <c r="AM1112">
        <v>16.5</v>
      </c>
      <c r="AN1112">
        <v>19.100000000000001</v>
      </c>
      <c r="AO1112">
        <v>0.65</v>
      </c>
      <c r="AP1112">
        <v>0</v>
      </c>
      <c r="AQ1112">
        <v>0.37</v>
      </c>
    </row>
    <row r="1113" spans="1:43" ht="15.6">
      <c r="A1113" s="134">
        <v>2275</v>
      </c>
      <c r="B1113" t="s">
        <v>2474</v>
      </c>
      <c r="C1113" t="s">
        <v>2457</v>
      </c>
      <c r="D1113">
        <v>8.8000000000000007</v>
      </c>
      <c r="E1113">
        <f t="shared" si="65"/>
        <v>7.6199999999999903</v>
      </c>
      <c r="F1113">
        <f t="shared" si="66"/>
        <v>-1.0999999999999943</v>
      </c>
      <c r="G1113">
        <f t="shared" si="67"/>
        <v>12</v>
      </c>
      <c r="H1113" s="136">
        <f t="shared" si="68"/>
        <v>1303.1500000000001</v>
      </c>
      <c r="I1113" t="s">
        <v>1504</v>
      </c>
      <c r="J1113" t="s">
        <v>1490</v>
      </c>
      <c r="K1113" t="s">
        <v>1580</v>
      </c>
      <c r="L1113" t="s">
        <v>1486</v>
      </c>
      <c r="M1113">
        <v>0.1</v>
      </c>
      <c r="N1113">
        <v>1030</v>
      </c>
      <c r="O1113">
        <v>2</v>
      </c>
      <c r="P1113">
        <v>1.2</v>
      </c>
      <c r="Q1113" s="134">
        <v>2275</v>
      </c>
      <c r="R1113">
        <v>57.7</v>
      </c>
      <c r="S1113">
        <v>0.63</v>
      </c>
      <c r="T1113">
        <v>18.2</v>
      </c>
      <c r="U1113">
        <v>3.48</v>
      </c>
      <c r="V1113">
        <v>0.04</v>
      </c>
      <c r="W1113">
        <v>1.98</v>
      </c>
      <c r="X1113">
        <v>5.27</v>
      </c>
      <c r="Y1113">
        <v>3.88</v>
      </c>
      <c r="Z1113">
        <v>1.03</v>
      </c>
      <c r="AA1113">
        <v>0.01</v>
      </c>
      <c r="AB1113">
        <v>0.16</v>
      </c>
      <c r="AC1113">
        <v>0.01</v>
      </c>
      <c r="AD1113">
        <v>0</v>
      </c>
      <c r="AE1113">
        <v>101.1</v>
      </c>
      <c r="AG1113" s="134">
        <v>2275</v>
      </c>
      <c r="AH1113">
        <v>51.1</v>
      </c>
      <c r="AI1113">
        <v>0.56000000000000005</v>
      </c>
      <c r="AJ1113">
        <v>5.6</v>
      </c>
      <c r="AK1113">
        <v>6.9</v>
      </c>
      <c r="AL1113">
        <v>0.17</v>
      </c>
      <c r="AM1113">
        <v>15</v>
      </c>
      <c r="AN1113">
        <v>18.600000000000001</v>
      </c>
      <c r="AO1113">
        <v>0.74</v>
      </c>
      <c r="AP1113">
        <v>0</v>
      </c>
      <c r="AQ1113">
        <v>0.36</v>
      </c>
    </row>
    <row r="1114" spans="1:43" ht="15.6">
      <c r="A1114" s="134">
        <v>2265</v>
      </c>
      <c r="B1114" t="s">
        <v>2475</v>
      </c>
      <c r="C1114" t="s">
        <v>2457</v>
      </c>
      <c r="D1114">
        <v>9</v>
      </c>
      <c r="E1114">
        <f t="shared" si="65"/>
        <v>7.6400000000000006</v>
      </c>
      <c r="F1114">
        <f t="shared" si="66"/>
        <v>-1.2999999999999972</v>
      </c>
      <c r="G1114">
        <f t="shared" si="67"/>
        <v>12</v>
      </c>
      <c r="H1114" s="136">
        <f t="shared" si="68"/>
        <v>1343.15</v>
      </c>
      <c r="I1114" t="s">
        <v>1504</v>
      </c>
      <c r="J1114" t="s">
        <v>1490</v>
      </c>
      <c r="K1114" t="s">
        <v>1580</v>
      </c>
      <c r="L1114" t="s">
        <v>1486</v>
      </c>
      <c r="M1114">
        <v>0.1</v>
      </c>
      <c r="N1114">
        <v>1070</v>
      </c>
      <c r="O1114">
        <v>2</v>
      </c>
      <c r="P1114">
        <v>1.2</v>
      </c>
      <c r="Q1114" s="134">
        <v>2265</v>
      </c>
      <c r="R1114">
        <v>53.6</v>
      </c>
      <c r="S1114">
        <v>0.45</v>
      </c>
      <c r="T1114">
        <v>19.2</v>
      </c>
      <c r="U1114">
        <v>5.5</v>
      </c>
      <c r="V1114">
        <v>0.1</v>
      </c>
      <c r="W1114">
        <v>2.9</v>
      </c>
      <c r="X1114">
        <v>6.27</v>
      </c>
      <c r="Y1114">
        <v>3.61</v>
      </c>
      <c r="Z1114">
        <v>0.56999999999999995</v>
      </c>
      <c r="AA1114">
        <v>0.01</v>
      </c>
      <c r="AB1114">
        <v>0.15</v>
      </c>
      <c r="AC1114">
        <v>0.01</v>
      </c>
      <c r="AD1114">
        <v>0</v>
      </c>
      <c r="AE1114">
        <v>101.3</v>
      </c>
      <c r="AG1114" s="134">
        <v>2265</v>
      </c>
      <c r="AH1114">
        <v>48.7</v>
      </c>
      <c r="AI1114">
        <v>0.44</v>
      </c>
      <c r="AJ1114">
        <v>9.1</v>
      </c>
      <c r="AK1114">
        <v>7.8</v>
      </c>
      <c r="AL1114">
        <v>0.13</v>
      </c>
      <c r="AM1114">
        <v>13.8</v>
      </c>
      <c r="AN1114">
        <v>18.8</v>
      </c>
      <c r="AO1114">
        <v>0.81</v>
      </c>
      <c r="AP1114">
        <v>0</v>
      </c>
      <c r="AQ1114">
        <v>0.11</v>
      </c>
    </row>
    <row r="1115" spans="1:43" ht="15.6">
      <c r="A1115" s="134">
        <v>1604</v>
      </c>
      <c r="B1115" t="s">
        <v>2476</v>
      </c>
      <c r="C1115" t="s">
        <v>2000</v>
      </c>
      <c r="D1115">
        <v>1.46</v>
      </c>
      <c r="E1115">
        <f t="shared" si="65"/>
        <v>1.4600000000000222</v>
      </c>
      <c r="F1115">
        <f t="shared" si="66"/>
        <v>1.4599999999999937</v>
      </c>
      <c r="G1115">
        <f t="shared" si="67"/>
        <v>0.2</v>
      </c>
      <c r="H1115" s="136">
        <f t="shared" si="68"/>
        <v>1223.1500000000001</v>
      </c>
      <c r="I1115" t="s">
        <v>2001</v>
      </c>
      <c r="J1115" t="s">
        <v>1546</v>
      </c>
      <c r="K1115" t="s">
        <v>1589</v>
      </c>
      <c r="L1115" t="s">
        <v>1486</v>
      </c>
      <c r="M1115">
        <v>55</v>
      </c>
      <c r="N1115">
        <v>950</v>
      </c>
      <c r="O1115">
        <v>8</v>
      </c>
      <c r="P1115">
        <v>0.02</v>
      </c>
      <c r="Q1115" s="134">
        <v>1604</v>
      </c>
      <c r="R1115">
        <v>66.16</v>
      </c>
      <c r="S1115">
        <v>0.68</v>
      </c>
      <c r="T1115">
        <v>11.74</v>
      </c>
      <c r="U1115">
        <v>8.49</v>
      </c>
      <c r="V1115">
        <v>0.28000000000000003</v>
      </c>
      <c r="W1115">
        <v>0.88</v>
      </c>
      <c r="X1115">
        <v>4.3099999999999996</v>
      </c>
      <c r="Y1115">
        <v>4.0199999999999996</v>
      </c>
      <c r="Z1115">
        <v>1.63</v>
      </c>
      <c r="AA1115">
        <v>0</v>
      </c>
      <c r="AB1115">
        <v>0.35</v>
      </c>
      <c r="AC1115">
        <v>0</v>
      </c>
      <c r="AD1115">
        <v>0</v>
      </c>
      <c r="AE1115">
        <v>98.54</v>
      </c>
      <c r="AG1115" s="134">
        <v>1604</v>
      </c>
      <c r="AH1115">
        <v>50.59</v>
      </c>
      <c r="AI1115">
        <v>0.56999999999999995</v>
      </c>
      <c r="AJ1115">
        <v>1.79</v>
      </c>
      <c r="AK1115">
        <v>13.52</v>
      </c>
      <c r="AL1115">
        <v>0.44</v>
      </c>
      <c r="AM1115">
        <v>14.03</v>
      </c>
      <c r="AN1115">
        <v>18.47</v>
      </c>
      <c r="AO1115">
        <v>0.23</v>
      </c>
      <c r="AP1115">
        <v>0</v>
      </c>
      <c r="AQ1115">
        <v>0</v>
      </c>
    </row>
    <row r="1116" spans="1:43" ht="15.6">
      <c r="A1116" s="134">
        <v>1594</v>
      </c>
      <c r="B1116" t="s">
        <v>2477</v>
      </c>
      <c r="C1116" t="s">
        <v>2000</v>
      </c>
      <c r="D1116">
        <v>1.56</v>
      </c>
      <c r="E1116">
        <f t="shared" si="65"/>
        <v>1.5699999999999932</v>
      </c>
      <c r="F1116">
        <f t="shared" si="66"/>
        <v>1.5600000000000023</v>
      </c>
      <c r="G1116">
        <f t="shared" si="67"/>
        <v>0.2</v>
      </c>
      <c r="H1116" s="136">
        <f t="shared" si="68"/>
        <v>1362.15</v>
      </c>
      <c r="I1116" t="s">
        <v>2001</v>
      </c>
      <c r="J1116" t="s">
        <v>1546</v>
      </c>
      <c r="K1116" t="s">
        <v>1580</v>
      </c>
      <c r="L1116" t="s">
        <v>1486</v>
      </c>
      <c r="M1116">
        <v>38</v>
      </c>
      <c r="N1116">
        <v>1089</v>
      </c>
      <c r="O1116">
        <v>8</v>
      </c>
      <c r="P1116">
        <v>0.02</v>
      </c>
      <c r="Q1116" s="134">
        <v>1594</v>
      </c>
      <c r="R1116">
        <v>52.9</v>
      </c>
      <c r="S1116">
        <v>1.57</v>
      </c>
      <c r="T1116">
        <v>8.18</v>
      </c>
      <c r="U1116">
        <v>18.21</v>
      </c>
      <c r="V1116">
        <v>0.49</v>
      </c>
      <c r="W1116">
        <v>5.12</v>
      </c>
      <c r="X1116">
        <v>8.89</v>
      </c>
      <c r="Y1116">
        <v>2</v>
      </c>
      <c r="Z1116">
        <v>0.59</v>
      </c>
      <c r="AA1116">
        <v>0</v>
      </c>
      <c r="AB1116">
        <v>0.48</v>
      </c>
      <c r="AC1116">
        <v>0</v>
      </c>
      <c r="AD1116">
        <v>0</v>
      </c>
      <c r="AE1116">
        <v>98.44</v>
      </c>
      <c r="AG1116" s="134">
        <v>1594</v>
      </c>
      <c r="AH1116">
        <v>52.92</v>
      </c>
      <c r="AI1116">
        <v>0.22</v>
      </c>
      <c r="AJ1116">
        <v>0.33</v>
      </c>
      <c r="AK1116">
        <v>18.73</v>
      </c>
      <c r="AL1116">
        <v>0.76</v>
      </c>
      <c r="AM1116">
        <v>21.19</v>
      </c>
      <c r="AN1116">
        <v>4.88</v>
      </c>
      <c r="AO1116">
        <v>0.03</v>
      </c>
      <c r="AP1116">
        <v>0</v>
      </c>
      <c r="AQ1116">
        <v>0</v>
      </c>
    </row>
    <row r="1117" spans="1:43" ht="15.6">
      <c r="A1117" s="134">
        <v>3603</v>
      </c>
      <c r="B1117" t="s">
        <v>1394</v>
      </c>
      <c r="C1117" t="s">
        <v>1029</v>
      </c>
      <c r="D1117">
        <v>2.2999999999999998</v>
      </c>
      <c r="E1117">
        <f t="shared" si="65"/>
        <v>2.7099999999999937</v>
      </c>
      <c r="F1117">
        <f t="shared" si="66"/>
        <v>0.40999999999999659</v>
      </c>
      <c r="G1117">
        <f t="shared" si="67"/>
        <v>0.441</v>
      </c>
      <c r="H1117" s="136">
        <f t="shared" si="68"/>
        <v>1273.1500000000001</v>
      </c>
      <c r="I1117" t="s">
        <v>2314</v>
      </c>
      <c r="J1117" t="s">
        <v>1511</v>
      </c>
      <c r="K1117" t="s">
        <v>1589</v>
      </c>
      <c r="L1117" t="s">
        <v>1486</v>
      </c>
      <c r="M1117">
        <v>48</v>
      </c>
      <c r="N1117">
        <v>1000</v>
      </c>
      <c r="O1117">
        <v>5</v>
      </c>
      <c r="P1117">
        <v>4.41E-2</v>
      </c>
      <c r="Q1117" s="134">
        <v>3603</v>
      </c>
      <c r="R1117">
        <v>68.2</v>
      </c>
      <c r="S1117">
        <v>1.03</v>
      </c>
      <c r="T1117">
        <v>13.7</v>
      </c>
      <c r="U1117">
        <v>3.16</v>
      </c>
      <c r="V1117">
        <v>0</v>
      </c>
      <c r="W1117">
        <v>1.2</v>
      </c>
      <c r="X1117">
        <v>3.2</v>
      </c>
      <c r="Y1117">
        <v>4.2</v>
      </c>
      <c r="Z1117">
        <v>2.6</v>
      </c>
      <c r="AA1117">
        <v>0</v>
      </c>
      <c r="AB1117">
        <v>0</v>
      </c>
      <c r="AC1117">
        <v>0</v>
      </c>
      <c r="AD1117">
        <v>0</v>
      </c>
      <c r="AE1117">
        <v>99.59</v>
      </c>
      <c r="AG1117" s="134">
        <v>3603</v>
      </c>
      <c r="AH1117">
        <v>51.4</v>
      </c>
      <c r="AI1117">
        <v>0.93</v>
      </c>
      <c r="AJ1117">
        <v>3.2</v>
      </c>
      <c r="AK1117">
        <v>6.58</v>
      </c>
      <c r="AL1117">
        <v>0</v>
      </c>
      <c r="AM1117">
        <v>16.3</v>
      </c>
      <c r="AN1117">
        <v>20.7</v>
      </c>
      <c r="AO1117">
        <v>0.3</v>
      </c>
      <c r="AP1117">
        <v>0.02</v>
      </c>
      <c r="AQ1117">
        <v>0</v>
      </c>
    </row>
    <row r="1118" spans="1:43" ht="15.6">
      <c r="A1118" s="134">
        <v>3626</v>
      </c>
      <c r="B1118" t="s">
        <v>1395</v>
      </c>
      <c r="C1118" t="s">
        <v>1029</v>
      </c>
      <c r="D1118">
        <v>2.5</v>
      </c>
      <c r="E1118">
        <f t="shared" si="65"/>
        <v>6.5700000000000074</v>
      </c>
      <c r="F1118">
        <f t="shared" si="66"/>
        <v>4.0699999999999932</v>
      </c>
      <c r="G1118">
        <f t="shared" si="67"/>
        <v>0.60699999999999998</v>
      </c>
      <c r="H1118" s="136">
        <f t="shared" si="68"/>
        <v>1348.15</v>
      </c>
      <c r="I1118" t="s">
        <v>2314</v>
      </c>
      <c r="J1118" t="s">
        <v>1511</v>
      </c>
      <c r="K1118" t="s">
        <v>1589</v>
      </c>
      <c r="L1118" t="s">
        <v>1486</v>
      </c>
      <c r="M1118">
        <v>48</v>
      </c>
      <c r="N1118">
        <v>1075</v>
      </c>
      <c r="O1118">
        <v>5</v>
      </c>
      <c r="P1118">
        <v>6.0699999999999997E-2</v>
      </c>
      <c r="Q1118" s="134">
        <v>3626</v>
      </c>
      <c r="R1118">
        <v>58.5</v>
      </c>
      <c r="S1118">
        <v>0.91</v>
      </c>
      <c r="T1118">
        <v>16.899999999999999</v>
      </c>
      <c r="U1118">
        <v>5.03</v>
      </c>
      <c r="V1118">
        <v>0</v>
      </c>
      <c r="W1118">
        <v>2.8</v>
      </c>
      <c r="X1118">
        <v>5.35</v>
      </c>
      <c r="Y1118">
        <v>2.2000000000000002</v>
      </c>
      <c r="Z1118">
        <v>1.74</v>
      </c>
      <c r="AA1118">
        <v>0</v>
      </c>
      <c r="AB1118">
        <v>0</v>
      </c>
      <c r="AC1118">
        <v>0</v>
      </c>
      <c r="AD1118">
        <v>0</v>
      </c>
      <c r="AE1118">
        <v>95.93</v>
      </c>
      <c r="AG1118" s="134">
        <v>3626</v>
      </c>
      <c r="AH1118">
        <v>52.4</v>
      </c>
      <c r="AI1118">
        <v>0.37</v>
      </c>
      <c r="AJ1118">
        <v>2.29</v>
      </c>
      <c r="AK1118">
        <v>6.27</v>
      </c>
      <c r="AL1118">
        <v>0</v>
      </c>
      <c r="AM1118">
        <v>16.5</v>
      </c>
      <c r="AN1118">
        <v>20.97</v>
      </c>
      <c r="AO1118">
        <v>0.3</v>
      </c>
      <c r="AP1118">
        <v>0.03</v>
      </c>
      <c r="AQ1118">
        <v>0</v>
      </c>
    </row>
    <row r="1119" spans="1:43" ht="15.6">
      <c r="A1119" s="134">
        <v>3609</v>
      </c>
      <c r="B1119" t="s">
        <v>1396</v>
      </c>
      <c r="C1119" t="s">
        <v>1029</v>
      </c>
      <c r="D1119">
        <v>3</v>
      </c>
      <c r="E1119">
        <f t="shared" si="65"/>
        <v>5.2300000000000182</v>
      </c>
      <c r="F1119">
        <f t="shared" si="66"/>
        <v>2.230000000000004</v>
      </c>
      <c r="G1119">
        <f t="shared" si="67"/>
        <v>0.71</v>
      </c>
      <c r="H1119" s="136">
        <f t="shared" si="68"/>
        <v>1233.1500000000001</v>
      </c>
      <c r="I1119" t="s">
        <v>2314</v>
      </c>
      <c r="J1119" t="s">
        <v>1511</v>
      </c>
      <c r="K1119" t="s">
        <v>1589</v>
      </c>
      <c r="L1119" t="s">
        <v>1486</v>
      </c>
      <c r="M1119">
        <v>48</v>
      </c>
      <c r="N1119">
        <v>960</v>
      </c>
      <c r="O1119">
        <v>5</v>
      </c>
      <c r="P1119">
        <v>7.0999999999999994E-2</v>
      </c>
      <c r="Q1119" s="134">
        <v>3609</v>
      </c>
      <c r="R1119">
        <v>64</v>
      </c>
      <c r="S1119">
        <v>0.74</v>
      </c>
      <c r="T1119">
        <v>15</v>
      </c>
      <c r="U1119">
        <v>3.49</v>
      </c>
      <c r="V1119">
        <v>0</v>
      </c>
      <c r="W1119">
        <v>1.6</v>
      </c>
      <c r="X1119">
        <v>3.87</v>
      </c>
      <c r="Y1119">
        <v>4</v>
      </c>
      <c r="Z1119">
        <v>2.0699999999999998</v>
      </c>
      <c r="AA1119">
        <v>0</v>
      </c>
      <c r="AB1119">
        <v>0</v>
      </c>
      <c r="AC1119">
        <v>0</v>
      </c>
      <c r="AD1119">
        <v>0</v>
      </c>
      <c r="AE1119">
        <v>97.77</v>
      </c>
      <c r="AG1119" s="134">
        <v>3609</v>
      </c>
      <c r="AH1119">
        <v>48.9</v>
      </c>
      <c r="AI1119">
        <v>1.05</v>
      </c>
      <c r="AJ1119">
        <v>3.9</v>
      </c>
      <c r="AK1119">
        <v>12</v>
      </c>
      <c r="AL1119">
        <v>0</v>
      </c>
      <c r="AM1119">
        <v>15.1</v>
      </c>
      <c r="AN1119">
        <v>17.7</v>
      </c>
      <c r="AO1119">
        <v>0.4</v>
      </c>
      <c r="AP1119">
        <v>0.13</v>
      </c>
      <c r="AQ1119">
        <v>0</v>
      </c>
    </row>
    <row r="1120" spans="1:43" ht="15.6">
      <c r="A1120" s="134">
        <v>3628</v>
      </c>
      <c r="B1120" t="s">
        <v>1397</v>
      </c>
      <c r="C1120" t="s">
        <v>1029</v>
      </c>
      <c r="D1120">
        <v>3.5</v>
      </c>
      <c r="E1120">
        <f t="shared" si="65"/>
        <v>5.5699999999999932</v>
      </c>
      <c r="F1120">
        <f t="shared" si="66"/>
        <v>2.0699999999999932</v>
      </c>
      <c r="G1120">
        <f t="shared" si="67"/>
        <v>0.98899999999999999</v>
      </c>
      <c r="H1120" s="136">
        <f t="shared" si="68"/>
        <v>1323.15</v>
      </c>
      <c r="I1120" t="s">
        <v>2314</v>
      </c>
      <c r="J1120" t="s">
        <v>1511</v>
      </c>
      <c r="K1120" t="s">
        <v>1589</v>
      </c>
      <c r="L1120" t="s">
        <v>1486</v>
      </c>
      <c r="M1120">
        <v>48</v>
      </c>
      <c r="N1120">
        <v>1050</v>
      </c>
      <c r="O1120">
        <v>5</v>
      </c>
      <c r="P1120">
        <v>9.8900000000000002E-2</v>
      </c>
      <c r="Q1120" s="134">
        <v>3628</v>
      </c>
      <c r="R1120">
        <v>56.1</v>
      </c>
      <c r="S1120">
        <v>0.88</v>
      </c>
      <c r="T1120">
        <v>17</v>
      </c>
      <c r="U1120">
        <v>5.04</v>
      </c>
      <c r="V1120">
        <v>0</v>
      </c>
      <c r="W1120">
        <v>3.1</v>
      </c>
      <c r="X1120">
        <v>5.4</v>
      </c>
      <c r="Y1120">
        <v>5.0999999999999996</v>
      </c>
      <c r="Z1120">
        <v>1.81</v>
      </c>
      <c r="AA1120">
        <v>0</v>
      </c>
      <c r="AB1120">
        <v>0</v>
      </c>
      <c r="AC1120">
        <v>0</v>
      </c>
      <c r="AD1120">
        <v>0</v>
      </c>
      <c r="AE1120">
        <v>97.93</v>
      </c>
      <c r="AG1120" s="134">
        <v>3628</v>
      </c>
      <c r="AH1120">
        <v>50.6</v>
      </c>
      <c r="AI1120">
        <v>0.89</v>
      </c>
      <c r="AJ1120">
        <v>5.1100000000000003</v>
      </c>
      <c r="AK1120">
        <v>7.52</v>
      </c>
      <c r="AL1120">
        <v>0</v>
      </c>
      <c r="AM1120">
        <v>15.1</v>
      </c>
      <c r="AN1120">
        <v>21.42</v>
      </c>
      <c r="AO1120">
        <v>0.3</v>
      </c>
      <c r="AP1120">
        <v>0.02</v>
      </c>
      <c r="AQ1120">
        <v>0</v>
      </c>
    </row>
    <row r="1121" spans="1:43" ht="15.6">
      <c r="A1121" s="134">
        <v>3607</v>
      </c>
      <c r="B1121" t="s">
        <v>1398</v>
      </c>
      <c r="C1121" t="s">
        <v>1029</v>
      </c>
      <c r="D1121">
        <v>3.6</v>
      </c>
      <c r="E1121">
        <f t="shared" si="65"/>
        <v>5.3400000000000034</v>
      </c>
      <c r="F1121">
        <f t="shared" si="66"/>
        <v>1.7399999999999949</v>
      </c>
      <c r="G1121">
        <f t="shared" si="67"/>
        <v>1.008</v>
      </c>
      <c r="H1121" s="136">
        <f t="shared" si="68"/>
        <v>1248.1500000000001</v>
      </c>
      <c r="I1121" t="s">
        <v>2314</v>
      </c>
      <c r="J1121" t="s">
        <v>1511</v>
      </c>
      <c r="K1121" t="s">
        <v>1589</v>
      </c>
      <c r="L1121" t="s">
        <v>1486</v>
      </c>
      <c r="M1121">
        <v>48</v>
      </c>
      <c r="N1121">
        <v>975</v>
      </c>
      <c r="O1121">
        <v>5</v>
      </c>
      <c r="P1121">
        <v>0.1008</v>
      </c>
      <c r="Q1121" s="134">
        <v>3607</v>
      </c>
      <c r="R1121">
        <v>61.8</v>
      </c>
      <c r="S1121">
        <v>0.61</v>
      </c>
      <c r="T1121">
        <v>16.5</v>
      </c>
      <c r="U1121">
        <v>3.77</v>
      </c>
      <c r="V1121">
        <v>0</v>
      </c>
      <c r="W1121">
        <v>1.7</v>
      </c>
      <c r="X1121">
        <v>4.91</v>
      </c>
      <c r="Y1121">
        <v>3.5</v>
      </c>
      <c r="Z1121">
        <v>1.87</v>
      </c>
      <c r="AA1121">
        <v>0</v>
      </c>
      <c r="AB1121">
        <v>0</v>
      </c>
      <c r="AC1121">
        <v>0</v>
      </c>
      <c r="AD1121">
        <v>0</v>
      </c>
      <c r="AE1121">
        <v>98.26</v>
      </c>
      <c r="AG1121" s="134">
        <v>3607</v>
      </c>
      <c r="AH1121">
        <v>52.2</v>
      </c>
      <c r="AI1121">
        <v>0.42</v>
      </c>
      <c r="AJ1121">
        <v>2.6</v>
      </c>
      <c r="AK1121">
        <v>6.71</v>
      </c>
      <c r="AL1121">
        <v>0</v>
      </c>
      <c r="AM1121">
        <v>17.3</v>
      </c>
      <c r="AN1121">
        <v>20.350000000000001</v>
      </c>
      <c r="AO1121">
        <v>0.3</v>
      </c>
      <c r="AP1121">
        <v>0.03</v>
      </c>
      <c r="AQ1121">
        <v>0</v>
      </c>
    </row>
    <row r="1122" spans="1:43" ht="15.6">
      <c r="A1122" s="134">
        <v>3612</v>
      </c>
      <c r="B1122" t="s">
        <v>1399</v>
      </c>
      <c r="C1122" t="s">
        <v>1029</v>
      </c>
      <c r="D1122">
        <v>3.7</v>
      </c>
      <c r="E1122">
        <f t="shared" si="65"/>
        <v>6.2000000000000028</v>
      </c>
      <c r="F1122">
        <f t="shared" si="66"/>
        <v>2.5</v>
      </c>
      <c r="G1122">
        <f t="shared" si="67"/>
        <v>1.01</v>
      </c>
      <c r="H1122" s="136">
        <f t="shared" si="68"/>
        <v>1223.1500000000001</v>
      </c>
      <c r="I1122" t="s">
        <v>2314</v>
      </c>
      <c r="J1122" t="s">
        <v>1511</v>
      </c>
      <c r="K1122" t="s">
        <v>1589</v>
      </c>
      <c r="L1122" t="s">
        <v>1486</v>
      </c>
      <c r="M1122">
        <v>48</v>
      </c>
      <c r="N1122">
        <v>950</v>
      </c>
      <c r="O1122">
        <v>5</v>
      </c>
      <c r="P1122">
        <v>0.10100000000000001</v>
      </c>
      <c r="Q1122" s="134">
        <v>3612</v>
      </c>
      <c r="R1122">
        <v>68.2</v>
      </c>
      <c r="S1122">
        <v>0.47</v>
      </c>
      <c r="T1122">
        <v>14</v>
      </c>
      <c r="U1122">
        <v>2.14</v>
      </c>
      <c r="V1122">
        <v>0</v>
      </c>
      <c r="W1122">
        <v>0.7</v>
      </c>
      <c r="X1122">
        <v>2.4500000000000002</v>
      </c>
      <c r="Y1122">
        <v>3.1</v>
      </c>
      <c r="Z1122">
        <v>2.74</v>
      </c>
      <c r="AA1122">
        <v>0</v>
      </c>
      <c r="AB1122">
        <v>0</v>
      </c>
      <c r="AC1122">
        <v>0</v>
      </c>
      <c r="AD1122">
        <v>0</v>
      </c>
      <c r="AE1122">
        <v>97.5</v>
      </c>
      <c r="AG1122" s="134">
        <v>3612</v>
      </c>
      <c r="AH1122">
        <v>51.4</v>
      </c>
      <c r="AI1122">
        <v>1.17</v>
      </c>
      <c r="AJ1122">
        <v>3.1</v>
      </c>
      <c r="AK1122">
        <v>6.05</v>
      </c>
      <c r="AL1122">
        <v>0</v>
      </c>
      <c r="AM1122">
        <v>15.5</v>
      </c>
      <c r="AN1122">
        <v>21.01</v>
      </c>
      <c r="AO1122">
        <v>1.1000000000000001</v>
      </c>
      <c r="AP1122">
        <v>0.03</v>
      </c>
      <c r="AQ1122">
        <v>0</v>
      </c>
    </row>
    <row r="1123" spans="1:43" ht="15.6">
      <c r="A1123" s="134">
        <v>3611</v>
      </c>
      <c r="B1123" t="s">
        <v>1400</v>
      </c>
      <c r="C1123" t="s">
        <v>1029</v>
      </c>
      <c r="D1123">
        <v>4.5</v>
      </c>
      <c r="E1123">
        <f t="shared" si="65"/>
        <v>7.5</v>
      </c>
      <c r="F1123">
        <f t="shared" si="66"/>
        <v>3</v>
      </c>
      <c r="G1123">
        <f t="shared" si="67"/>
        <v>1.4549999999999998</v>
      </c>
      <c r="H1123" s="136">
        <f t="shared" si="68"/>
        <v>1223.1500000000001</v>
      </c>
      <c r="I1123" t="s">
        <v>2314</v>
      </c>
      <c r="J1123" t="s">
        <v>1511</v>
      </c>
      <c r="K1123" t="s">
        <v>1589</v>
      </c>
      <c r="L1123" t="s">
        <v>1486</v>
      </c>
      <c r="M1123">
        <v>48</v>
      </c>
      <c r="N1123">
        <v>950</v>
      </c>
      <c r="O1123">
        <v>5</v>
      </c>
      <c r="P1123">
        <v>0.14549999999999999</v>
      </c>
      <c r="Q1123" s="134">
        <v>3611</v>
      </c>
      <c r="R1123">
        <v>63.1</v>
      </c>
      <c r="S1123">
        <v>0.63</v>
      </c>
      <c r="T1123">
        <v>15.5</v>
      </c>
      <c r="U1123">
        <v>2.65</v>
      </c>
      <c r="V1123">
        <v>0</v>
      </c>
      <c r="W1123">
        <v>1.1000000000000001</v>
      </c>
      <c r="X1123">
        <v>3.35</v>
      </c>
      <c r="Y1123">
        <v>3.9</v>
      </c>
      <c r="Z1123">
        <v>2.27</v>
      </c>
      <c r="AA1123">
        <v>0</v>
      </c>
      <c r="AB1123">
        <v>0</v>
      </c>
      <c r="AC1123">
        <v>0</v>
      </c>
      <c r="AD1123">
        <v>0</v>
      </c>
      <c r="AE1123">
        <v>97</v>
      </c>
      <c r="AG1123" s="134">
        <v>3611</v>
      </c>
      <c r="AH1123">
        <v>51.7</v>
      </c>
      <c r="AI1123">
        <v>1.08</v>
      </c>
      <c r="AJ1123">
        <v>2.7</v>
      </c>
      <c r="AK1123">
        <v>6.18</v>
      </c>
      <c r="AL1123">
        <v>0</v>
      </c>
      <c r="AM1123">
        <v>16.600000000000001</v>
      </c>
      <c r="AN1123">
        <v>19.899999999999999</v>
      </c>
      <c r="AO1123">
        <v>0.8</v>
      </c>
      <c r="AP1123">
        <v>0</v>
      </c>
      <c r="AQ1123">
        <v>0</v>
      </c>
    </row>
    <row r="1124" spans="1:43" ht="15.6">
      <c r="A1124" s="134">
        <v>3633</v>
      </c>
      <c r="B1124" t="s">
        <v>1401</v>
      </c>
      <c r="C1124" t="s">
        <v>1029</v>
      </c>
      <c r="D1124">
        <v>4.5999999999999996</v>
      </c>
      <c r="E1124">
        <f t="shared" si="65"/>
        <v>8.3700000000000045</v>
      </c>
      <c r="F1124">
        <f t="shared" si="66"/>
        <v>3.769999999999996</v>
      </c>
      <c r="G1124">
        <f t="shared" si="67"/>
        <v>1.613</v>
      </c>
      <c r="H1124" s="136">
        <f t="shared" si="68"/>
        <v>1273.1500000000001</v>
      </c>
      <c r="I1124" t="s">
        <v>2314</v>
      </c>
      <c r="J1124" t="s">
        <v>1511</v>
      </c>
      <c r="K1124" t="s">
        <v>1589</v>
      </c>
      <c r="L1124" t="s">
        <v>1486</v>
      </c>
      <c r="M1124">
        <v>48</v>
      </c>
      <c r="N1124">
        <v>1000</v>
      </c>
      <c r="O1124">
        <v>5</v>
      </c>
      <c r="P1124">
        <v>0.1613</v>
      </c>
      <c r="Q1124" s="134">
        <v>3633</v>
      </c>
      <c r="R1124">
        <v>55.7</v>
      </c>
      <c r="S1124">
        <v>0.82</v>
      </c>
      <c r="T1124">
        <v>17.399999999999999</v>
      </c>
      <c r="U1124">
        <v>3.3</v>
      </c>
      <c r="V1124">
        <v>0</v>
      </c>
      <c r="W1124">
        <v>3.1</v>
      </c>
      <c r="X1124">
        <v>5.64</v>
      </c>
      <c r="Y1124">
        <v>4.2</v>
      </c>
      <c r="Z1124">
        <v>1.47</v>
      </c>
      <c r="AA1124">
        <v>0</v>
      </c>
      <c r="AB1124">
        <v>0</v>
      </c>
      <c r="AC1124">
        <v>0</v>
      </c>
      <c r="AD1124">
        <v>0</v>
      </c>
      <c r="AE1124">
        <v>96.23</v>
      </c>
      <c r="AG1124" s="134">
        <v>3633</v>
      </c>
      <c r="AH1124">
        <v>50.1</v>
      </c>
      <c r="AI1124">
        <v>0.79</v>
      </c>
      <c r="AJ1124">
        <v>4.2</v>
      </c>
      <c r="AK1124">
        <v>6.94</v>
      </c>
      <c r="AL1124">
        <v>0</v>
      </c>
      <c r="AM1124">
        <v>15.4</v>
      </c>
      <c r="AN1124">
        <v>21.52</v>
      </c>
      <c r="AO1124">
        <v>0.4</v>
      </c>
      <c r="AP1124">
        <v>0.02</v>
      </c>
      <c r="AQ1124">
        <v>0</v>
      </c>
    </row>
    <row r="1125" spans="1:43" ht="15.6">
      <c r="A1125" s="134">
        <v>3629</v>
      </c>
      <c r="B1125" t="s">
        <v>1402</v>
      </c>
      <c r="C1125" t="s">
        <v>1029</v>
      </c>
      <c r="D1125">
        <v>5.0999999999999996</v>
      </c>
      <c r="E1125">
        <f t="shared" si="65"/>
        <v>8.3699999999999903</v>
      </c>
      <c r="F1125">
        <f t="shared" si="66"/>
        <v>3.269999999999996</v>
      </c>
      <c r="G1125">
        <f t="shared" si="67"/>
        <v>2.04</v>
      </c>
      <c r="H1125" s="136">
        <f t="shared" si="68"/>
        <v>1298.1500000000001</v>
      </c>
      <c r="I1125" t="s">
        <v>2314</v>
      </c>
      <c r="J1125" t="s">
        <v>1511</v>
      </c>
      <c r="K1125" t="s">
        <v>1589</v>
      </c>
      <c r="L1125" t="s">
        <v>1486</v>
      </c>
      <c r="M1125">
        <v>48</v>
      </c>
      <c r="N1125">
        <v>1025</v>
      </c>
      <c r="O1125">
        <v>5</v>
      </c>
      <c r="P1125">
        <v>0.20399999999999999</v>
      </c>
      <c r="Q1125" s="134">
        <v>3629</v>
      </c>
      <c r="R1125">
        <v>53.2</v>
      </c>
      <c r="S1125">
        <v>1</v>
      </c>
      <c r="T1125">
        <v>17.600000000000001</v>
      </c>
      <c r="U1125">
        <v>4.87</v>
      </c>
      <c r="V1125">
        <v>0</v>
      </c>
      <c r="W1125">
        <v>3.3</v>
      </c>
      <c r="X1125">
        <v>6.52</v>
      </c>
      <c r="Y1125">
        <v>3.9</v>
      </c>
      <c r="Z1125">
        <v>1.24</v>
      </c>
      <c r="AA1125">
        <v>0</v>
      </c>
      <c r="AB1125">
        <v>0</v>
      </c>
      <c r="AC1125">
        <v>0</v>
      </c>
      <c r="AD1125">
        <v>0</v>
      </c>
      <c r="AE1125">
        <v>96.73</v>
      </c>
      <c r="AG1125" s="134">
        <v>3629</v>
      </c>
      <c r="AH1125">
        <v>50.5</v>
      </c>
      <c r="AI1125">
        <v>0.71</v>
      </c>
      <c r="AJ1125">
        <v>4.2</v>
      </c>
      <c r="AK1125">
        <v>6.08</v>
      </c>
      <c r="AL1125">
        <v>0</v>
      </c>
      <c r="AM1125">
        <v>15.4</v>
      </c>
      <c r="AN1125">
        <v>22</v>
      </c>
      <c r="AO1125">
        <v>0.3</v>
      </c>
      <c r="AP1125">
        <v>0</v>
      </c>
      <c r="AQ1125">
        <v>0</v>
      </c>
    </row>
    <row r="1126" spans="1:43" ht="15.6">
      <c r="A1126" s="134">
        <v>3632</v>
      </c>
      <c r="B1126" t="s">
        <v>1403</v>
      </c>
      <c r="C1126" t="s">
        <v>1029</v>
      </c>
      <c r="D1126">
        <v>5.8</v>
      </c>
      <c r="E1126">
        <f t="shared" ref="E1126:E1189" si="69">100-SUM(R1126:AB1126)</f>
        <v>10.599999999999994</v>
      </c>
      <c r="F1126">
        <f t="shared" ref="F1126:F1189" si="70">100-AE1126</f>
        <v>4.7999999999999972</v>
      </c>
      <c r="G1126">
        <f t="shared" ref="G1126:G1189" si="71">10*P1126</f>
        <v>2.496</v>
      </c>
      <c r="H1126" s="136">
        <f t="shared" si="68"/>
        <v>1273.1500000000001</v>
      </c>
      <c r="I1126" t="s">
        <v>2314</v>
      </c>
      <c r="J1126" t="s">
        <v>1511</v>
      </c>
      <c r="K1126" t="s">
        <v>1589</v>
      </c>
      <c r="L1126" t="s">
        <v>1486</v>
      </c>
      <c r="M1126">
        <v>48</v>
      </c>
      <c r="N1126">
        <v>1000</v>
      </c>
      <c r="O1126">
        <v>5</v>
      </c>
      <c r="P1126">
        <v>0.24959999999999999</v>
      </c>
      <c r="Q1126" s="134">
        <v>3632</v>
      </c>
      <c r="R1126">
        <v>52.2</v>
      </c>
      <c r="S1126">
        <v>0.49</v>
      </c>
      <c r="T1126">
        <v>16.7</v>
      </c>
      <c r="U1126">
        <v>4.95</v>
      </c>
      <c r="V1126">
        <v>0</v>
      </c>
      <c r="W1126">
        <v>3.4</v>
      </c>
      <c r="X1126">
        <v>6.57</v>
      </c>
      <c r="Y1126">
        <v>3.9</v>
      </c>
      <c r="Z1126">
        <v>1.19</v>
      </c>
      <c r="AA1126">
        <v>0</v>
      </c>
      <c r="AB1126">
        <v>0</v>
      </c>
      <c r="AC1126">
        <v>0</v>
      </c>
      <c r="AD1126">
        <v>0</v>
      </c>
      <c r="AE1126">
        <v>95.2</v>
      </c>
      <c r="AG1126" s="134">
        <v>3632</v>
      </c>
      <c r="AH1126">
        <v>50.2</v>
      </c>
      <c r="AI1126">
        <v>0.75</v>
      </c>
      <c r="AJ1126">
        <v>4.37</v>
      </c>
      <c r="AK1126">
        <v>6.97</v>
      </c>
      <c r="AL1126">
        <v>0</v>
      </c>
      <c r="AM1126">
        <v>14.8</v>
      </c>
      <c r="AN1126">
        <v>21.7</v>
      </c>
      <c r="AO1126">
        <v>0.35</v>
      </c>
      <c r="AP1126">
        <v>0.01</v>
      </c>
      <c r="AQ1126">
        <v>0</v>
      </c>
    </row>
    <row r="1127" spans="1:43" ht="15.6">
      <c r="A1127" s="134">
        <v>5748</v>
      </c>
      <c r="B1127">
        <v>1541</v>
      </c>
      <c r="C1127" t="s">
        <v>1033</v>
      </c>
      <c r="D1127">
        <v>4.99</v>
      </c>
      <c r="E1127">
        <f t="shared" si="69"/>
        <v>6.0499999999999972</v>
      </c>
      <c r="F1127">
        <f t="shared" si="70"/>
        <v>1.0600000000000023</v>
      </c>
      <c r="G1127">
        <f t="shared" si="71"/>
        <v>0.8</v>
      </c>
      <c r="H1127" s="136">
        <f t="shared" si="68"/>
        <v>1173.1500000000001</v>
      </c>
      <c r="I1127" t="s">
        <v>2478</v>
      </c>
      <c r="J1127" t="s">
        <v>1511</v>
      </c>
      <c r="K1127" t="s">
        <v>1589</v>
      </c>
      <c r="L1127" t="s">
        <v>1486</v>
      </c>
      <c r="M1127">
        <v>216</v>
      </c>
      <c r="N1127">
        <v>900</v>
      </c>
      <c r="O1127">
        <v>0</v>
      </c>
      <c r="P1127">
        <v>0.08</v>
      </c>
      <c r="Q1127" s="134">
        <v>5748</v>
      </c>
      <c r="R1127">
        <v>67.430000000000007</v>
      </c>
      <c r="S1127">
        <v>0</v>
      </c>
      <c r="T1127">
        <v>14.49</v>
      </c>
      <c r="U1127">
        <v>1.32</v>
      </c>
      <c r="V1127">
        <v>0</v>
      </c>
      <c r="W1127">
        <v>0.43</v>
      </c>
      <c r="X1127">
        <v>1.18</v>
      </c>
      <c r="Y1127">
        <v>3.32</v>
      </c>
      <c r="Z1127">
        <v>5.78</v>
      </c>
      <c r="AA1127">
        <v>0</v>
      </c>
      <c r="AB1127">
        <v>0</v>
      </c>
      <c r="AC1127">
        <v>0</v>
      </c>
      <c r="AD1127">
        <v>0</v>
      </c>
      <c r="AE1127">
        <v>98.94</v>
      </c>
      <c r="AG1127" s="134">
        <v>5748</v>
      </c>
      <c r="AH1127">
        <v>47.4</v>
      </c>
      <c r="AI1127">
        <v>0</v>
      </c>
      <c r="AJ1127">
        <v>3.33</v>
      </c>
      <c r="AK1127">
        <v>9.0500000000000007</v>
      </c>
      <c r="AL1127">
        <v>0</v>
      </c>
      <c r="AM1127">
        <v>14.52</v>
      </c>
      <c r="AN1127">
        <v>21.15</v>
      </c>
      <c r="AO1127">
        <v>0.85</v>
      </c>
      <c r="AP1127">
        <v>0.72</v>
      </c>
      <c r="AQ1127">
        <v>0</v>
      </c>
    </row>
    <row r="1128" spans="1:43" ht="15.6">
      <c r="A1128" s="134">
        <v>2220</v>
      </c>
      <c r="B1128" t="s">
        <v>2479</v>
      </c>
      <c r="C1128" t="s">
        <v>2011</v>
      </c>
      <c r="D1128">
        <v>7.11</v>
      </c>
      <c r="E1128">
        <f t="shared" si="69"/>
        <v>9.9999999999909051E-3</v>
      </c>
      <c r="F1128">
        <f t="shared" si="70"/>
        <v>7.1099999999999994</v>
      </c>
      <c r="G1128">
        <f t="shared" si="71"/>
        <v>15</v>
      </c>
      <c r="H1128" s="136">
        <f t="shared" si="68"/>
        <v>1548.15</v>
      </c>
      <c r="I1128" t="s">
        <v>1504</v>
      </c>
      <c r="J1128" t="s">
        <v>1490</v>
      </c>
      <c r="K1128" t="s">
        <v>1580</v>
      </c>
      <c r="L1128" t="s">
        <v>1486</v>
      </c>
      <c r="M1128">
        <v>28</v>
      </c>
      <c r="N1128">
        <v>1275</v>
      </c>
      <c r="O1128">
        <v>10</v>
      </c>
      <c r="P1128">
        <v>1.5</v>
      </c>
      <c r="Q1128" s="134">
        <v>2220</v>
      </c>
      <c r="R1128">
        <v>50.76</v>
      </c>
      <c r="S1128">
        <v>0.56000000000000005</v>
      </c>
      <c r="T1128">
        <v>6.47</v>
      </c>
      <c r="U1128">
        <v>12.59</v>
      </c>
      <c r="V1128">
        <v>0.22</v>
      </c>
      <c r="W1128">
        <v>15.73</v>
      </c>
      <c r="X1128">
        <v>12.32</v>
      </c>
      <c r="Y1128">
        <v>0.87</v>
      </c>
      <c r="Z1128">
        <v>0.06</v>
      </c>
      <c r="AA1128">
        <v>0.35</v>
      </c>
      <c r="AB1128">
        <v>0.06</v>
      </c>
      <c r="AC1128">
        <v>0</v>
      </c>
      <c r="AD1128">
        <v>0</v>
      </c>
      <c r="AE1128">
        <v>92.89</v>
      </c>
      <c r="AG1128" s="134">
        <v>2220</v>
      </c>
      <c r="AH1128">
        <v>54.81</v>
      </c>
      <c r="AI1128">
        <v>0.04</v>
      </c>
      <c r="AJ1128">
        <v>0.74</v>
      </c>
      <c r="AK1128">
        <v>4.51</v>
      </c>
      <c r="AL1128">
        <v>0.12</v>
      </c>
      <c r="AM1128">
        <v>20.5</v>
      </c>
      <c r="AN1128">
        <v>18.3</v>
      </c>
      <c r="AO1128">
        <v>0.18</v>
      </c>
      <c r="AP1128">
        <v>0</v>
      </c>
      <c r="AQ1128">
        <v>0.91</v>
      </c>
    </row>
    <row r="1129" spans="1:43" ht="15.6">
      <c r="A1129" s="134">
        <v>2225</v>
      </c>
      <c r="B1129" t="s">
        <v>2480</v>
      </c>
      <c r="C1129" t="s">
        <v>2011</v>
      </c>
      <c r="D1129">
        <v>8.69</v>
      </c>
      <c r="E1129">
        <f t="shared" si="69"/>
        <v>2.9999999999986926E-2</v>
      </c>
      <c r="F1129">
        <f t="shared" si="70"/>
        <v>8.6899999999999977</v>
      </c>
      <c r="G1129">
        <f t="shared" si="71"/>
        <v>15</v>
      </c>
      <c r="H1129" s="136">
        <f t="shared" si="68"/>
        <v>1448.15</v>
      </c>
      <c r="I1129" t="s">
        <v>1504</v>
      </c>
      <c r="J1129" t="s">
        <v>1490</v>
      </c>
      <c r="K1129" t="s">
        <v>1580</v>
      </c>
      <c r="L1129" t="s">
        <v>1486</v>
      </c>
      <c r="M1129">
        <v>31</v>
      </c>
      <c r="N1129">
        <v>1175</v>
      </c>
      <c r="O1129">
        <v>10</v>
      </c>
      <c r="P1129">
        <v>1.5</v>
      </c>
      <c r="Q1129" s="134">
        <v>2225</v>
      </c>
      <c r="R1129">
        <v>47.63</v>
      </c>
      <c r="S1129">
        <v>0.71</v>
      </c>
      <c r="T1129">
        <v>18.850000000000001</v>
      </c>
      <c r="U1129">
        <v>8.4</v>
      </c>
      <c r="V1129">
        <v>0.12</v>
      </c>
      <c r="W1129">
        <v>10.48</v>
      </c>
      <c r="X1129">
        <v>11.63</v>
      </c>
      <c r="Y1129">
        <v>1.72</v>
      </c>
      <c r="Z1129">
        <v>0.05</v>
      </c>
      <c r="AA1129">
        <v>0.04</v>
      </c>
      <c r="AB1129">
        <v>0.34</v>
      </c>
      <c r="AC1129">
        <v>0.01</v>
      </c>
      <c r="AD1129">
        <v>0</v>
      </c>
      <c r="AE1129">
        <v>91.31</v>
      </c>
      <c r="AG1129" s="134">
        <v>2225</v>
      </c>
      <c r="AH1129">
        <v>51.52</v>
      </c>
      <c r="AI1129">
        <v>0.18</v>
      </c>
      <c r="AJ1129">
        <v>5.68</v>
      </c>
      <c r="AK1129">
        <v>4.3600000000000003</v>
      </c>
      <c r="AL1129">
        <v>7.0000000000000007E-2</v>
      </c>
      <c r="AM1129">
        <v>17.36</v>
      </c>
      <c r="AN1129">
        <v>19.62</v>
      </c>
      <c r="AO1129">
        <v>0.35</v>
      </c>
      <c r="AP1129">
        <v>0</v>
      </c>
      <c r="AQ1129">
        <v>0.37</v>
      </c>
    </row>
    <row r="1130" spans="1:43" ht="15.6">
      <c r="A1130" s="134">
        <v>1517</v>
      </c>
      <c r="B1130" t="s">
        <v>2481</v>
      </c>
      <c r="C1130" t="s">
        <v>2482</v>
      </c>
      <c r="D1130">
        <v>1.8</v>
      </c>
      <c r="E1130">
        <f t="shared" si="69"/>
        <v>0</v>
      </c>
      <c r="F1130">
        <f t="shared" si="70"/>
        <v>4.4599999999999937</v>
      </c>
      <c r="G1130">
        <f t="shared" si="71"/>
        <v>21</v>
      </c>
      <c r="H1130" s="136">
        <f t="shared" si="68"/>
        <v>1333.15</v>
      </c>
      <c r="I1130" t="s">
        <v>2016</v>
      </c>
      <c r="J1130" t="s">
        <v>1490</v>
      </c>
      <c r="K1130" t="s">
        <v>1547</v>
      </c>
      <c r="L1130" t="s">
        <v>1486</v>
      </c>
      <c r="M1130">
        <v>132</v>
      </c>
      <c r="N1130">
        <v>1060</v>
      </c>
      <c r="O1130">
        <v>5</v>
      </c>
      <c r="P1130">
        <v>2.1</v>
      </c>
      <c r="Q1130" s="134">
        <v>1517</v>
      </c>
      <c r="R1130">
        <v>71.25</v>
      </c>
      <c r="S1130">
        <v>0.49</v>
      </c>
      <c r="T1130">
        <v>16.14</v>
      </c>
      <c r="U1130">
        <v>0.69</v>
      </c>
      <c r="V1130">
        <v>0.06</v>
      </c>
      <c r="W1130">
        <v>0.39</v>
      </c>
      <c r="X1130">
        <v>1.52</v>
      </c>
      <c r="Y1130">
        <v>4.05</v>
      </c>
      <c r="Z1130">
        <v>5.41</v>
      </c>
      <c r="AA1130">
        <v>0</v>
      </c>
      <c r="AB1130">
        <v>0</v>
      </c>
      <c r="AC1130">
        <v>0</v>
      </c>
      <c r="AD1130">
        <v>0</v>
      </c>
      <c r="AE1130">
        <v>95.54</v>
      </c>
      <c r="AG1130" s="134">
        <v>1517</v>
      </c>
      <c r="AH1130">
        <v>52.22</v>
      </c>
      <c r="AI1130">
        <v>0.9</v>
      </c>
      <c r="AJ1130">
        <v>10.72</v>
      </c>
      <c r="AK1130">
        <v>3.89</v>
      </c>
      <c r="AL1130">
        <v>0.19</v>
      </c>
      <c r="AM1130">
        <v>11.38</v>
      </c>
      <c r="AN1130">
        <v>18.04</v>
      </c>
      <c r="AO1130">
        <v>3</v>
      </c>
      <c r="AP1130">
        <v>0.08</v>
      </c>
      <c r="AQ1130">
        <v>0</v>
      </c>
    </row>
    <row r="1131" spans="1:43" ht="15.6">
      <c r="A1131" s="134">
        <v>1530</v>
      </c>
      <c r="B1131" t="s">
        <v>2483</v>
      </c>
      <c r="C1131" t="s">
        <v>2482</v>
      </c>
      <c r="D1131">
        <v>2</v>
      </c>
      <c r="E1131">
        <f t="shared" si="69"/>
        <v>0</v>
      </c>
      <c r="F1131">
        <f t="shared" si="70"/>
        <v>1.9899999999999949</v>
      </c>
      <c r="G1131">
        <f t="shared" si="71"/>
        <v>32</v>
      </c>
      <c r="H1131" s="136">
        <f t="shared" si="68"/>
        <v>1373.15</v>
      </c>
      <c r="I1131" t="s">
        <v>2016</v>
      </c>
      <c r="J1131" t="s">
        <v>1490</v>
      </c>
      <c r="K1131" t="s">
        <v>1547</v>
      </c>
      <c r="L1131" t="s">
        <v>1486</v>
      </c>
      <c r="M1131">
        <v>29</v>
      </c>
      <c r="N1131">
        <v>1100</v>
      </c>
      <c r="O1131">
        <v>5</v>
      </c>
      <c r="P1131">
        <v>3.2</v>
      </c>
      <c r="Q1131" s="134">
        <v>1530</v>
      </c>
      <c r="R1131">
        <v>70.099999999999994</v>
      </c>
      <c r="S1131">
        <v>0.51</v>
      </c>
      <c r="T1131">
        <v>16.43</v>
      </c>
      <c r="U1131">
        <v>1.28</v>
      </c>
      <c r="V1131">
        <v>0.04</v>
      </c>
      <c r="W1131">
        <v>0.28999999999999998</v>
      </c>
      <c r="X1131">
        <v>2.0099999999999998</v>
      </c>
      <c r="Y1131">
        <v>4.2</v>
      </c>
      <c r="Z1131">
        <v>5.14</v>
      </c>
      <c r="AA1131">
        <v>0</v>
      </c>
      <c r="AB1131">
        <v>0</v>
      </c>
      <c r="AC1131">
        <v>0</v>
      </c>
      <c r="AD1131">
        <v>0</v>
      </c>
      <c r="AE1131">
        <v>98.01</v>
      </c>
      <c r="AG1131" s="134">
        <v>1530</v>
      </c>
      <c r="AH1131">
        <v>53.63</v>
      </c>
      <c r="AI1131">
        <v>0.61</v>
      </c>
      <c r="AJ1131">
        <v>19.600000000000001</v>
      </c>
      <c r="AK1131">
        <v>4.93</v>
      </c>
      <c r="AL1131">
        <v>0.22</v>
      </c>
      <c r="AM1131">
        <v>3.05</v>
      </c>
      <c r="AN1131">
        <v>10.5</v>
      </c>
      <c r="AO1131">
        <v>7.65</v>
      </c>
      <c r="AP1131">
        <v>0.09</v>
      </c>
      <c r="AQ1131">
        <v>0</v>
      </c>
    </row>
    <row r="1132" spans="1:43" ht="15.6">
      <c r="A1132" s="134">
        <v>1526</v>
      </c>
      <c r="B1132" t="s">
        <v>2484</v>
      </c>
      <c r="C1132" t="s">
        <v>2482</v>
      </c>
      <c r="D1132">
        <v>2.1</v>
      </c>
      <c r="E1132">
        <f t="shared" si="69"/>
        <v>1.0000000000005116E-2</v>
      </c>
      <c r="F1132">
        <f t="shared" si="70"/>
        <v>5.6500000000000057</v>
      </c>
      <c r="G1132">
        <f t="shared" si="71"/>
        <v>30</v>
      </c>
      <c r="H1132" s="136">
        <f t="shared" si="68"/>
        <v>1348.15</v>
      </c>
      <c r="I1132" t="s">
        <v>2016</v>
      </c>
      <c r="J1132" t="s">
        <v>1490</v>
      </c>
      <c r="K1132" t="s">
        <v>1547</v>
      </c>
      <c r="L1132" t="s">
        <v>1486</v>
      </c>
      <c r="M1132">
        <v>117</v>
      </c>
      <c r="N1132">
        <v>1075</v>
      </c>
      <c r="O1132">
        <v>5</v>
      </c>
      <c r="P1132">
        <v>3</v>
      </c>
      <c r="Q1132" s="134">
        <v>1526</v>
      </c>
      <c r="R1132">
        <v>72.16</v>
      </c>
      <c r="S1132">
        <v>0.37</v>
      </c>
      <c r="T1132">
        <v>16.05</v>
      </c>
      <c r="U1132">
        <v>0.65</v>
      </c>
      <c r="V1132">
        <v>0.03</v>
      </c>
      <c r="W1132">
        <v>0.12</v>
      </c>
      <c r="X1132">
        <v>0.88</v>
      </c>
      <c r="Y1132">
        <v>3.6</v>
      </c>
      <c r="Z1132">
        <v>6.13</v>
      </c>
      <c r="AA1132">
        <v>0</v>
      </c>
      <c r="AB1132">
        <v>0</v>
      </c>
      <c r="AC1132">
        <v>0</v>
      </c>
      <c r="AD1132">
        <v>0</v>
      </c>
      <c r="AE1132">
        <v>94.35</v>
      </c>
      <c r="AG1132" s="134">
        <v>1526</v>
      </c>
      <c r="AH1132">
        <v>54.72</v>
      </c>
      <c r="AI1132">
        <v>0.71</v>
      </c>
      <c r="AJ1132">
        <v>14.56</v>
      </c>
      <c r="AK1132">
        <v>5.98</v>
      </c>
      <c r="AL1132">
        <v>0.12</v>
      </c>
      <c r="AM1132">
        <v>6.21</v>
      </c>
      <c r="AN1132">
        <v>10.46</v>
      </c>
      <c r="AO1132">
        <v>6.44</v>
      </c>
      <c r="AP1132">
        <v>0.09</v>
      </c>
      <c r="AQ1132">
        <v>0</v>
      </c>
    </row>
    <row r="1133" spans="1:43" ht="15.6">
      <c r="A1133" s="134">
        <v>1523</v>
      </c>
      <c r="B1133" t="s">
        <v>2485</v>
      </c>
      <c r="C1133" t="s">
        <v>2482</v>
      </c>
      <c r="D1133">
        <v>2.2000000000000002</v>
      </c>
      <c r="E1133">
        <f t="shared" si="69"/>
        <v>0</v>
      </c>
      <c r="F1133">
        <f t="shared" si="70"/>
        <v>1.8199999999999932</v>
      </c>
      <c r="G1133">
        <f t="shared" si="71"/>
        <v>27</v>
      </c>
      <c r="H1133" s="136">
        <f t="shared" si="68"/>
        <v>1423.15</v>
      </c>
      <c r="I1133" t="s">
        <v>2016</v>
      </c>
      <c r="J1133" t="s">
        <v>1490</v>
      </c>
      <c r="K1133" t="s">
        <v>1547</v>
      </c>
      <c r="L1133" t="s">
        <v>1486</v>
      </c>
      <c r="M1133">
        <v>53</v>
      </c>
      <c r="N1133">
        <v>1150</v>
      </c>
      <c r="O1133">
        <v>5</v>
      </c>
      <c r="P1133">
        <v>2.7</v>
      </c>
      <c r="Q1133" s="134">
        <v>1523</v>
      </c>
      <c r="R1133">
        <v>70.64</v>
      </c>
      <c r="S1133">
        <v>0.59</v>
      </c>
      <c r="T1133">
        <v>16.54</v>
      </c>
      <c r="U1133">
        <v>0.97</v>
      </c>
      <c r="V1133">
        <v>0.01</v>
      </c>
      <c r="W1133">
        <v>0.26</v>
      </c>
      <c r="X1133">
        <v>1.76</v>
      </c>
      <c r="Y1133">
        <v>3.91</v>
      </c>
      <c r="Z1133">
        <v>5.32</v>
      </c>
      <c r="AA1133">
        <v>0</v>
      </c>
      <c r="AB1133">
        <v>0</v>
      </c>
      <c r="AC1133">
        <v>0</v>
      </c>
      <c r="AD1133">
        <v>0</v>
      </c>
      <c r="AE1133">
        <v>98.18</v>
      </c>
      <c r="AG1133" s="134">
        <v>1523</v>
      </c>
      <c r="AH1133">
        <v>51.61</v>
      </c>
      <c r="AI1133">
        <v>1.1100000000000001</v>
      </c>
      <c r="AJ1133">
        <v>17.059999999999999</v>
      </c>
      <c r="AK1133">
        <v>4.71</v>
      </c>
      <c r="AL1133">
        <v>0.15</v>
      </c>
      <c r="AM1133">
        <v>6.43</v>
      </c>
      <c r="AN1133">
        <v>13.51</v>
      </c>
      <c r="AO1133">
        <v>5.22</v>
      </c>
      <c r="AP1133">
        <v>0.05</v>
      </c>
      <c r="AQ1133">
        <v>0</v>
      </c>
    </row>
    <row r="1134" spans="1:43" ht="15.6">
      <c r="A1134" s="134">
        <v>1529</v>
      </c>
      <c r="B1134" t="s">
        <v>2486</v>
      </c>
      <c r="C1134" t="s">
        <v>2482</v>
      </c>
      <c r="D1134">
        <v>2.5</v>
      </c>
      <c r="E1134">
        <f t="shared" si="69"/>
        <v>-9.9999999999909051E-3</v>
      </c>
      <c r="F1134">
        <f t="shared" si="70"/>
        <v>6.4099999999999966</v>
      </c>
      <c r="G1134">
        <f t="shared" si="71"/>
        <v>32</v>
      </c>
      <c r="H1134" s="136">
        <f t="shared" si="68"/>
        <v>1323.15</v>
      </c>
      <c r="I1134" t="s">
        <v>2016</v>
      </c>
      <c r="J1134" t="s">
        <v>1490</v>
      </c>
      <c r="K1134" t="s">
        <v>1547</v>
      </c>
      <c r="L1134" t="s">
        <v>1486</v>
      </c>
      <c r="M1134">
        <v>79</v>
      </c>
      <c r="N1134">
        <v>1050</v>
      </c>
      <c r="O1134">
        <v>5</v>
      </c>
      <c r="P1134">
        <v>3.2</v>
      </c>
      <c r="Q1134" s="134">
        <v>1529</v>
      </c>
      <c r="R1134">
        <v>73.3</v>
      </c>
      <c r="S1134">
        <v>0.21</v>
      </c>
      <c r="T1134">
        <v>16.079999999999998</v>
      </c>
      <c r="U1134">
        <v>0.59</v>
      </c>
      <c r="V1134">
        <v>7.0000000000000007E-2</v>
      </c>
      <c r="W1134">
        <v>0.08</v>
      </c>
      <c r="X1134">
        <v>0.93</v>
      </c>
      <c r="Y1134">
        <v>3.92</v>
      </c>
      <c r="Z1134">
        <v>4.83</v>
      </c>
      <c r="AA1134">
        <v>0</v>
      </c>
      <c r="AB1134">
        <v>0</v>
      </c>
      <c r="AC1134">
        <v>0</v>
      </c>
      <c r="AD1134">
        <v>0</v>
      </c>
      <c r="AE1134">
        <v>93.59</v>
      </c>
      <c r="AG1134" s="134">
        <v>1529</v>
      </c>
      <c r="AH1134">
        <v>54.49</v>
      </c>
      <c r="AI1134">
        <v>0.48</v>
      </c>
      <c r="AJ1134">
        <v>19.920000000000002</v>
      </c>
      <c r="AK1134">
        <v>4.1900000000000004</v>
      </c>
      <c r="AL1134">
        <v>0</v>
      </c>
      <c r="AM1134">
        <v>4.13</v>
      </c>
      <c r="AN1134">
        <v>8.84</v>
      </c>
      <c r="AO1134">
        <v>8.16</v>
      </c>
      <c r="AP1134">
        <v>0.05</v>
      </c>
      <c r="AQ1134">
        <v>0</v>
      </c>
    </row>
    <row r="1135" spans="1:43" ht="15.6">
      <c r="A1135" s="134">
        <v>1522</v>
      </c>
      <c r="B1135" t="s">
        <v>2487</v>
      </c>
      <c r="C1135" t="s">
        <v>2482</v>
      </c>
      <c r="D1135">
        <v>2.5</v>
      </c>
      <c r="E1135">
        <f t="shared" si="69"/>
        <v>0</v>
      </c>
      <c r="F1135">
        <f t="shared" si="70"/>
        <v>3.5799999999999983</v>
      </c>
      <c r="G1135">
        <f t="shared" si="71"/>
        <v>27</v>
      </c>
      <c r="H1135" s="136">
        <f t="shared" si="68"/>
        <v>1398.15</v>
      </c>
      <c r="I1135" t="s">
        <v>2016</v>
      </c>
      <c r="J1135" t="s">
        <v>1490</v>
      </c>
      <c r="K1135" t="s">
        <v>1547</v>
      </c>
      <c r="L1135" t="s">
        <v>1486</v>
      </c>
      <c r="M1135">
        <v>78</v>
      </c>
      <c r="N1135">
        <v>1125</v>
      </c>
      <c r="O1135">
        <v>5</v>
      </c>
      <c r="P1135">
        <v>2.7</v>
      </c>
      <c r="Q1135" s="134">
        <v>1522</v>
      </c>
      <c r="R1135">
        <v>71.48</v>
      </c>
      <c r="S1135">
        <v>0.52</v>
      </c>
      <c r="T1135">
        <v>16.32</v>
      </c>
      <c r="U1135">
        <v>0.78</v>
      </c>
      <c r="V1135">
        <v>0.03</v>
      </c>
      <c r="W1135">
        <v>0.24</v>
      </c>
      <c r="X1135">
        <v>1.55</v>
      </c>
      <c r="Y1135">
        <v>3.85</v>
      </c>
      <c r="Z1135">
        <v>5.23</v>
      </c>
      <c r="AA1135">
        <v>0</v>
      </c>
      <c r="AB1135">
        <v>0</v>
      </c>
      <c r="AC1135">
        <v>0</v>
      </c>
      <c r="AD1135">
        <v>0</v>
      </c>
      <c r="AE1135">
        <v>96.42</v>
      </c>
      <c r="AG1135" s="134">
        <v>1522</v>
      </c>
      <c r="AH1135">
        <v>52.15</v>
      </c>
      <c r="AI1135">
        <v>1.1599999999999999</v>
      </c>
      <c r="AJ1135">
        <v>18.420000000000002</v>
      </c>
      <c r="AK1135">
        <v>3.96</v>
      </c>
      <c r="AL1135">
        <v>0.13</v>
      </c>
      <c r="AM1135">
        <v>4.91</v>
      </c>
      <c r="AN1135">
        <v>12.97</v>
      </c>
      <c r="AO1135">
        <v>5.91</v>
      </c>
      <c r="AP1135">
        <v>0.12</v>
      </c>
      <c r="AQ1135">
        <v>0</v>
      </c>
    </row>
    <row r="1136" spans="1:43" ht="15.6">
      <c r="A1136" s="134">
        <v>1525</v>
      </c>
      <c r="B1136" t="s">
        <v>2488</v>
      </c>
      <c r="C1136" t="s">
        <v>2482</v>
      </c>
      <c r="D1136">
        <v>2.9</v>
      </c>
      <c r="E1136">
        <f t="shared" si="69"/>
        <v>0</v>
      </c>
      <c r="F1136">
        <f t="shared" si="70"/>
        <v>6.3199999999999932</v>
      </c>
      <c r="G1136">
        <f t="shared" si="71"/>
        <v>30</v>
      </c>
      <c r="H1136" s="136">
        <f t="shared" si="68"/>
        <v>1283.1500000000001</v>
      </c>
      <c r="I1136" t="s">
        <v>2016</v>
      </c>
      <c r="J1136" t="s">
        <v>1490</v>
      </c>
      <c r="K1136" t="s">
        <v>1547</v>
      </c>
      <c r="L1136" t="s">
        <v>1486</v>
      </c>
      <c r="M1136">
        <v>147</v>
      </c>
      <c r="N1136">
        <v>1010</v>
      </c>
      <c r="O1136">
        <v>5</v>
      </c>
      <c r="P1136">
        <v>3</v>
      </c>
      <c r="Q1136" s="134">
        <v>1525</v>
      </c>
      <c r="R1136">
        <v>73.510000000000005</v>
      </c>
      <c r="S1136">
        <v>0.18</v>
      </c>
      <c r="T1136">
        <v>15.44</v>
      </c>
      <c r="U1136">
        <v>0.69</v>
      </c>
      <c r="V1136">
        <v>0</v>
      </c>
      <c r="W1136">
        <v>7.0000000000000007E-2</v>
      </c>
      <c r="X1136">
        <v>0.78</v>
      </c>
      <c r="Y1136">
        <v>3.11</v>
      </c>
      <c r="Z1136">
        <v>6.22</v>
      </c>
      <c r="AA1136">
        <v>0</v>
      </c>
      <c r="AB1136">
        <v>0</v>
      </c>
      <c r="AC1136">
        <v>0</v>
      </c>
      <c r="AD1136">
        <v>0</v>
      </c>
      <c r="AE1136">
        <v>93.68</v>
      </c>
      <c r="AG1136" s="134">
        <v>1525</v>
      </c>
      <c r="AH1136">
        <v>55.65</v>
      </c>
      <c r="AI1136">
        <v>0.4</v>
      </c>
      <c r="AJ1136">
        <v>19.21</v>
      </c>
      <c r="AK1136">
        <v>4.13</v>
      </c>
      <c r="AL1136">
        <v>0.05</v>
      </c>
      <c r="AM1136">
        <v>3.62</v>
      </c>
      <c r="AN1136">
        <v>9.0299999999999994</v>
      </c>
      <c r="AO1136">
        <v>7.64</v>
      </c>
      <c r="AP1136">
        <v>0.16</v>
      </c>
      <c r="AQ1136">
        <v>0</v>
      </c>
    </row>
    <row r="1137" spans="1:43" ht="15.6">
      <c r="A1137" s="134">
        <v>1516</v>
      </c>
      <c r="B1137" t="s">
        <v>2489</v>
      </c>
      <c r="C1137" t="s">
        <v>2482</v>
      </c>
      <c r="D1137">
        <v>3.1</v>
      </c>
      <c r="E1137">
        <f t="shared" si="69"/>
        <v>9.9999999999909051E-3</v>
      </c>
      <c r="F1137">
        <f t="shared" si="70"/>
        <v>4.0799999999999983</v>
      </c>
      <c r="G1137">
        <f t="shared" si="71"/>
        <v>21</v>
      </c>
      <c r="H1137" s="136">
        <f t="shared" si="68"/>
        <v>1298.1500000000001</v>
      </c>
      <c r="I1137" t="s">
        <v>2016</v>
      </c>
      <c r="J1137" t="s">
        <v>1490</v>
      </c>
      <c r="K1137" t="s">
        <v>1547</v>
      </c>
      <c r="L1137" t="s">
        <v>1486</v>
      </c>
      <c r="M1137">
        <v>150</v>
      </c>
      <c r="N1137">
        <v>1025</v>
      </c>
      <c r="O1137">
        <v>5</v>
      </c>
      <c r="P1137">
        <v>2.1</v>
      </c>
      <c r="Q1137" s="134">
        <v>1516</v>
      </c>
      <c r="R1137">
        <v>72.89</v>
      </c>
      <c r="S1137">
        <v>0.38</v>
      </c>
      <c r="T1137">
        <v>15.32</v>
      </c>
      <c r="U1137">
        <v>1.1499999999999999</v>
      </c>
      <c r="V1137">
        <v>0.01</v>
      </c>
      <c r="W1137">
        <v>0.22</v>
      </c>
      <c r="X1137">
        <v>0.89</v>
      </c>
      <c r="Y1137">
        <v>4.99</v>
      </c>
      <c r="Z1137">
        <v>4.1399999999999997</v>
      </c>
      <c r="AA1137">
        <v>0</v>
      </c>
      <c r="AB1137">
        <v>0</v>
      </c>
      <c r="AC1137">
        <v>0</v>
      </c>
      <c r="AD1137">
        <v>0</v>
      </c>
      <c r="AE1137">
        <v>95.92</v>
      </c>
      <c r="AG1137" s="134">
        <v>1516</v>
      </c>
      <c r="AH1137">
        <v>53.06</v>
      </c>
      <c r="AI1137">
        <v>0.66</v>
      </c>
      <c r="AJ1137">
        <v>8.67</v>
      </c>
      <c r="AK1137">
        <v>7.22</v>
      </c>
      <c r="AL1137">
        <v>0.2</v>
      </c>
      <c r="AM1137">
        <v>10.94</v>
      </c>
      <c r="AN1137">
        <v>15.87</v>
      </c>
      <c r="AO1137">
        <v>3.39</v>
      </c>
      <c r="AP1137">
        <v>0.05</v>
      </c>
      <c r="AQ1137">
        <v>0</v>
      </c>
    </row>
    <row r="1138" spans="1:43" ht="15.6">
      <c r="A1138" s="134">
        <v>1521</v>
      </c>
      <c r="B1138" t="s">
        <v>2490</v>
      </c>
      <c r="C1138" t="s">
        <v>2482</v>
      </c>
      <c r="D1138">
        <v>3.5</v>
      </c>
      <c r="E1138">
        <f t="shared" si="69"/>
        <v>-1.0000000000005116E-2</v>
      </c>
      <c r="F1138">
        <f t="shared" si="70"/>
        <v>4.8599999999999994</v>
      </c>
      <c r="G1138">
        <f t="shared" si="71"/>
        <v>27</v>
      </c>
      <c r="H1138" s="136">
        <f t="shared" si="68"/>
        <v>1373.15</v>
      </c>
      <c r="I1138" t="s">
        <v>2016</v>
      </c>
      <c r="J1138" t="s">
        <v>1490</v>
      </c>
      <c r="K1138" t="s">
        <v>1547</v>
      </c>
      <c r="L1138" t="s">
        <v>1486</v>
      </c>
      <c r="M1138">
        <v>118</v>
      </c>
      <c r="N1138">
        <v>1100</v>
      </c>
      <c r="O1138">
        <v>5</v>
      </c>
      <c r="P1138">
        <v>2.7</v>
      </c>
      <c r="Q1138" s="134">
        <v>1521</v>
      </c>
      <c r="R1138">
        <v>73.8</v>
      </c>
      <c r="S1138">
        <v>0.28999999999999998</v>
      </c>
      <c r="T1138">
        <v>16.57</v>
      </c>
      <c r="U1138">
        <v>0.78</v>
      </c>
      <c r="V1138">
        <v>0.03</v>
      </c>
      <c r="W1138">
        <v>0.11</v>
      </c>
      <c r="X1138">
        <v>1.0900000000000001</v>
      </c>
      <c r="Y1138">
        <v>3.04</v>
      </c>
      <c r="Z1138">
        <v>4.3</v>
      </c>
      <c r="AA1138">
        <v>0</v>
      </c>
      <c r="AB1138">
        <v>0</v>
      </c>
      <c r="AC1138">
        <v>0</v>
      </c>
      <c r="AD1138">
        <v>0</v>
      </c>
      <c r="AE1138">
        <v>95.14</v>
      </c>
      <c r="AG1138" s="134">
        <v>1521</v>
      </c>
      <c r="AH1138">
        <v>52.51</v>
      </c>
      <c r="AI1138">
        <v>1.31</v>
      </c>
      <c r="AJ1138">
        <v>19.100000000000001</v>
      </c>
      <c r="AK1138">
        <v>3.62</v>
      </c>
      <c r="AL1138">
        <v>0.15</v>
      </c>
      <c r="AM1138">
        <v>4.1500000000000004</v>
      </c>
      <c r="AN1138">
        <v>12.1</v>
      </c>
      <c r="AO1138">
        <v>6.98</v>
      </c>
      <c r="AP1138">
        <v>0.03</v>
      </c>
      <c r="AQ1138">
        <v>0</v>
      </c>
    </row>
    <row r="1139" spans="1:43" ht="15.6">
      <c r="A1139" s="134">
        <v>1520</v>
      </c>
      <c r="B1139" t="s">
        <v>2491</v>
      </c>
      <c r="C1139" t="s">
        <v>2482</v>
      </c>
      <c r="D1139">
        <v>3.8</v>
      </c>
      <c r="E1139">
        <f t="shared" si="69"/>
        <v>0</v>
      </c>
      <c r="F1139">
        <f t="shared" si="70"/>
        <v>7.9000000000000057</v>
      </c>
      <c r="G1139">
        <f t="shared" si="71"/>
        <v>27</v>
      </c>
      <c r="H1139" s="136">
        <f t="shared" si="68"/>
        <v>1348.15</v>
      </c>
      <c r="I1139" t="s">
        <v>2016</v>
      </c>
      <c r="J1139" t="s">
        <v>1490</v>
      </c>
      <c r="K1139" t="s">
        <v>1547</v>
      </c>
      <c r="L1139" t="s">
        <v>1486</v>
      </c>
      <c r="M1139">
        <v>126</v>
      </c>
      <c r="N1139">
        <v>1075</v>
      </c>
      <c r="O1139">
        <v>5</v>
      </c>
      <c r="P1139">
        <v>2.7</v>
      </c>
      <c r="Q1139" s="134">
        <v>1520</v>
      </c>
      <c r="R1139">
        <v>74.86</v>
      </c>
      <c r="S1139">
        <v>0.1</v>
      </c>
      <c r="T1139">
        <v>16.440000000000001</v>
      </c>
      <c r="U1139">
        <v>0.42</v>
      </c>
      <c r="V1139">
        <v>0.02</v>
      </c>
      <c r="W1139">
        <v>0.03</v>
      </c>
      <c r="X1139">
        <v>0.97</v>
      </c>
      <c r="Y1139">
        <v>3.02</v>
      </c>
      <c r="Z1139">
        <v>4.1399999999999997</v>
      </c>
      <c r="AA1139">
        <v>0</v>
      </c>
      <c r="AB1139">
        <v>0</v>
      </c>
      <c r="AC1139">
        <v>0</v>
      </c>
      <c r="AD1139">
        <v>0</v>
      </c>
      <c r="AE1139">
        <v>92.1</v>
      </c>
      <c r="AG1139" s="134">
        <v>1520</v>
      </c>
      <c r="AH1139">
        <v>53.64</v>
      </c>
      <c r="AI1139">
        <v>0.76</v>
      </c>
      <c r="AJ1139">
        <v>18.649999999999999</v>
      </c>
      <c r="AK1139">
        <v>3.12</v>
      </c>
      <c r="AL1139">
        <v>0.11</v>
      </c>
      <c r="AM1139">
        <v>4.49</v>
      </c>
      <c r="AN1139">
        <v>10.96</v>
      </c>
      <c r="AO1139">
        <v>7.21</v>
      </c>
      <c r="AP1139">
        <v>0.06</v>
      </c>
      <c r="AQ1139">
        <v>0</v>
      </c>
    </row>
    <row r="1140" spans="1:43" ht="15.6">
      <c r="A1140" s="134">
        <v>1511</v>
      </c>
      <c r="B1140" t="s">
        <v>2492</v>
      </c>
      <c r="C1140" t="s">
        <v>2482</v>
      </c>
      <c r="D1140">
        <v>5.0999999999999996</v>
      </c>
      <c r="E1140">
        <f t="shared" si="69"/>
        <v>-9.9999999999909051E-3</v>
      </c>
      <c r="F1140">
        <f t="shared" si="70"/>
        <v>3.1299999999999955</v>
      </c>
      <c r="G1140">
        <f t="shared" si="71"/>
        <v>15</v>
      </c>
      <c r="H1140" s="136">
        <f t="shared" si="68"/>
        <v>1223.1500000000001</v>
      </c>
      <c r="I1140" t="s">
        <v>2016</v>
      </c>
      <c r="J1140" t="s">
        <v>1490</v>
      </c>
      <c r="K1140" t="s">
        <v>1547</v>
      </c>
      <c r="L1140" t="s">
        <v>1486</v>
      </c>
      <c r="M1140">
        <v>175</v>
      </c>
      <c r="N1140">
        <v>950</v>
      </c>
      <c r="O1140">
        <v>5</v>
      </c>
      <c r="P1140">
        <v>1.5</v>
      </c>
      <c r="Q1140" s="134">
        <v>1511</v>
      </c>
      <c r="R1140">
        <v>73.17</v>
      </c>
      <c r="S1140">
        <v>0.3</v>
      </c>
      <c r="T1140">
        <v>15.02</v>
      </c>
      <c r="U1140">
        <v>0.89</v>
      </c>
      <c r="V1140">
        <v>0.02</v>
      </c>
      <c r="W1140">
        <v>0.33</v>
      </c>
      <c r="X1140">
        <v>1.1100000000000001</v>
      </c>
      <c r="Y1140">
        <v>4.67</v>
      </c>
      <c r="Z1140">
        <v>4.5</v>
      </c>
      <c r="AA1140">
        <v>0</v>
      </c>
      <c r="AB1140">
        <v>0</v>
      </c>
      <c r="AC1140">
        <v>0</v>
      </c>
      <c r="AD1140">
        <v>0</v>
      </c>
      <c r="AE1140">
        <v>96.87</v>
      </c>
      <c r="AG1140" s="134">
        <v>1511</v>
      </c>
      <c r="AH1140">
        <v>53.21</v>
      </c>
      <c r="AI1140">
        <v>0.48</v>
      </c>
      <c r="AJ1140">
        <v>4.74</v>
      </c>
      <c r="AK1140">
        <v>11.72</v>
      </c>
      <c r="AL1140">
        <v>0.23</v>
      </c>
      <c r="AM1140">
        <v>12.84</v>
      </c>
      <c r="AN1140">
        <v>15.4</v>
      </c>
      <c r="AO1140">
        <v>1.1100000000000001</v>
      </c>
      <c r="AP1140">
        <v>0.1</v>
      </c>
      <c r="AQ1140">
        <v>0</v>
      </c>
    </row>
    <row r="1141" spans="1:43" ht="15.6">
      <c r="A1141" s="134">
        <v>1528</v>
      </c>
      <c r="B1141" t="s">
        <v>2493</v>
      </c>
      <c r="C1141" t="s">
        <v>2482</v>
      </c>
      <c r="D1141">
        <v>5.8</v>
      </c>
      <c r="E1141">
        <f t="shared" si="69"/>
        <v>0</v>
      </c>
      <c r="F1141">
        <f t="shared" si="70"/>
        <v>5.2900000000000063</v>
      </c>
      <c r="G1141">
        <f t="shared" si="71"/>
        <v>32</v>
      </c>
      <c r="H1141" s="136">
        <f t="shared" si="68"/>
        <v>1273.1500000000001</v>
      </c>
      <c r="I1141" t="s">
        <v>2016</v>
      </c>
      <c r="J1141" t="s">
        <v>1490</v>
      </c>
      <c r="K1141" t="s">
        <v>1547</v>
      </c>
      <c r="L1141" t="s">
        <v>1486</v>
      </c>
      <c r="M1141">
        <v>173</v>
      </c>
      <c r="N1141">
        <v>1000</v>
      </c>
      <c r="O1141">
        <v>5</v>
      </c>
      <c r="P1141">
        <v>3.2</v>
      </c>
      <c r="Q1141" s="134">
        <v>1528</v>
      </c>
      <c r="R1141">
        <v>70.790000000000006</v>
      </c>
      <c r="S1141">
        <v>0.09</v>
      </c>
      <c r="T1141">
        <v>16.37</v>
      </c>
      <c r="U1141">
        <v>0.54</v>
      </c>
      <c r="V1141">
        <v>0.05</v>
      </c>
      <c r="W1141">
        <v>0.11</v>
      </c>
      <c r="X1141">
        <v>1.56</v>
      </c>
      <c r="Y1141">
        <v>4.18</v>
      </c>
      <c r="Z1141">
        <v>6.31</v>
      </c>
      <c r="AA1141">
        <v>0</v>
      </c>
      <c r="AB1141">
        <v>0</v>
      </c>
      <c r="AC1141">
        <v>0</v>
      </c>
      <c r="AD1141">
        <v>0</v>
      </c>
      <c r="AE1141">
        <v>94.71</v>
      </c>
      <c r="AG1141" s="134">
        <v>1528</v>
      </c>
      <c r="AH1141">
        <v>55.88</v>
      </c>
      <c r="AI1141">
        <v>0.23</v>
      </c>
      <c r="AJ1141">
        <v>21.01</v>
      </c>
      <c r="AK1141">
        <v>3.58</v>
      </c>
      <c r="AL1141">
        <v>0</v>
      </c>
      <c r="AM1141">
        <v>2.88</v>
      </c>
      <c r="AN1141">
        <v>7.94</v>
      </c>
      <c r="AO1141">
        <v>8.4499999999999993</v>
      </c>
      <c r="AP1141">
        <v>0.19</v>
      </c>
      <c r="AQ1141">
        <v>0</v>
      </c>
    </row>
    <row r="1142" spans="1:43" ht="15.6">
      <c r="A1142" s="134">
        <v>1515</v>
      </c>
      <c r="B1142" t="s">
        <v>2494</v>
      </c>
      <c r="C1142" t="s">
        <v>2482</v>
      </c>
      <c r="D1142">
        <v>6.3</v>
      </c>
      <c r="E1142">
        <f t="shared" si="69"/>
        <v>1.0000000000005116E-2</v>
      </c>
      <c r="F1142">
        <f t="shared" si="70"/>
        <v>4.2999999999999972</v>
      </c>
      <c r="G1142">
        <f t="shared" si="71"/>
        <v>21</v>
      </c>
      <c r="H1142" s="136">
        <f t="shared" si="68"/>
        <v>1248.1500000000001</v>
      </c>
      <c r="I1142" t="s">
        <v>2016</v>
      </c>
      <c r="J1142" t="s">
        <v>1490</v>
      </c>
      <c r="K1142" t="s">
        <v>1547</v>
      </c>
      <c r="L1142" t="s">
        <v>1486</v>
      </c>
      <c r="M1142">
        <v>175</v>
      </c>
      <c r="N1142">
        <v>975</v>
      </c>
      <c r="O1142">
        <v>5</v>
      </c>
      <c r="P1142">
        <v>2.1</v>
      </c>
      <c r="Q1142" s="134">
        <v>1515</v>
      </c>
      <c r="R1142">
        <v>72.63</v>
      </c>
      <c r="S1142">
        <v>0.21</v>
      </c>
      <c r="T1142">
        <v>15.85</v>
      </c>
      <c r="U1142">
        <v>0.7</v>
      </c>
      <c r="V1142">
        <v>0.1</v>
      </c>
      <c r="W1142">
        <v>0.23</v>
      </c>
      <c r="X1142">
        <v>1.1200000000000001</v>
      </c>
      <c r="Y1142">
        <v>5.2</v>
      </c>
      <c r="Z1142">
        <v>3.95</v>
      </c>
      <c r="AA1142">
        <v>0</v>
      </c>
      <c r="AB1142">
        <v>0</v>
      </c>
      <c r="AC1142">
        <v>0</v>
      </c>
      <c r="AD1142">
        <v>0</v>
      </c>
      <c r="AE1142">
        <v>95.7</v>
      </c>
      <c r="AG1142" s="134">
        <v>1515</v>
      </c>
      <c r="AH1142">
        <v>53.98</v>
      </c>
      <c r="AI1142">
        <v>0.71</v>
      </c>
      <c r="AJ1142">
        <v>9.99</v>
      </c>
      <c r="AK1142">
        <v>5.92</v>
      </c>
      <c r="AL1142">
        <v>0.11</v>
      </c>
      <c r="AM1142">
        <v>11.21</v>
      </c>
      <c r="AN1142">
        <v>15.01</v>
      </c>
      <c r="AO1142">
        <v>3.68</v>
      </c>
      <c r="AP1142">
        <v>0.1</v>
      </c>
      <c r="AQ1142">
        <v>0</v>
      </c>
    </row>
    <row r="1143" spans="1:43" ht="15.6">
      <c r="A1143" s="134">
        <v>1524</v>
      </c>
      <c r="B1143" t="s">
        <v>2495</v>
      </c>
      <c r="C1143" t="s">
        <v>2482</v>
      </c>
      <c r="D1143">
        <v>7.3</v>
      </c>
      <c r="E1143">
        <f t="shared" si="69"/>
        <v>1.0000000000005116E-2</v>
      </c>
      <c r="F1143">
        <f t="shared" si="70"/>
        <v>6.5699999999999932</v>
      </c>
      <c r="G1143">
        <f t="shared" si="71"/>
        <v>30</v>
      </c>
      <c r="H1143" s="136">
        <f t="shared" si="68"/>
        <v>1248.1500000000001</v>
      </c>
      <c r="I1143" t="s">
        <v>2016</v>
      </c>
      <c r="J1143" t="s">
        <v>1490</v>
      </c>
      <c r="K1143" t="s">
        <v>1547</v>
      </c>
      <c r="L1143" t="s">
        <v>1486</v>
      </c>
      <c r="M1143">
        <v>194</v>
      </c>
      <c r="N1143">
        <v>975</v>
      </c>
      <c r="O1143">
        <v>5</v>
      </c>
      <c r="P1143">
        <v>3</v>
      </c>
      <c r="Q1143" s="134">
        <v>1524</v>
      </c>
      <c r="R1143">
        <v>75.48</v>
      </c>
      <c r="S1143">
        <v>0.17</v>
      </c>
      <c r="T1143">
        <v>16.62</v>
      </c>
      <c r="U1143">
        <v>0.52</v>
      </c>
      <c r="V1143">
        <v>0.02</v>
      </c>
      <c r="W1143">
        <v>0.1</v>
      </c>
      <c r="X1143">
        <v>0.98</v>
      </c>
      <c r="Y1143">
        <v>2.1</v>
      </c>
      <c r="Z1143">
        <v>4</v>
      </c>
      <c r="AA1143">
        <v>0</v>
      </c>
      <c r="AB1143">
        <v>0</v>
      </c>
      <c r="AC1143">
        <v>0</v>
      </c>
      <c r="AD1143">
        <v>0</v>
      </c>
      <c r="AE1143">
        <v>93.43</v>
      </c>
      <c r="AG1143" s="134">
        <v>1524</v>
      </c>
      <c r="AH1143">
        <v>55.7</v>
      </c>
      <c r="AI1143">
        <v>0.37</v>
      </c>
      <c r="AJ1143">
        <v>17.68</v>
      </c>
      <c r="AK1143">
        <v>4.8899999999999997</v>
      </c>
      <c r="AL1143">
        <v>0.13</v>
      </c>
      <c r="AM1143">
        <v>4.07</v>
      </c>
      <c r="AN1143">
        <v>8.85</v>
      </c>
      <c r="AO1143">
        <v>7.76</v>
      </c>
      <c r="AP1143">
        <v>0.11</v>
      </c>
      <c r="AQ1143">
        <v>0</v>
      </c>
    </row>
    <row r="1144" spans="1:43" ht="15.6">
      <c r="A1144" s="134">
        <v>1514</v>
      </c>
      <c r="B1144" t="s">
        <v>2496</v>
      </c>
      <c r="C1144" t="s">
        <v>2482</v>
      </c>
      <c r="D1144">
        <v>8.1</v>
      </c>
      <c r="E1144">
        <f t="shared" si="69"/>
        <v>0</v>
      </c>
      <c r="F1144">
        <f t="shared" si="70"/>
        <v>4.3400000000000034</v>
      </c>
      <c r="G1144">
        <f t="shared" si="71"/>
        <v>21</v>
      </c>
      <c r="H1144" s="136">
        <f t="shared" si="68"/>
        <v>1233.1500000000001</v>
      </c>
      <c r="I1144" t="s">
        <v>2016</v>
      </c>
      <c r="J1144" t="s">
        <v>1490</v>
      </c>
      <c r="K1144" t="s">
        <v>1547</v>
      </c>
      <c r="L1144" t="s">
        <v>1486</v>
      </c>
      <c r="M1144">
        <v>187</v>
      </c>
      <c r="N1144">
        <v>960</v>
      </c>
      <c r="O1144">
        <v>5</v>
      </c>
      <c r="P1144">
        <v>2.1</v>
      </c>
      <c r="Q1144" s="134">
        <v>1514</v>
      </c>
      <c r="R1144">
        <v>72.67</v>
      </c>
      <c r="S1144">
        <v>0.3</v>
      </c>
      <c r="T1144">
        <v>15.6</v>
      </c>
      <c r="U1144">
        <v>0.83</v>
      </c>
      <c r="V1144">
        <v>0</v>
      </c>
      <c r="W1144">
        <v>0.27</v>
      </c>
      <c r="X1144">
        <v>1.17</v>
      </c>
      <c r="Y1144">
        <v>5.25</v>
      </c>
      <c r="Z1144">
        <v>3.91</v>
      </c>
      <c r="AA1144">
        <v>0</v>
      </c>
      <c r="AB1144">
        <v>0</v>
      </c>
      <c r="AC1144">
        <v>0</v>
      </c>
      <c r="AD1144">
        <v>0</v>
      </c>
      <c r="AE1144">
        <v>95.66</v>
      </c>
      <c r="AG1144" s="134">
        <v>1514</v>
      </c>
      <c r="AH1144">
        <v>52.87</v>
      </c>
      <c r="AI1144">
        <v>0.7</v>
      </c>
      <c r="AJ1144">
        <v>9.4499999999999993</v>
      </c>
      <c r="AK1144">
        <v>6.06</v>
      </c>
      <c r="AL1144">
        <v>0.18</v>
      </c>
      <c r="AM1144">
        <v>11.53</v>
      </c>
      <c r="AN1144">
        <v>15.65</v>
      </c>
      <c r="AO1144">
        <v>3.43</v>
      </c>
      <c r="AP1144">
        <v>0.11</v>
      </c>
      <c r="AQ1144">
        <v>0</v>
      </c>
    </row>
    <row r="1145" spans="1:43" ht="15.6">
      <c r="A1145" s="134">
        <v>1519</v>
      </c>
      <c r="B1145" t="s">
        <v>2497</v>
      </c>
      <c r="C1145" t="s">
        <v>2482</v>
      </c>
      <c r="D1145">
        <v>8.5</v>
      </c>
      <c r="E1145">
        <f t="shared" si="69"/>
        <v>0</v>
      </c>
      <c r="F1145">
        <f t="shared" si="70"/>
        <v>7.6400000000000006</v>
      </c>
      <c r="G1145">
        <f t="shared" si="71"/>
        <v>27</v>
      </c>
      <c r="H1145" s="136">
        <f t="shared" si="68"/>
        <v>1298.1500000000001</v>
      </c>
      <c r="I1145" t="s">
        <v>2016</v>
      </c>
      <c r="J1145" t="s">
        <v>1490</v>
      </c>
      <c r="K1145" t="s">
        <v>1547</v>
      </c>
      <c r="L1145" t="s">
        <v>1486</v>
      </c>
      <c r="M1145">
        <v>149</v>
      </c>
      <c r="N1145">
        <v>1025</v>
      </c>
      <c r="O1145">
        <v>5</v>
      </c>
      <c r="P1145">
        <v>2.7</v>
      </c>
      <c r="Q1145" s="134">
        <v>1519</v>
      </c>
      <c r="R1145">
        <v>73.41</v>
      </c>
      <c r="S1145">
        <v>0.11</v>
      </c>
      <c r="T1145">
        <v>15.55</v>
      </c>
      <c r="U1145">
        <v>0.42</v>
      </c>
      <c r="V1145">
        <v>0.03</v>
      </c>
      <c r="W1145">
        <v>0.04</v>
      </c>
      <c r="X1145">
        <v>0.79</v>
      </c>
      <c r="Y1145">
        <v>2.77</v>
      </c>
      <c r="Z1145">
        <v>6.88</v>
      </c>
      <c r="AA1145">
        <v>0</v>
      </c>
      <c r="AB1145">
        <v>0</v>
      </c>
      <c r="AC1145">
        <v>0</v>
      </c>
      <c r="AD1145">
        <v>0</v>
      </c>
      <c r="AE1145">
        <v>92.36</v>
      </c>
      <c r="AG1145" s="134">
        <v>1519</v>
      </c>
      <c r="AH1145">
        <v>57.07</v>
      </c>
      <c r="AI1145">
        <v>0.09</v>
      </c>
      <c r="AJ1145">
        <v>25.13</v>
      </c>
      <c r="AK1145">
        <v>1.32</v>
      </c>
      <c r="AL1145">
        <v>0.09</v>
      </c>
      <c r="AM1145">
        <v>0.3</v>
      </c>
      <c r="AN1145">
        <v>6.07</v>
      </c>
      <c r="AO1145">
        <v>9.5299999999999994</v>
      </c>
      <c r="AP1145">
        <v>0.06</v>
      </c>
      <c r="AQ1145">
        <v>0</v>
      </c>
    </row>
    <row r="1146" spans="1:43" ht="15.6">
      <c r="A1146" s="134">
        <v>1513</v>
      </c>
      <c r="B1146" t="s">
        <v>2498</v>
      </c>
      <c r="C1146" t="s">
        <v>2482</v>
      </c>
      <c r="D1146">
        <v>9.8000000000000007</v>
      </c>
      <c r="E1146">
        <f t="shared" si="69"/>
        <v>-9.9999999999909051E-3</v>
      </c>
      <c r="F1146">
        <f t="shared" si="70"/>
        <v>3.3900000000000006</v>
      </c>
      <c r="G1146">
        <f t="shared" si="71"/>
        <v>21</v>
      </c>
      <c r="H1146" s="136">
        <f t="shared" si="68"/>
        <v>1213.1500000000001</v>
      </c>
      <c r="I1146" t="s">
        <v>2016</v>
      </c>
      <c r="J1146" t="s">
        <v>1490</v>
      </c>
      <c r="K1146" t="s">
        <v>1547</v>
      </c>
      <c r="L1146" t="s">
        <v>1486</v>
      </c>
      <c r="M1146">
        <v>189</v>
      </c>
      <c r="N1146">
        <v>940</v>
      </c>
      <c r="O1146">
        <v>5</v>
      </c>
      <c r="P1146">
        <v>2.1</v>
      </c>
      <c r="Q1146" s="134">
        <v>1513</v>
      </c>
      <c r="R1146">
        <v>73</v>
      </c>
      <c r="S1146">
        <v>0.21</v>
      </c>
      <c r="T1146">
        <v>15.74</v>
      </c>
      <c r="U1146">
        <v>0.5</v>
      </c>
      <c r="V1146">
        <v>0.03</v>
      </c>
      <c r="W1146">
        <v>0.27</v>
      </c>
      <c r="X1146">
        <v>0.94</v>
      </c>
      <c r="Y1146">
        <v>5.51</v>
      </c>
      <c r="Z1146">
        <v>3.81</v>
      </c>
      <c r="AA1146">
        <v>0</v>
      </c>
      <c r="AB1146">
        <v>0</v>
      </c>
      <c r="AC1146">
        <v>0</v>
      </c>
      <c r="AD1146">
        <v>0</v>
      </c>
      <c r="AE1146">
        <v>96.61</v>
      </c>
      <c r="AG1146" s="134">
        <v>1513</v>
      </c>
      <c r="AH1146">
        <v>52.81</v>
      </c>
      <c r="AI1146">
        <v>0.75</v>
      </c>
      <c r="AJ1146">
        <v>11.06</v>
      </c>
      <c r="AK1146">
        <v>6</v>
      </c>
      <c r="AL1146">
        <v>0.15</v>
      </c>
      <c r="AM1146">
        <v>9.56</v>
      </c>
      <c r="AN1146">
        <v>14.38</v>
      </c>
      <c r="AO1146">
        <v>4.0599999999999996</v>
      </c>
      <c r="AP1146">
        <v>0.42</v>
      </c>
      <c r="AQ1146">
        <v>0</v>
      </c>
    </row>
    <row r="1147" spans="1:43" ht="15.6">
      <c r="A1147" s="134">
        <v>6204</v>
      </c>
      <c r="B1147" t="s">
        <v>2499</v>
      </c>
      <c r="C1147" t="s">
        <v>1054</v>
      </c>
      <c r="D1147">
        <v>1.6</v>
      </c>
      <c r="E1147">
        <f t="shared" si="69"/>
        <v>0.4100000000000108</v>
      </c>
      <c r="F1147">
        <f t="shared" si="70"/>
        <v>1.5999999999999943</v>
      </c>
      <c r="G1147">
        <f t="shared" si="71"/>
        <v>3</v>
      </c>
      <c r="H1147" s="136">
        <f t="shared" si="68"/>
        <v>1198.1500000000001</v>
      </c>
      <c r="I1147" t="s">
        <v>2500</v>
      </c>
      <c r="J1147" t="s">
        <v>1511</v>
      </c>
      <c r="K1147" t="s">
        <v>1547</v>
      </c>
      <c r="L1147" t="s">
        <v>1486</v>
      </c>
      <c r="M1147">
        <v>168</v>
      </c>
      <c r="N1147">
        <v>925</v>
      </c>
      <c r="O1147">
        <v>5</v>
      </c>
      <c r="P1147">
        <v>0.3</v>
      </c>
      <c r="Q1147" s="134">
        <v>6204</v>
      </c>
      <c r="R1147">
        <v>74.900000000000006</v>
      </c>
      <c r="S1147">
        <v>0.38</v>
      </c>
      <c r="T1147">
        <v>13.6</v>
      </c>
      <c r="U1147">
        <v>1.27</v>
      </c>
      <c r="V1147">
        <v>0.16</v>
      </c>
      <c r="W1147">
        <v>0.54</v>
      </c>
      <c r="X1147">
        <v>3.01</v>
      </c>
      <c r="Y1147">
        <v>3.1</v>
      </c>
      <c r="Z1147">
        <v>2.63</v>
      </c>
      <c r="AA1147">
        <v>0</v>
      </c>
      <c r="AB1147">
        <v>0</v>
      </c>
      <c r="AC1147">
        <v>0</v>
      </c>
      <c r="AD1147">
        <v>0</v>
      </c>
      <c r="AE1147">
        <v>98.4</v>
      </c>
      <c r="AG1147" s="134">
        <v>6204</v>
      </c>
      <c r="AH1147">
        <v>52.1</v>
      </c>
      <c r="AI1147">
        <v>0.35</v>
      </c>
      <c r="AJ1147">
        <v>2.33</v>
      </c>
      <c r="AK1147">
        <v>6.6</v>
      </c>
      <c r="AL1147">
        <v>0.51</v>
      </c>
      <c r="AM1147">
        <v>15.9</v>
      </c>
      <c r="AN1147">
        <v>20.8</v>
      </c>
      <c r="AO1147">
        <v>0.51</v>
      </c>
      <c r="AP1147">
        <v>0</v>
      </c>
      <c r="AQ1147">
        <v>0</v>
      </c>
    </row>
    <row r="1148" spans="1:43" ht="15.6">
      <c r="A1148" s="134">
        <v>6208</v>
      </c>
      <c r="B1148" t="s">
        <v>2501</v>
      </c>
      <c r="C1148" t="s">
        <v>1054</v>
      </c>
      <c r="D1148">
        <v>1.7</v>
      </c>
      <c r="E1148">
        <f t="shared" si="69"/>
        <v>0.36000000000001364</v>
      </c>
      <c r="F1148">
        <f t="shared" si="70"/>
        <v>1.7000000000000028</v>
      </c>
      <c r="G1148">
        <f t="shared" si="71"/>
        <v>5</v>
      </c>
      <c r="H1148" s="136">
        <f t="shared" si="68"/>
        <v>1198.1500000000001</v>
      </c>
      <c r="I1148" t="s">
        <v>2500</v>
      </c>
      <c r="J1148" t="s">
        <v>1511</v>
      </c>
      <c r="K1148" t="s">
        <v>1547</v>
      </c>
      <c r="L1148" t="s">
        <v>1486</v>
      </c>
      <c r="M1148">
        <v>168</v>
      </c>
      <c r="N1148">
        <v>925</v>
      </c>
      <c r="O1148">
        <v>5</v>
      </c>
      <c r="P1148">
        <v>0.5</v>
      </c>
      <c r="Q1148" s="134">
        <v>6208</v>
      </c>
      <c r="R1148">
        <v>76</v>
      </c>
      <c r="S1148">
        <v>0.48</v>
      </c>
      <c r="T1148">
        <v>13.2</v>
      </c>
      <c r="U1148">
        <v>2.46</v>
      </c>
      <c r="V1148">
        <v>7.0000000000000007E-2</v>
      </c>
      <c r="W1148">
        <v>0.64</v>
      </c>
      <c r="X1148">
        <v>2.82</v>
      </c>
      <c r="Y1148">
        <v>1.63</v>
      </c>
      <c r="Z1148">
        <v>2.34</v>
      </c>
      <c r="AA1148">
        <v>0</v>
      </c>
      <c r="AB1148">
        <v>0</v>
      </c>
      <c r="AC1148">
        <v>0</v>
      </c>
      <c r="AD1148">
        <v>0</v>
      </c>
      <c r="AE1148">
        <v>98.3</v>
      </c>
      <c r="AG1148" s="134">
        <v>6208</v>
      </c>
      <c r="AH1148">
        <v>50.1</v>
      </c>
      <c r="AI1148">
        <v>0.53</v>
      </c>
      <c r="AJ1148">
        <v>3.85</v>
      </c>
      <c r="AK1148">
        <v>10.199999999999999</v>
      </c>
      <c r="AL1148">
        <v>0.57999999999999996</v>
      </c>
      <c r="AM1148">
        <v>14</v>
      </c>
      <c r="AN1148">
        <v>19.399999999999999</v>
      </c>
      <c r="AO1148">
        <v>0.39</v>
      </c>
      <c r="AP1148">
        <v>0</v>
      </c>
      <c r="AQ1148">
        <v>0</v>
      </c>
    </row>
    <row r="1149" spans="1:43" ht="15.6">
      <c r="A1149" s="134">
        <v>6213</v>
      </c>
      <c r="B1149" t="s">
        <v>2502</v>
      </c>
      <c r="C1149" t="s">
        <v>1054</v>
      </c>
      <c r="D1149">
        <v>2.2999999999999998</v>
      </c>
      <c r="E1149">
        <f t="shared" si="69"/>
        <v>0.28000000000000114</v>
      </c>
      <c r="F1149">
        <f t="shared" si="70"/>
        <v>2.2999999999999972</v>
      </c>
      <c r="G1149">
        <f t="shared" si="71"/>
        <v>7</v>
      </c>
      <c r="H1149" s="136">
        <f t="shared" si="68"/>
        <v>1223.1500000000001</v>
      </c>
      <c r="I1149" t="s">
        <v>2016</v>
      </c>
      <c r="J1149" t="s">
        <v>1490</v>
      </c>
      <c r="K1149" t="s">
        <v>1547</v>
      </c>
      <c r="L1149" t="s">
        <v>1486</v>
      </c>
      <c r="M1149">
        <v>312</v>
      </c>
      <c r="N1149">
        <v>950</v>
      </c>
      <c r="O1149">
        <v>10</v>
      </c>
      <c r="P1149">
        <v>0.7</v>
      </c>
      <c r="Q1149" s="134">
        <v>6213</v>
      </c>
      <c r="R1149">
        <v>71.3</v>
      </c>
      <c r="S1149">
        <v>0.68</v>
      </c>
      <c r="T1149">
        <v>14.4</v>
      </c>
      <c r="U1149">
        <v>2.95</v>
      </c>
      <c r="V1149">
        <v>0.1</v>
      </c>
      <c r="W1149">
        <v>1.05</v>
      </c>
      <c r="X1149">
        <v>3.63</v>
      </c>
      <c r="Y1149">
        <v>2.08</v>
      </c>
      <c r="Z1149">
        <v>3.53</v>
      </c>
      <c r="AA1149">
        <v>0</v>
      </c>
      <c r="AB1149">
        <v>0</v>
      </c>
      <c r="AC1149">
        <v>0</v>
      </c>
      <c r="AD1149">
        <v>0</v>
      </c>
      <c r="AE1149">
        <v>97.7</v>
      </c>
      <c r="AG1149" s="134">
        <v>6213</v>
      </c>
      <c r="AH1149">
        <v>51.5</v>
      </c>
      <c r="AI1149">
        <v>0.54</v>
      </c>
      <c r="AJ1149">
        <v>2.88</v>
      </c>
      <c r="AK1149">
        <v>13</v>
      </c>
      <c r="AL1149">
        <v>0.55000000000000004</v>
      </c>
      <c r="AM1149">
        <v>14</v>
      </c>
      <c r="AN1149">
        <v>16.899999999999999</v>
      </c>
      <c r="AO1149">
        <v>0.4</v>
      </c>
      <c r="AP1149">
        <v>0</v>
      </c>
      <c r="AQ1149">
        <v>0</v>
      </c>
    </row>
    <row r="1150" spans="1:43" ht="15.6">
      <c r="A1150" s="134">
        <v>6202</v>
      </c>
      <c r="B1150" t="s">
        <v>2503</v>
      </c>
      <c r="C1150" t="s">
        <v>1054</v>
      </c>
      <c r="D1150">
        <v>2.4</v>
      </c>
      <c r="E1150">
        <f t="shared" si="69"/>
        <v>0.12999999999999545</v>
      </c>
      <c r="F1150">
        <f t="shared" si="70"/>
        <v>2.4000000000000057</v>
      </c>
      <c r="G1150">
        <f t="shared" si="71"/>
        <v>3</v>
      </c>
      <c r="H1150" s="136">
        <f t="shared" si="68"/>
        <v>1148.1500000000001</v>
      </c>
      <c r="I1150" t="s">
        <v>2500</v>
      </c>
      <c r="J1150" t="s">
        <v>1511</v>
      </c>
      <c r="K1150" t="s">
        <v>1547</v>
      </c>
      <c r="L1150" t="s">
        <v>1486</v>
      </c>
      <c r="M1150">
        <v>336</v>
      </c>
      <c r="N1150">
        <v>875</v>
      </c>
      <c r="O1150">
        <v>5</v>
      </c>
      <c r="P1150">
        <v>0.3</v>
      </c>
      <c r="Q1150" s="134">
        <v>6202</v>
      </c>
      <c r="R1150">
        <v>74.7</v>
      </c>
      <c r="S1150">
        <v>0.31</v>
      </c>
      <c r="T1150">
        <v>14.9</v>
      </c>
      <c r="U1150">
        <v>1.86</v>
      </c>
      <c r="V1150">
        <v>0.05</v>
      </c>
      <c r="W1150">
        <v>0.41</v>
      </c>
      <c r="X1150">
        <v>2.97</v>
      </c>
      <c r="Y1150">
        <v>2.37</v>
      </c>
      <c r="Z1150">
        <v>2.2999999999999998</v>
      </c>
      <c r="AA1150">
        <v>0</v>
      </c>
      <c r="AB1150">
        <v>0</v>
      </c>
      <c r="AC1150">
        <v>0</v>
      </c>
      <c r="AD1150">
        <v>0</v>
      </c>
      <c r="AE1150">
        <v>97.6</v>
      </c>
      <c r="AG1150" s="134">
        <v>6202</v>
      </c>
      <c r="AH1150">
        <v>52.3</v>
      </c>
      <c r="AI1150">
        <v>0.43</v>
      </c>
      <c r="AJ1150">
        <v>3.15</v>
      </c>
      <c r="AK1150">
        <v>9.1</v>
      </c>
      <c r="AL1150">
        <v>0.65</v>
      </c>
      <c r="AM1150">
        <v>14.5</v>
      </c>
      <c r="AN1150">
        <v>19</v>
      </c>
      <c r="AO1150">
        <v>0.42</v>
      </c>
      <c r="AP1150">
        <v>0</v>
      </c>
      <c r="AQ1150">
        <v>0</v>
      </c>
    </row>
    <row r="1151" spans="1:43" ht="15.6">
      <c r="A1151" s="134">
        <v>6212</v>
      </c>
      <c r="B1151" t="s">
        <v>2504</v>
      </c>
      <c r="C1151" t="s">
        <v>1054</v>
      </c>
      <c r="D1151">
        <v>3.5</v>
      </c>
      <c r="E1151">
        <f t="shared" si="69"/>
        <v>0.32000000000000739</v>
      </c>
      <c r="F1151">
        <f t="shared" si="70"/>
        <v>3.5</v>
      </c>
      <c r="G1151">
        <f t="shared" si="71"/>
        <v>7</v>
      </c>
      <c r="H1151" s="136">
        <f t="shared" si="68"/>
        <v>1198.1500000000001</v>
      </c>
      <c r="I1151" t="s">
        <v>2016</v>
      </c>
      <c r="J1151" t="s">
        <v>1490</v>
      </c>
      <c r="K1151" t="s">
        <v>1547</v>
      </c>
      <c r="L1151" t="s">
        <v>1486</v>
      </c>
      <c r="M1151">
        <v>504</v>
      </c>
      <c r="N1151">
        <v>925</v>
      </c>
      <c r="O1151">
        <v>10</v>
      </c>
      <c r="P1151">
        <v>0.7</v>
      </c>
      <c r="Q1151" s="134">
        <v>6212</v>
      </c>
      <c r="R1151">
        <v>73</v>
      </c>
      <c r="S1151">
        <v>0.52</v>
      </c>
      <c r="T1151">
        <v>14.3</v>
      </c>
      <c r="U1151">
        <v>2.48</v>
      </c>
      <c r="V1151">
        <v>0.19</v>
      </c>
      <c r="W1151">
        <v>0.64</v>
      </c>
      <c r="X1151">
        <v>3.02</v>
      </c>
      <c r="Y1151">
        <v>2.79</v>
      </c>
      <c r="Z1151">
        <v>2.74</v>
      </c>
      <c r="AA1151">
        <v>0</v>
      </c>
      <c r="AB1151">
        <v>0</v>
      </c>
      <c r="AC1151">
        <v>0</v>
      </c>
      <c r="AD1151">
        <v>0</v>
      </c>
      <c r="AE1151">
        <v>96.5</v>
      </c>
      <c r="AG1151" s="134">
        <v>6212</v>
      </c>
      <c r="AH1151">
        <v>51.8</v>
      </c>
      <c r="AI1151">
        <v>0.5</v>
      </c>
      <c r="AJ1151">
        <v>2.4</v>
      </c>
      <c r="AK1151">
        <v>12.5</v>
      </c>
      <c r="AL1151">
        <v>0.56999999999999995</v>
      </c>
      <c r="AM1151">
        <v>14.2</v>
      </c>
      <c r="AN1151">
        <v>17.3</v>
      </c>
      <c r="AO1151">
        <v>0.27</v>
      </c>
      <c r="AP1151">
        <v>0</v>
      </c>
      <c r="AQ1151">
        <v>0</v>
      </c>
    </row>
    <row r="1152" spans="1:43" ht="15.6">
      <c r="A1152" s="134">
        <v>6216</v>
      </c>
      <c r="B1152" t="s">
        <v>2505</v>
      </c>
      <c r="C1152" t="s">
        <v>1054</v>
      </c>
      <c r="D1152">
        <v>3.8</v>
      </c>
      <c r="E1152">
        <f t="shared" si="69"/>
        <v>0.15999999999999659</v>
      </c>
      <c r="F1152">
        <f t="shared" si="70"/>
        <v>3.7999999999999972</v>
      </c>
      <c r="G1152">
        <f t="shared" si="71"/>
        <v>10</v>
      </c>
      <c r="H1152" s="136">
        <f t="shared" si="68"/>
        <v>1183.1500000000001</v>
      </c>
      <c r="I1152" t="s">
        <v>2016</v>
      </c>
      <c r="J1152" t="s">
        <v>1490</v>
      </c>
      <c r="K1152" t="s">
        <v>1547</v>
      </c>
      <c r="L1152" t="s">
        <v>1486</v>
      </c>
      <c r="M1152">
        <v>384</v>
      </c>
      <c r="N1152">
        <v>910</v>
      </c>
      <c r="O1152">
        <v>10</v>
      </c>
      <c r="P1152">
        <v>1</v>
      </c>
      <c r="Q1152" s="134">
        <v>6216</v>
      </c>
      <c r="R1152">
        <v>72.7</v>
      </c>
      <c r="S1152">
        <v>0.42</v>
      </c>
      <c r="T1152">
        <v>15.1</v>
      </c>
      <c r="U1152">
        <v>2.12</v>
      </c>
      <c r="V1152">
        <v>0.16</v>
      </c>
      <c r="W1152">
        <v>0.7</v>
      </c>
      <c r="X1152">
        <v>3.04</v>
      </c>
      <c r="Y1152">
        <v>1.91</v>
      </c>
      <c r="Z1152">
        <v>3.69</v>
      </c>
      <c r="AA1152">
        <v>0</v>
      </c>
      <c r="AB1152">
        <v>0</v>
      </c>
      <c r="AC1152">
        <v>0</v>
      </c>
      <c r="AD1152">
        <v>0</v>
      </c>
      <c r="AE1152">
        <v>96.2</v>
      </c>
      <c r="AG1152" s="134">
        <v>6216</v>
      </c>
      <c r="AH1152">
        <v>51.3</v>
      </c>
      <c r="AI1152">
        <v>0.83</v>
      </c>
      <c r="AJ1152">
        <v>5.74</v>
      </c>
      <c r="AK1152">
        <v>11.2</v>
      </c>
      <c r="AL1152">
        <v>0.6</v>
      </c>
      <c r="AM1152">
        <v>12.8</v>
      </c>
      <c r="AN1152">
        <v>17.5</v>
      </c>
      <c r="AO1152">
        <v>0.64</v>
      </c>
      <c r="AP1152">
        <v>0</v>
      </c>
      <c r="AQ1152">
        <v>0</v>
      </c>
    </row>
    <row r="1153" spans="1:43" ht="15.6">
      <c r="A1153" s="134">
        <v>6207</v>
      </c>
      <c r="B1153" t="s">
        <v>2506</v>
      </c>
      <c r="C1153" t="s">
        <v>1054</v>
      </c>
      <c r="D1153">
        <v>3.9</v>
      </c>
      <c r="E1153">
        <f t="shared" si="69"/>
        <v>0.43000000000000682</v>
      </c>
      <c r="F1153">
        <f t="shared" si="70"/>
        <v>3.9000000000000057</v>
      </c>
      <c r="G1153">
        <f t="shared" si="71"/>
        <v>5</v>
      </c>
      <c r="H1153" s="136">
        <f t="shared" si="68"/>
        <v>1173.1500000000001</v>
      </c>
      <c r="I1153" t="s">
        <v>2500</v>
      </c>
      <c r="J1153" t="s">
        <v>1511</v>
      </c>
      <c r="K1153" t="s">
        <v>1547</v>
      </c>
      <c r="L1153" t="s">
        <v>1486</v>
      </c>
      <c r="M1153">
        <v>336</v>
      </c>
      <c r="N1153">
        <v>900</v>
      </c>
      <c r="O1153">
        <v>5</v>
      </c>
      <c r="P1153">
        <v>0.5</v>
      </c>
      <c r="Q1153" s="134">
        <v>6207</v>
      </c>
      <c r="R1153">
        <v>75</v>
      </c>
      <c r="S1153">
        <v>0.41</v>
      </c>
      <c r="T1153">
        <v>13.2</v>
      </c>
      <c r="U1153">
        <v>2.42</v>
      </c>
      <c r="V1153">
        <v>0.11</v>
      </c>
      <c r="W1153">
        <v>0.64</v>
      </c>
      <c r="X1153">
        <v>2.0299999999999998</v>
      </c>
      <c r="Y1153">
        <v>1.88</v>
      </c>
      <c r="Z1153">
        <v>3.88</v>
      </c>
      <c r="AA1153">
        <v>0</v>
      </c>
      <c r="AB1153">
        <v>0</v>
      </c>
      <c r="AC1153">
        <v>0</v>
      </c>
      <c r="AD1153">
        <v>0</v>
      </c>
      <c r="AE1153">
        <v>96.1</v>
      </c>
      <c r="AG1153" s="134">
        <v>6207</v>
      </c>
      <c r="AH1153">
        <v>48.9</v>
      </c>
      <c r="AI1153">
        <v>0.63</v>
      </c>
      <c r="AJ1153">
        <v>3.3</v>
      </c>
      <c r="AK1153">
        <v>11.2</v>
      </c>
      <c r="AL1153">
        <v>0.46</v>
      </c>
      <c r="AM1153">
        <v>14.4</v>
      </c>
      <c r="AN1153">
        <v>17.5</v>
      </c>
      <c r="AO1153">
        <v>0.54</v>
      </c>
      <c r="AP1153">
        <v>0</v>
      </c>
      <c r="AQ1153">
        <v>0</v>
      </c>
    </row>
    <row r="1154" spans="1:43" ht="15.6">
      <c r="A1154" s="134">
        <v>6226</v>
      </c>
      <c r="B1154" t="s">
        <v>2507</v>
      </c>
      <c r="C1154" t="s">
        <v>1054</v>
      </c>
      <c r="D1154">
        <v>3.9</v>
      </c>
      <c r="E1154">
        <f t="shared" si="69"/>
        <v>0.23999999999998067</v>
      </c>
      <c r="F1154">
        <f t="shared" si="70"/>
        <v>3.9000000000000057</v>
      </c>
      <c r="G1154">
        <f t="shared" si="71"/>
        <v>15</v>
      </c>
      <c r="H1154" s="136">
        <f t="shared" si="68"/>
        <v>1248.1500000000001</v>
      </c>
      <c r="I1154" t="s">
        <v>2016</v>
      </c>
      <c r="J1154" t="s">
        <v>1490</v>
      </c>
      <c r="K1154" t="s">
        <v>1547</v>
      </c>
      <c r="L1154" t="s">
        <v>1486</v>
      </c>
      <c r="M1154">
        <v>336</v>
      </c>
      <c r="N1154">
        <v>975</v>
      </c>
      <c r="O1154">
        <v>10</v>
      </c>
      <c r="P1154">
        <v>1.5</v>
      </c>
      <c r="Q1154" s="134">
        <v>6226</v>
      </c>
      <c r="R1154">
        <v>74</v>
      </c>
      <c r="S1154">
        <v>0.43</v>
      </c>
      <c r="T1154">
        <v>15.3</v>
      </c>
      <c r="U1154">
        <v>1.51</v>
      </c>
      <c r="V1154">
        <v>0.04</v>
      </c>
      <c r="W1154">
        <v>0.54</v>
      </c>
      <c r="X1154">
        <v>1.69</v>
      </c>
      <c r="Y1154">
        <v>3.33</v>
      </c>
      <c r="Z1154">
        <v>2.92</v>
      </c>
      <c r="AA1154">
        <v>0</v>
      </c>
      <c r="AB1154">
        <v>0</v>
      </c>
      <c r="AC1154">
        <v>0</v>
      </c>
      <c r="AD1154">
        <v>0</v>
      </c>
      <c r="AE1154">
        <v>96.1</v>
      </c>
      <c r="AG1154" s="134">
        <v>6226</v>
      </c>
      <c r="AH1154">
        <v>50.3</v>
      </c>
      <c r="AI1154">
        <v>0.86</v>
      </c>
      <c r="AJ1154">
        <v>6.75</v>
      </c>
      <c r="AK1154">
        <v>10.1</v>
      </c>
      <c r="AL1154">
        <v>0.28999999999999998</v>
      </c>
      <c r="AM1154">
        <v>12.4</v>
      </c>
      <c r="AN1154">
        <v>17</v>
      </c>
      <c r="AO1154">
        <v>1.44</v>
      </c>
      <c r="AP1154">
        <v>0</v>
      </c>
      <c r="AQ1154">
        <v>0</v>
      </c>
    </row>
    <row r="1155" spans="1:43" ht="15.6">
      <c r="A1155" s="134">
        <v>6199</v>
      </c>
      <c r="B1155" t="s">
        <v>2507</v>
      </c>
      <c r="C1155" t="s">
        <v>1054</v>
      </c>
      <c r="D1155">
        <v>4</v>
      </c>
      <c r="E1155">
        <f t="shared" si="69"/>
        <v>0.19999999999998863</v>
      </c>
      <c r="F1155">
        <f t="shared" si="70"/>
        <v>4</v>
      </c>
      <c r="G1155">
        <f t="shared" si="71"/>
        <v>15</v>
      </c>
      <c r="H1155" s="136">
        <f t="shared" ref="H1155:H1218" si="72">N1155+273.15</f>
        <v>1248.1500000000001</v>
      </c>
      <c r="I1155" t="s">
        <v>2016</v>
      </c>
      <c r="J1155" t="s">
        <v>1490</v>
      </c>
      <c r="K1155" t="s">
        <v>1547</v>
      </c>
      <c r="L1155" t="s">
        <v>1486</v>
      </c>
      <c r="M1155">
        <v>336</v>
      </c>
      <c r="N1155">
        <v>975</v>
      </c>
      <c r="O1155">
        <v>10</v>
      </c>
      <c r="P1155">
        <v>1.5</v>
      </c>
      <c r="Q1155" s="134">
        <v>6199</v>
      </c>
      <c r="R1155">
        <v>73.400000000000006</v>
      </c>
      <c r="S1155">
        <v>0.34</v>
      </c>
      <c r="T1155">
        <v>15.2</v>
      </c>
      <c r="U1155">
        <v>0.97</v>
      </c>
      <c r="V1155">
        <v>0.05</v>
      </c>
      <c r="W1155">
        <v>0.36</v>
      </c>
      <c r="X1155">
        <v>1.0900000000000001</v>
      </c>
      <c r="Y1155">
        <v>2.93</v>
      </c>
      <c r="Z1155">
        <v>5.46</v>
      </c>
      <c r="AA1155">
        <v>0</v>
      </c>
      <c r="AB1155">
        <v>0</v>
      </c>
      <c r="AC1155">
        <v>0</v>
      </c>
      <c r="AD1155">
        <v>0</v>
      </c>
      <c r="AE1155">
        <v>96</v>
      </c>
      <c r="AG1155" s="134">
        <v>6199</v>
      </c>
      <c r="AH1155">
        <v>51.7</v>
      </c>
      <c r="AI1155">
        <v>0.67</v>
      </c>
      <c r="AJ1155">
        <v>6.72</v>
      </c>
      <c r="AK1155">
        <v>8.1</v>
      </c>
      <c r="AL1155">
        <v>0.09</v>
      </c>
      <c r="AM1155">
        <v>13.1</v>
      </c>
      <c r="AN1155">
        <v>17.8</v>
      </c>
      <c r="AO1155">
        <v>1.52</v>
      </c>
      <c r="AP1155">
        <v>0</v>
      </c>
      <c r="AQ1155">
        <v>0</v>
      </c>
    </row>
    <row r="1156" spans="1:43" ht="15.6">
      <c r="A1156" s="134">
        <v>6222</v>
      </c>
      <c r="B1156" t="s">
        <v>2508</v>
      </c>
      <c r="C1156" t="s">
        <v>1054</v>
      </c>
      <c r="D1156">
        <v>4.3</v>
      </c>
      <c r="E1156">
        <f t="shared" si="69"/>
        <v>0.28999999999999204</v>
      </c>
      <c r="F1156">
        <f t="shared" si="70"/>
        <v>4.2999999999999972</v>
      </c>
      <c r="G1156">
        <f t="shared" si="71"/>
        <v>12.5</v>
      </c>
      <c r="H1156" s="136">
        <f t="shared" si="72"/>
        <v>1233.1500000000001</v>
      </c>
      <c r="I1156" t="s">
        <v>2016</v>
      </c>
      <c r="J1156" t="s">
        <v>1490</v>
      </c>
      <c r="K1156" t="s">
        <v>1547</v>
      </c>
      <c r="L1156" t="s">
        <v>1486</v>
      </c>
      <c r="M1156">
        <v>288</v>
      </c>
      <c r="N1156">
        <v>960</v>
      </c>
      <c r="O1156">
        <v>10</v>
      </c>
      <c r="P1156">
        <v>1.25</v>
      </c>
      <c r="Q1156" s="134">
        <v>6222</v>
      </c>
      <c r="R1156">
        <v>72.900000000000006</v>
      </c>
      <c r="S1156">
        <v>0.57999999999999996</v>
      </c>
      <c r="T1156">
        <v>15</v>
      </c>
      <c r="U1156">
        <v>2.16</v>
      </c>
      <c r="V1156">
        <v>0.05</v>
      </c>
      <c r="W1156">
        <v>0.54</v>
      </c>
      <c r="X1156">
        <v>2.29</v>
      </c>
      <c r="Y1156">
        <v>2.87</v>
      </c>
      <c r="Z1156">
        <v>3.32</v>
      </c>
      <c r="AA1156">
        <v>0</v>
      </c>
      <c r="AB1156">
        <v>0</v>
      </c>
      <c r="AC1156">
        <v>0</v>
      </c>
      <c r="AD1156">
        <v>0</v>
      </c>
      <c r="AE1156">
        <v>95.7</v>
      </c>
      <c r="AG1156" s="134">
        <v>6222</v>
      </c>
      <c r="AH1156">
        <v>50.1</v>
      </c>
      <c r="AI1156">
        <v>0.85</v>
      </c>
      <c r="AJ1156">
        <v>6.49</v>
      </c>
      <c r="AK1156">
        <v>12.8</v>
      </c>
      <c r="AL1156">
        <v>0.56999999999999995</v>
      </c>
      <c r="AM1156">
        <v>11.7</v>
      </c>
      <c r="AN1156">
        <v>16.3</v>
      </c>
      <c r="AO1156">
        <v>0.82</v>
      </c>
      <c r="AP1156">
        <v>0</v>
      </c>
      <c r="AQ1156">
        <v>0</v>
      </c>
    </row>
    <row r="1157" spans="1:43" ht="15.6">
      <c r="A1157" s="134">
        <v>6220</v>
      </c>
      <c r="B1157" t="s">
        <v>2509</v>
      </c>
      <c r="C1157" t="s">
        <v>1054</v>
      </c>
      <c r="D1157">
        <v>4.4000000000000004</v>
      </c>
      <c r="E1157">
        <f t="shared" si="69"/>
        <v>0.35999999999998522</v>
      </c>
      <c r="F1157">
        <f t="shared" si="70"/>
        <v>4.4000000000000057</v>
      </c>
      <c r="G1157">
        <f t="shared" si="71"/>
        <v>10</v>
      </c>
      <c r="H1157" s="136">
        <f t="shared" si="72"/>
        <v>1273.1500000000001</v>
      </c>
      <c r="I1157" t="s">
        <v>2016</v>
      </c>
      <c r="J1157" t="s">
        <v>1490</v>
      </c>
      <c r="K1157" t="s">
        <v>1547</v>
      </c>
      <c r="L1157" t="s">
        <v>1486</v>
      </c>
      <c r="M1157">
        <v>120</v>
      </c>
      <c r="N1157">
        <v>1000</v>
      </c>
      <c r="O1157">
        <v>10</v>
      </c>
      <c r="P1157">
        <v>1</v>
      </c>
      <c r="Q1157" s="134">
        <v>6220</v>
      </c>
      <c r="R1157">
        <v>70.099999999999994</v>
      </c>
      <c r="S1157">
        <v>1.26</v>
      </c>
      <c r="T1157">
        <v>13.8</v>
      </c>
      <c r="U1157">
        <v>3.75</v>
      </c>
      <c r="V1157">
        <v>0.15</v>
      </c>
      <c r="W1157">
        <v>1.1100000000000001</v>
      </c>
      <c r="X1157">
        <v>3.65</v>
      </c>
      <c r="Y1157">
        <v>2.56</v>
      </c>
      <c r="Z1157">
        <v>3.26</v>
      </c>
      <c r="AA1157">
        <v>0</v>
      </c>
      <c r="AB1157">
        <v>0</v>
      </c>
      <c r="AC1157">
        <v>0</v>
      </c>
      <c r="AD1157">
        <v>0</v>
      </c>
      <c r="AE1157">
        <v>95.6</v>
      </c>
      <c r="AG1157" s="134">
        <v>6220</v>
      </c>
      <c r="AH1157">
        <v>50.9</v>
      </c>
      <c r="AI1157">
        <v>0.82</v>
      </c>
      <c r="AJ1157">
        <v>4.29</v>
      </c>
      <c r="AK1157">
        <v>11.9</v>
      </c>
      <c r="AL1157">
        <v>0.4</v>
      </c>
      <c r="AM1157">
        <v>13.4</v>
      </c>
      <c r="AN1157">
        <v>16.899999999999999</v>
      </c>
      <c r="AO1157">
        <v>0.43</v>
      </c>
      <c r="AP1157">
        <v>0</v>
      </c>
      <c r="AQ1157">
        <v>0</v>
      </c>
    </row>
    <row r="1158" spans="1:43" ht="15.6">
      <c r="A1158" s="134">
        <v>6221</v>
      </c>
      <c r="B1158" t="s">
        <v>2510</v>
      </c>
      <c r="C1158" t="s">
        <v>1054</v>
      </c>
      <c r="D1158">
        <v>4.9000000000000004</v>
      </c>
      <c r="E1158">
        <f t="shared" si="69"/>
        <v>4.9999999999997158E-2</v>
      </c>
      <c r="F1158">
        <f t="shared" si="70"/>
        <v>4.9000000000000057</v>
      </c>
      <c r="G1158">
        <f t="shared" si="71"/>
        <v>12.5</v>
      </c>
      <c r="H1158" s="136">
        <f t="shared" si="72"/>
        <v>1203.1500000000001</v>
      </c>
      <c r="I1158" t="s">
        <v>2016</v>
      </c>
      <c r="J1158" t="s">
        <v>1490</v>
      </c>
      <c r="K1158" t="s">
        <v>1547</v>
      </c>
      <c r="L1158" t="s">
        <v>1486</v>
      </c>
      <c r="M1158">
        <v>336</v>
      </c>
      <c r="N1158">
        <v>930</v>
      </c>
      <c r="O1158">
        <v>10</v>
      </c>
      <c r="P1158">
        <v>1.25</v>
      </c>
      <c r="Q1158" s="134">
        <v>6221</v>
      </c>
      <c r="R1158">
        <v>74.3</v>
      </c>
      <c r="S1158">
        <v>0.4</v>
      </c>
      <c r="T1158">
        <v>14.8</v>
      </c>
      <c r="U1158">
        <v>1.8</v>
      </c>
      <c r="V1158">
        <v>0.06</v>
      </c>
      <c r="W1158">
        <v>0.45</v>
      </c>
      <c r="X1158">
        <v>2.2400000000000002</v>
      </c>
      <c r="Y1158">
        <v>2.81</v>
      </c>
      <c r="Z1158">
        <v>3.09</v>
      </c>
      <c r="AA1158">
        <v>0</v>
      </c>
      <c r="AB1158">
        <v>0</v>
      </c>
      <c r="AC1158">
        <v>0</v>
      </c>
      <c r="AD1158">
        <v>0</v>
      </c>
      <c r="AE1158">
        <v>95.1</v>
      </c>
      <c r="AG1158" s="134">
        <v>6221</v>
      </c>
      <c r="AH1158">
        <v>50.2</v>
      </c>
      <c r="AI1158">
        <v>0.87</v>
      </c>
      <c r="AJ1158">
        <v>6.01</v>
      </c>
      <c r="AK1158">
        <v>10.7</v>
      </c>
      <c r="AL1158">
        <v>0.41</v>
      </c>
      <c r="AM1158">
        <v>11.5</v>
      </c>
      <c r="AN1158">
        <v>18.899999999999999</v>
      </c>
      <c r="AO1158">
        <v>0.99</v>
      </c>
      <c r="AP1158">
        <v>0</v>
      </c>
      <c r="AQ1158">
        <v>0</v>
      </c>
    </row>
    <row r="1159" spans="1:43" ht="15.6">
      <c r="A1159" s="134">
        <v>6197</v>
      </c>
      <c r="B1159" t="s">
        <v>2511</v>
      </c>
      <c r="C1159" t="s">
        <v>1054</v>
      </c>
      <c r="D1159">
        <v>5</v>
      </c>
      <c r="E1159">
        <f t="shared" si="69"/>
        <v>0.10000000000000853</v>
      </c>
      <c r="F1159">
        <f t="shared" si="70"/>
        <v>5</v>
      </c>
      <c r="G1159">
        <f t="shared" si="71"/>
        <v>15</v>
      </c>
      <c r="H1159" s="136">
        <f t="shared" si="72"/>
        <v>1223.1500000000001</v>
      </c>
      <c r="I1159" t="s">
        <v>2016</v>
      </c>
      <c r="J1159" t="s">
        <v>1490</v>
      </c>
      <c r="K1159" t="s">
        <v>1547</v>
      </c>
      <c r="L1159" t="s">
        <v>1486</v>
      </c>
      <c r="M1159">
        <v>336</v>
      </c>
      <c r="N1159">
        <v>950</v>
      </c>
      <c r="O1159">
        <v>10</v>
      </c>
      <c r="P1159">
        <v>1.5</v>
      </c>
      <c r="Q1159" s="134">
        <v>6197</v>
      </c>
      <c r="R1159">
        <v>73.599999999999994</v>
      </c>
      <c r="S1159">
        <v>0.32</v>
      </c>
      <c r="T1159">
        <v>15.4</v>
      </c>
      <c r="U1159">
        <v>1.06</v>
      </c>
      <c r="V1159">
        <v>0.03</v>
      </c>
      <c r="W1159">
        <v>0.31</v>
      </c>
      <c r="X1159">
        <v>1.08</v>
      </c>
      <c r="Y1159">
        <v>2.86</v>
      </c>
      <c r="Z1159">
        <v>5.24</v>
      </c>
      <c r="AA1159">
        <v>0</v>
      </c>
      <c r="AB1159">
        <v>0</v>
      </c>
      <c r="AC1159">
        <v>0</v>
      </c>
      <c r="AD1159">
        <v>0</v>
      </c>
      <c r="AE1159">
        <v>95</v>
      </c>
      <c r="AG1159" s="134">
        <v>6197</v>
      </c>
      <c r="AH1159">
        <v>51.8</v>
      </c>
      <c r="AI1159">
        <v>0.76</v>
      </c>
      <c r="AJ1159">
        <v>6.56</v>
      </c>
      <c r="AK1159">
        <v>12.2</v>
      </c>
      <c r="AL1159">
        <v>0.4</v>
      </c>
      <c r="AM1159">
        <v>12</v>
      </c>
      <c r="AN1159">
        <v>15.8</v>
      </c>
      <c r="AO1159">
        <v>1.25</v>
      </c>
      <c r="AP1159">
        <v>0</v>
      </c>
      <c r="AQ1159">
        <v>0</v>
      </c>
    </row>
    <row r="1160" spans="1:43" ht="15.6">
      <c r="A1160" s="134">
        <v>6218</v>
      </c>
      <c r="B1160" t="s">
        <v>2512</v>
      </c>
      <c r="C1160" t="s">
        <v>1054</v>
      </c>
      <c r="D1160">
        <v>5.0999999999999996</v>
      </c>
      <c r="E1160">
        <f t="shared" si="69"/>
        <v>0.25</v>
      </c>
      <c r="F1160">
        <f t="shared" si="70"/>
        <v>5.0999999999999943</v>
      </c>
      <c r="G1160">
        <f t="shared" si="71"/>
        <v>10</v>
      </c>
      <c r="H1160" s="136">
        <f t="shared" si="72"/>
        <v>1223.1500000000001</v>
      </c>
      <c r="I1160" t="s">
        <v>2016</v>
      </c>
      <c r="J1160" t="s">
        <v>1490</v>
      </c>
      <c r="K1160" t="s">
        <v>1547</v>
      </c>
      <c r="L1160" t="s">
        <v>1486</v>
      </c>
      <c r="M1160">
        <v>360</v>
      </c>
      <c r="N1160">
        <v>950</v>
      </c>
      <c r="O1160">
        <v>10</v>
      </c>
      <c r="P1160">
        <v>1</v>
      </c>
      <c r="Q1160" s="134">
        <v>6218</v>
      </c>
      <c r="R1160">
        <v>72</v>
      </c>
      <c r="S1160">
        <v>0.55000000000000004</v>
      </c>
      <c r="T1160">
        <v>15</v>
      </c>
      <c r="U1160">
        <v>3</v>
      </c>
      <c r="V1160">
        <v>0.2</v>
      </c>
      <c r="W1160">
        <v>0.79</v>
      </c>
      <c r="X1160">
        <v>3.42</v>
      </c>
      <c r="Y1160">
        <v>2.38</v>
      </c>
      <c r="Z1160">
        <v>2.41</v>
      </c>
      <c r="AA1160">
        <v>0</v>
      </c>
      <c r="AB1160">
        <v>0</v>
      </c>
      <c r="AC1160">
        <v>0</v>
      </c>
      <c r="AD1160">
        <v>0</v>
      </c>
      <c r="AE1160">
        <v>94.9</v>
      </c>
      <c r="AG1160" s="134">
        <v>6218</v>
      </c>
      <c r="AH1160">
        <v>49.6</v>
      </c>
      <c r="AI1160">
        <v>0.8</v>
      </c>
      <c r="AJ1160">
        <v>4.5</v>
      </c>
      <c r="AK1160">
        <v>12.3</v>
      </c>
      <c r="AL1160">
        <v>0.46</v>
      </c>
      <c r="AM1160">
        <v>13.3</v>
      </c>
      <c r="AN1160">
        <v>17.399999999999999</v>
      </c>
      <c r="AO1160">
        <v>0.53</v>
      </c>
      <c r="AP1160">
        <v>0</v>
      </c>
      <c r="AQ1160">
        <v>0</v>
      </c>
    </row>
    <row r="1161" spans="1:43" ht="15.6">
      <c r="A1161" s="134">
        <v>6219</v>
      </c>
      <c r="B1161" t="s">
        <v>2513</v>
      </c>
      <c r="C1161" t="s">
        <v>1054</v>
      </c>
      <c r="D1161">
        <v>5.0999999999999996</v>
      </c>
      <c r="E1161">
        <f t="shared" si="69"/>
        <v>0.19000000000001194</v>
      </c>
      <c r="F1161">
        <f t="shared" si="70"/>
        <v>5.0999999999999943</v>
      </c>
      <c r="G1161">
        <f t="shared" si="71"/>
        <v>10</v>
      </c>
      <c r="H1161" s="136">
        <f t="shared" si="72"/>
        <v>1248.1500000000001</v>
      </c>
      <c r="I1161" t="s">
        <v>2016</v>
      </c>
      <c r="J1161" t="s">
        <v>1490</v>
      </c>
      <c r="K1161" t="s">
        <v>1547</v>
      </c>
      <c r="L1161" t="s">
        <v>1486</v>
      </c>
      <c r="M1161">
        <v>264</v>
      </c>
      <c r="N1161">
        <v>975</v>
      </c>
      <c r="O1161">
        <v>10</v>
      </c>
      <c r="P1161">
        <v>1</v>
      </c>
      <c r="Q1161" s="134">
        <v>6219</v>
      </c>
      <c r="R1161">
        <v>71.099999999999994</v>
      </c>
      <c r="S1161">
        <v>0.69</v>
      </c>
      <c r="T1161">
        <v>15.6</v>
      </c>
      <c r="U1161">
        <v>3.16</v>
      </c>
      <c r="V1161">
        <v>0.12</v>
      </c>
      <c r="W1161">
        <v>0.89</v>
      </c>
      <c r="X1161">
        <v>4.08</v>
      </c>
      <c r="Y1161">
        <v>2.12</v>
      </c>
      <c r="Z1161">
        <v>2.0499999999999998</v>
      </c>
      <c r="AA1161">
        <v>0</v>
      </c>
      <c r="AB1161">
        <v>0</v>
      </c>
      <c r="AC1161">
        <v>0</v>
      </c>
      <c r="AD1161">
        <v>0</v>
      </c>
      <c r="AE1161">
        <v>94.9</v>
      </c>
      <c r="AG1161" s="134">
        <v>6219</v>
      </c>
      <c r="AH1161">
        <v>49.8</v>
      </c>
      <c r="AI1161">
        <v>0.74</v>
      </c>
      <c r="AJ1161">
        <v>4.8600000000000003</v>
      </c>
      <c r="AK1161">
        <v>13</v>
      </c>
      <c r="AL1161">
        <v>0.56000000000000005</v>
      </c>
      <c r="AM1161">
        <v>13.1</v>
      </c>
      <c r="AN1161">
        <v>16.899999999999999</v>
      </c>
      <c r="AO1161">
        <v>0.49</v>
      </c>
      <c r="AP1161">
        <v>0</v>
      </c>
      <c r="AQ1161">
        <v>0</v>
      </c>
    </row>
    <row r="1162" spans="1:43" ht="15.6">
      <c r="A1162" s="134">
        <v>6203</v>
      </c>
      <c r="B1162" t="s">
        <v>2514</v>
      </c>
      <c r="C1162" t="s">
        <v>1054</v>
      </c>
      <c r="D1162">
        <v>5.5</v>
      </c>
      <c r="E1162">
        <f t="shared" si="69"/>
        <v>0.31999999999999318</v>
      </c>
      <c r="F1162">
        <f t="shared" si="70"/>
        <v>5.5</v>
      </c>
      <c r="G1162">
        <f t="shared" si="71"/>
        <v>3</v>
      </c>
      <c r="H1162" s="136">
        <f t="shared" si="72"/>
        <v>1173.1500000000001</v>
      </c>
      <c r="I1162" t="s">
        <v>2500</v>
      </c>
      <c r="J1162" t="s">
        <v>1511</v>
      </c>
      <c r="K1162" t="s">
        <v>1547</v>
      </c>
      <c r="L1162" t="s">
        <v>1486</v>
      </c>
      <c r="M1162">
        <v>336</v>
      </c>
      <c r="N1162">
        <v>900</v>
      </c>
      <c r="O1162">
        <v>5</v>
      </c>
      <c r="P1162">
        <v>0.3</v>
      </c>
      <c r="Q1162" s="134">
        <v>6203</v>
      </c>
      <c r="R1162">
        <v>75.7</v>
      </c>
      <c r="S1162">
        <v>0.36</v>
      </c>
      <c r="T1162">
        <v>12.6</v>
      </c>
      <c r="U1162">
        <v>2.02</v>
      </c>
      <c r="V1162">
        <v>0.18</v>
      </c>
      <c r="W1162">
        <v>0.48</v>
      </c>
      <c r="X1162">
        <v>2.98</v>
      </c>
      <c r="Y1162">
        <v>2.6</v>
      </c>
      <c r="Z1162">
        <v>2.76</v>
      </c>
      <c r="AA1162">
        <v>0</v>
      </c>
      <c r="AB1162">
        <v>0</v>
      </c>
      <c r="AC1162">
        <v>0</v>
      </c>
      <c r="AD1162">
        <v>0</v>
      </c>
      <c r="AE1162">
        <v>94.5</v>
      </c>
      <c r="AG1162" s="134">
        <v>6203</v>
      </c>
      <c r="AH1162">
        <v>51.5</v>
      </c>
      <c r="AI1162">
        <v>0.41</v>
      </c>
      <c r="AJ1162">
        <v>2.7</v>
      </c>
      <c r="AK1162">
        <v>7.9</v>
      </c>
      <c r="AL1162">
        <v>0.82</v>
      </c>
      <c r="AM1162">
        <v>15.2</v>
      </c>
      <c r="AN1162">
        <v>20.100000000000001</v>
      </c>
      <c r="AO1162">
        <v>0.42</v>
      </c>
      <c r="AP1162">
        <v>0</v>
      </c>
      <c r="AQ1162">
        <v>0</v>
      </c>
    </row>
    <row r="1163" spans="1:43" ht="15.6">
      <c r="A1163" s="134">
        <v>6217</v>
      </c>
      <c r="B1163" t="s">
        <v>2515</v>
      </c>
      <c r="C1163" t="s">
        <v>1054</v>
      </c>
      <c r="D1163">
        <v>5.5</v>
      </c>
      <c r="E1163">
        <f t="shared" si="69"/>
        <v>0.30999999999998806</v>
      </c>
      <c r="F1163">
        <f t="shared" si="70"/>
        <v>5.5</v>
      </c>
      <c r="G1163">
        <f t="shared" si="71"/>
        <v>10</v>
      </c>
      <c r="H1163" s="136">
        <f t="shared" si="72"/>
        <v>1198.1500000000001</v>
      </c>
      <c r="I1163" t="s">
        <v>2016</v>
      </c>
      <c r="J1163" t="s">
        <v>1490</v>
      </c>
      <c r="K1163" t="s">
        <v>1547</v>
      </c>
      <c r="L1163" t="s">
        <v>1486</v>
      </c>
      <c r="M1163">
        <v>336</v>
      </c>
      <c r="N1163">
        <v>925</v>
      </c>
      <c r="O1163">
        <v>10</v>
      </c>
      <c r="P1163">
        <v>1</v>
      </c>
      <c r="Q1163" s="134">
        <v>6217</v>
      </c>
      <c r="R1163">
        <v>72.5</v>
      </c>
      <c r="S1163">
        <v>0.41</v>
      </c>
      <c r="T1163">
        <v>15.3</v>
      </c>
      <c r="U1163">
        <v>2.65</v>
      </c>
      <c r="V1163">
        <v>0.08</v>
      </c>
      <c r="W1163">
        <v>0.64</v>
      </c>
      <c r="X1163">
        <v>3.29</v>
      </c>
      <c r="Y1163">
        <v>2.17</v>
      </c>
      <c r="Z1163">
        <v>2.65</v>
      </c>
      <c r="AA1163">
        <v>0</v>
      </c>
      <c r="AB1163">
        <v>0</v>
      </c>
      <c r="AC1163">
        <v>0</v>
      </c>
      <c r="AD1163">
        <v>0</v>
      </c>
      <c r="AE1163">
        <v>94.5</v>
      </c>
      <c r="AG1163" s="134">
        <v>6217</v>
      </c>
      <c r="AH1163">
        <v>50.1</v>
      </c>
      <c r="AI1163">
        <v>0.61</v>
      </c>
      <c r="AJ1163">
        <v>4.28</v>
      </c>
      <c r="AK1163">
        <v>13.2</v>
      </c>
      <c r="AL1163">
        <v>0.5</v>
      </c>
      <c r="AM1163">
        <v>12.4</v>
      </c>
      <c r="AN1163">
        <v>17.3</v>
      </c>
      <c r="AO1163">
        <v>0.53</v>
      </c>
      <c r="AP1163">
        <v>0</v>
      </c>
      <c r="AQ1163">
        <v>0</v>
      </c>
    </row>
    <row r="1164" spans="1:43" ht="15.6">
      <c r="A1164" s="134">
        <v>6224</v>
      </c>
      <c r="B1164" t="s">
        <v>2516</v>
      </c>
      <c r="C1164" t="s">
        <v>1054</v>
      </c>
      <c r="D1164">
        <v>5.5</v>
      </c>
      <c r="E1164">
        <f t="shared" si="69"/>
        <v>0.14999999999999147</v>
      </c>
      <c r="F1164">
        <f t="shared" si="70"/>
        <v>5.5</v>
      </c>
      <c r="G1164">
        <f t="shared" si="71"/>
        <v>15</v>
      </c>
      <c r="H1164" s="136">
        <f t="shared" si="72"/>
        <v>1223.1500000000001</v>
      </c>
      <c r="I1164" t="s">
        <v>2016</v>
      </c>
      <c r="J1164" t="s">
        <v>1490</v>
      </c>
      <c r="K1164" t="s">
        <v>1547</v>
      </c>
      <c r="L1164" t="s">
        <v>1486</v>
      </c>
      <c r="M1164">
        <v>336</v>
      </c>
      <c r="N1164">
        <v>950</v>
      </c>
      <c r="O1164">
        <v>10</v>
      </c>
      <c r="P1164">
        <v>1.5</v>
      </c>
      <c r="Q1164" s="134">
        <v>6224</v>
      </c>
      <c r="R1164">
        <v>73.7</v>
      </c>
      <c r="S1164">
        <v>0.33</v>
      </c>
      <c r="T1164">
        <v>15.5</v>
      </c>
      <c r="U1164">
        <v>1.36</v>
      </c>
      <c r="V1164">
        <v>0.04</v>
      </c>
      <c r="W1164">
        <v>0.44</v>
      </c>
      <c r="X1164">
        <v>1.65</v>
      </c>
      <c r="Y1164">
        <v>3.92</v>
      </c>
      <c r="Z1164">
        <v>2.91</v>
      </c>
      <c r="AA1164">
        <v>0</v>
      </c>
      <c r="AB1164">
        <v>0</v>
      </c>
      <c r="AC1164">
        <v>0</v>
      </c>
      <c r="AD1164">
        <v>0</v>
      </c>
      <c r="AE1164">
        <v>94.5</v>
      </c>
      <c r="AG1164" s="134">
        <v>6224</v>
      </c>
      <c r="AH1164">
        <v>51.3</v>
      </c>
      <c r="AI1164">
        <v>0.65</v>
      </c>
      <c r="AJ1164">
        <v>6.55</v>
      </c>
      <c r="AK1164">
        <v>9.6999999999999993</v>
      </c>
      <c r="AL1164">
        <v>0.28000000000000003</v>
      </c>
      <c r="AM1164">
        <v>12</v>
      </c>
      <c r="AN1164">
        <v>18.600000000000001</v>
      </c>
      <c r="AO1164">
        <v>1.37</v>
      </c>
      <c r="AP1164">
        <v>0</v>
      </c>
      <c r="AQ1164">
        <v>0</v>
      </c>
    </row>
    <row r="1165" spans="1:43" ht="15.6">
      <c r="A1165" s="134">
        <v>30338</v>
      </c>
      <c r="B1165">
        <v>32</v>
      </c>
      <c r="C1165" t="s">
        <v>2045</v>
      </c>
      <c r="D1165">
        <v>1.9</v>
      </c>
      <c r="E1165">
        <f t="shared" si="69"/>
        <v>0</v>
      </c>
      <c r="F1165">
        <f t="shared" si="70"/>
        <v>-1.9000000000000057</v>
      </c>
      <c r="G1165">
        <f t="shared" si="71"/>
        <v>5</v>
      </c>
      <c r="H1165" s="136">
        <f t="shared" si="72"/>
        <v>1423.15</v>
      </c>
      <c r="I1165" t="s">
        <v>2046</v>
      </c>
      <c r="J1165" t="s">
        <v>1490</v>
      </c>
      <c r="K1165" t="s">
        <v>2517</v>
      </c>
      <c r="L1165" t="s">
        <v>2518</v>
      </c>
      <c r="M1165">
        <v>26</v>
      </c>
      <c r="N1165">
        <v>1150</v>
      </c>
      <c r="O1165">
        <v>15</v>
      </c>
      <c r="P1165">
        <v>0.5</v>
      </c>
      <c r="Q1165" s="134">
        <v>30338</v>
      </c>
      <c r="R1165">
        <v>57.4</v>
      </c>
      <c r="S1165">
        <v>0.9</v>
      </c>
      <c r="T1165">
        <v>16.8</v>
      </c>
      <c r="U1165">
        <v>8.8000000000000007</v>
      </c>
      <c r="V1165">
        <v>0</v>
      </c>
      <c r="W1165">
        <v>4.2</v>
      </c>
      <c r="X1165">
        <v>8</v>
      </c>
      <c r="Y1165">
        <v>2.8</v>
      </c>
      <c r="Z1165">
        <v>1.1000000000000001</v>
      </c>
      <c r="AA1165">
        <v>0</v>
      </c>
      <c r="AB1165">
        <v>0</v>
      </c>
      <c r="AC1165">
        <v>0</v>
      </c>
      <c r="AD1165">
        <v>0</v>
      </c>
      <c r="AE1165">
        <v>101.9</v>
      </c>
      <c r="AG1165" s="134">
        <v>30338</v>
      </c>
      <c r="AH1165">
        <v>50.8</v>
      </c>
      <c r="AI1165">
        <v>0.1</v>
      </c>
      <c r="AJ1165">
        <v>2.6</v>
      </c>
      <c r="AK1165">
        <v>12.3</v>
      </c>
      <c r="AL1165">
        <v>0</v>
      </c>
      <c r="AM1165">
        <v>11.7</v>
      </c>
      <c r="AN1165">
        <v>21.7</v>
      </c>
      <c r="AO1165">
        <v>0.8</v>
      </c>
      <c r="AP1165">
        <v>0</v>
      </c>
      <c r="AQ1165">
        <v>0</v>
      </c>
    </row>
    <row r="1166" spans="1:43" ht="15.6">
      <c r="A1166" s="134">
        <v>1503</v>
      </c>
      <c r="B1166" t="s">
        <v>2519</v>
      </c>
      <c r="C1166" t="s">
        <v>2051</v>
      </c>
      <c r="D1166">
        <v>0.77</v>
      </c>
      <c r="E1166">
        <f t="shared" si="69"/>
        <v>-0.65000000000000568</v>
      </c>
      <c r="F1166">
        <f t="shared" si="70"/>
        <v>7.1700000000000017</v>
      </c>
      <c r="G1166">
        <f t="shared" si="71"/>
        <v>15</v>
      </c>
      <c r="H1166" s="136">
        <f t="shared" si="72"/>
        <v>1433.15</v>
      </c>
      <c r="I1166" t="s">
        <v>2052</v>
      </c>
      <c r="J1166" t="s">
        <v>1490</v>
      </c>
      <c r="K1166" t="s">
        <v>1580</v>
      </c>
      <c r="L1166" t="s">
        <v>1848</v>
      </c>
      <c r="M1166">
        <v>18</v>
      </c>
      <c r="N1166">
        <v>1160</v>
      </c>
      <c r="O1166">
        <v>10</v>
      </c>
      <c r="P1166">
        <v>1.5</v>
      </c>
      <c r="Q1166" s="134">
        <v>1503</v>
      </c>
      <c r="R1166">
        <v>48.81</v>
      </c>
      <c r="S1166">
        <v>1.44</v>
      </c>
      <c r="T1166">
        <v>18.02</v>
      </c>
      <c r="U1166">
        <v>9.23</v>
      </c>
      <c r="V1166">
        <v>0.23</v>
      </c>
      <c r="W1166">
        <v>9.5</v>
      </c>
      <c r="X1166">
        <v>9.6999999999999993</v>
      </c>
      <c r="Y1166">
        <v>2.89</v>
      </c>
      <c r="Z1166">
        <v>0.82</v>
      </c>
      <c r="AA1166">
        <v>0.01</v>
      </c>
      <c r="AB1166">
        <v>0</v>
      </c>
      <c r="AC1166">
        <v>0</v>
      </c>
      <c r="AD1166">
        <v>0</v>
      </c>
      <c r="AE1166">
        <v>92.83</v>
      </c>
      <c r="AG1166" s="134">
        <v>1503</v>
      </c>
      <c r="AH1166">
        <v>48.35</v>
      </c>
      <c r="AI1166">
        <v>0.53</v>
      </c>
      <c r="AJ1166">
        <v>7.97</v>
      </c>
      <c r="AK1166">
        <v>6.39</v>
      </c>
      <c r="AL1166">
        <v>0.22</v>
      </c>
      <c r="AM1166">
        <v>15.75</v>
      </c>
      <c r="AN1166">
        <v>18.75</v>
      </c>
      <c r="AO1166">
        <v>0.68</v>
      </c>
      <c r="AP1166">
        <v>0.01</v>
      </c>
      <c r="AQ1166">
        <v>0.27</v>
      </c>
    </row>
    <row r="1167" spans="1:43" ht="15.6">
      <c r="A1167" s="134">
        <v>1505</v>
      </c>
      <c r="B1167" t="s">
        <v>2520</v>
      </c>
      <c r="C1167" t="s">
        <v>2051</v>
      </c>
      <c r="D1167">
        <v>1.26</v>
      </c>
      <c r="E1167">
        <f t="shared" si="69"/>
        <v>1.0000000000005116E-2</v>
      </c>
      <c r="F1167">
        <f t="shared" si="70"/>
        <v>6.5499999999999972</v>
      </c>
      <c r="G1167">
        <f t="shared" si="71"/>
        <v>17.5</v>
      </c>
      <c r="H1167" s="136">
        <f t="shared" si="72"/>
        <v>1453.15</v>
      </c>
      <c r="I1167" t="s">
        <v>2052</v>
      </c>
      <c r="J1167" t="s">
        <v>1490</v>
      </c>
      <c r="K1167" t="s">
        <v>1580</v>
      </c>
      <c r="L1167" t="s">
        <v>1848</v>
      </c>
      <c r="M1167">
        <v>12</v>
      </c>
      <c r="N1167">
        <v>1180</v>
      </c>
      <c r="O1167">
        <v>10</v>
      </c>
      <c r="P1167">
        <v>1.75</v>
      </c>
      <c r="Q1167" s="134">
        <v>1505</v>
      </c>
      <c r="R1167">
        <v>48.01</v>
      </c>
      <c r="S1167">
        <v>1.38</v>
      </c>
      <c r="T1167">
        <v>18.53</v>
      </c>
      <c r="U1167">
        <v>8.1300000000000008</v>
      </c>
      <c r="V1167">
        <v>0.14000000000000001</v>
      </c>
      <c r="W1167">
        <v>10.24</v>
      </c>
      <c r="X1167">
        <v>9.91</v>
      </c>
      <c r="Y1167">
        <v>2.91</v>
      </c>
      <c r="Z1167">
        <v>0.7</v>
      </c>
      <c r="AA1167">
        <v>0.04</v>
      </c>
      <c r="AB1167">
        <v>0</v>
      </c>
      <c r="AC1167">
        <v>0</v>
      </c>
      <c r="AD1167">
        <v>0</v>
      </c>
      <c r="AE1167">
        <v>93.45</v>
      </c>
      <c r="AG1167" s="134">
        <v>1505</v>
      </c>
      <c r="AH1167">
        <v>49.08</v>
      </c>
      <c r="AI1167">
        <v>0.38</v>
      </c>
      <c r="AJ1167">
        <v>8.4600000000000009</v>
      </c>
      <c r="AK1167">
        <v>5.83</v>
      </c>
      <c r="AL1167">
        <v>0.23</v>
      </c>
      <c r="AM1167">
        <v>15.88</v>
      </c>
      <c r="AN1167">
        <v>17.98</v>
      </c>
      <c r="AO1167">
        <v>0.94</v>
      </c>
      <c r="AP1167">
        <v>0.06</v>
      </c>
      <c r="AQ1167">
        <v>0.43</v>
      </c>
    </row>
    <row r="1168" spans="1:43" ht="15.6">
      <c r="A1168" s="134">
        <v>1506</v>
      </c>
      <c r="B1168" t="s">
        <v>2521</v>
      </c>
      <c r="C1168" t="s">
        <v>2051</v>
      </c>
      <c r="D1168">
        <v>1.07</v>
      </c>
      <c r="E1168">
        <f t="shared" si="69"/>
        <v>1.0000000000005116E-2</v>
      </c>
      <c r="F1168">
        <f t="shared" si="70"/>
        <v>6.4099999999999966</v>
      </c>
      <c r="G1168">
        <f t="shared" si="71"/>
        <v>17.5</v>
      </c>
      <c r="H1168" s="136">
        <f t="shared" si="72"/>
        <v>1473.15</v>
      </c>
      <c r="I1168" t="s">
        <v>2052</v>
      </c>
      <c r="J1168" t="s">
        <v>1490</v>
      </c>
      <c r="K1168" t="s">
        <v>1580</v>
      </c>
      <c r="L1168" t="s">
        <v>1848</v>
      </c>
      <c r="M1168">
        <v>12</v>
      </c>
      <c r="N1168">
        <v>1200</v>
      </c>
      <c r="O1168">
        <v>10</v>
      </c>
      <c r="P1168">
        <v>1.75</v>
      </c>
      <c r="Q1168" s="134">
        <v>1506</v>
      </c>
      <c r="R1168">
        <v>48.06</v>
      </c>
      <c r="S1168">
        <v>1.39</v>
      </c>
      <c r="T1168">
        <v>17.760000000000002</v>
      </c>
      <c r="U1168">
        <v>9.1999999999999993</v>
      </c>
      <c r="V1168">
        <v>0.21</v>
      </c>
      <c r="W1168">
        <v>10.32</v>
      </c>
      <c r="X1168">
        <v>9.92</v>
      </c>
      <c r="Y1168">
        <v>2.39</v>
      </c>
      <c r="Z1168">
        <v>0.67</v>
      </c>
      <c r="AA1168">
        <v>7.0000000000000007E-2</v>
      </c>
      <c r="AB1168">
        <v>0</v>
      </c>
      <c r="AC1168">
        <v>0</v>
      </c>
      <c r="AD1168">
        <v>0</v>
      </c>
      <c r="AE1168">
        <v>93.59</v>
      </c>
      <c r="AG1168" s="134">
        <v>1506</v>
      </c>
      <c r="AH1168">
        <v>48.74</v>
      </c>
      <c r="AI1168">
        <v>0.49</v>
      </c>
      <c r="AJ1168">
        <v>8.9600000000000009</v>
      </c>
      <c r="AK1168">
        <v>6.74</v>
      </c>
      <c r="AL1168">
        <v>0.19</v>
      </c>
      <c r="AM1168">
        <v>15.59</v>
      </c>
      <c r="AN1168">
        <v>17.87</v>
      </c>
      <c r="AO1168">
        <v>0.8</v>
      </c>
      <c r="AP1168">
        <v>0</v>
      </c>
      <c r="AQ1168">
        <v>0.31</v>
      </c>
    </row>
    <row r="1169" spans="1:43" ht="15.6">
      <c r="A1169" s="134">
        <v>1509</v>
      </c>
      <c r="B1169" t="s">
        <v>2522</v>
      </c>
      <c r="C1169" t="s">
        <v>2051</v>
      </c>
      <c r="D1169">
        <v>1.77</v>
      </c>
      <c r="E1169">
        <f t="shared" si="69"/>
        <v>0</v>
      </c>
      <c r="F1169">
        <f t="shared" si="70"/>
        <v>5.4899999999999949</v>
      </c>
      <c r="G1169">
        <f t="shared" si="71"/>
        <v>19</v>
      </c>
      <c r="H1169" s="136">
        <f t="shared" si="72"/>
        <v>1473.15</v>
      </c>
      <c r="I1169" t="s">
        <v>2052</v>
      </c>
      <c r="J1169" t="s">
        <v>1490</v>
      </c>
      <c r="K1169" t="s">
        <v>1580</v>
      </c>
      <c r="L1169" t="s">
        <v>1848</v>
      </c>
      <c r="M1169">
        <v>19.25</v>
      </c>
      <c r="N1169">
        <v>1200</v>
      </c>
      <c r="O1169">
        <v>10</v>
      </c>
      <c r="P1169">
        <v>1.9</v>
      </c>
      <c r="Q1169" s="134">
        <v>1509</v>
      </c>
      <c r="R1169">
        <v>48.21</v>
      </c>
      <c r="S1169">
        <v>1.1399999999999999</v>
      </c>
      <c r="T1169">
        <v>16.37</v>
      </c>
      <c r="U1169">
        <v>7.72</v>
      </c>
      <c r="V1169">
        <v>0.2</v>
      </c>
      <c r="W1169">
        <v>12.1</v>
      </c>
      <c r="X1169">
        <v>11.25</v>
      </c>
      <c r="Y1169">
        <v>2.36</v>
      </c>
      <c r="Z1169">
        <v>0.54</v>
      </c>
      <c r="AA1169">
        <v>0.11</v>
      </c>
      <c r="AB1169">
        <v>0</v>
      </c>
      <c r="AC1169">
        <v>0</v>
      </c>
      <c r="AD1169">
        <v>0</v>
      </c>
      <c r="AE1169">
        <v>94.51</v>
      </c>
      <c r="AG1169" s="134">
        <v>1509</v>
      </c>
      <c r="AH1169">
        <v>48.61</v>
      </c>
      <c r="AI1169">
        <v>0.37</v>
      </c>
      <c r="AJ1169">
        <v>9.9600000000000009</v>
      </c>
      <c r="AK1169">
        <v>5.4</v>
      </c>
      <c r="AL1169">
        <v>0.12</v>
      </c>
      <c r="AM1169">
        <v>15.81</v>
      </c>
      <c r="AN1169">
        <v>17.989999999999998</v>
      </c>
      <c r="AO1169">
        <v>0.97</v>
      </c>
      <c r="AP1169">
        <v>0.03</v>
      </c>
      <c r="AQ1169">
        <v>0.25</v>
      </c>
    </row>
    <row r="1170" spans="1:43" ht="15.6">
      <c r="A1170" s="134">
        <v>2546</v>
      </c>
      <c r="B1170" t="s">
        <v>2523</v>
      </c>
      <c r="C1170" t="s">
        <v>1055</v>
      </c>
      <c r="D1170">
        <v>2.6</v>
      </c>
      <c r="E1170">
        <f t="shared" si="69"/>
        <v>4.0520500000000084</v>
      </c>
      <c r="F1170">
        <f t="shared" si="70"/>
        <v>4.0999999999999943</v>
      </c>
      <c r="G1170">
        <f t="shared" si="71"/>
        <v>4.0579999999999998</v>
      </c>
      <c r="H1170" s="136">
        <f t="shared" si="72"/>
        <v>1298.1500000000001</v>
      </c>
      <c r="I1170" t="s">
        <v>2449</v>
      </c>
      <c r="J1170" t="s">
        <v>1511</v>
      </c>
      <c r="K1170" t="s">
        <v>1547</v>
      </c>
      <c r="L1170" t="s">
        <v>1486</v>
      </c>
      <c r="M1170">
        <v>13</v>
      </c>
      <c r="N1170">
        <v>1025</v>
      </c>
      <c r="O1170">
        <v>0</v>
      </c>
      <c r="P1170">
        <v>0.40579999999999999</v>
      </c>
      <c r="Q1170" s="134">
        <v>2546</v>
      </c>
      <c r="R1170">
        <v>59.649799999999999</v>
      </c>
      <c r="S1170">
        <v>0.26851999999999998</v>
      </c>
      <c r="T1170">
        <v>18.700500000000002</v>
      </c>
      <c r="U1170">
        <v>2.4070900000000002</v>
      </c>
      <c r="V1170">
        <v>0.16303000000000001</v>
      </c>
      <c r="W1170">
        <v>2.3207800000000001</v>
      </c>
      <c r="X1170">
        <v>7.6144600000000002</v>
      </c>
      <c r="Y1170">
        <v>3.51953</v>
      </c>
      <c r="Z1170">
        <v>1.3042400000000001</v>
      </c>
      <c r="AA1170">
        <v>0</v>
      </c>
      <c r="AB1170">
        <v>0</v>
      </c>
      <c r="AC1170">
        <v>0</v>
      </c>
      <c r="AD1170">
        <v>0</v>
      </c>
      <c r="AE1170">
        <v>95.9</v>
      </c>
      <c r="AG1170" s="134">
        <v>2546</v>
      </c>
      <c r="AH1170">
        <v>49.8</v>
      </c>
      <c r="AI1170">
        <v>0.71</v>
      </c>
      <c r="AJ1170">
        <v>6.32</v>
      </c>
      <c r="AK1170">
        <v>7.35</v>
      </c>
      <c r="AL1170">
        <v>0.37</v>
      </c>
      <c r="AM1170">
        <v>15</v>
      </c>
      <c r="AN1170">
        <v>20.399999999999999</v>
      </c>
      <c r="AO1170">
        <v>0.47</v>
      </c>
      <c r="AP1170">
        <v>7.0000000000000007E-2</v>
      </c>
      <c r="AQ1170">
        <v>0</v>
      </c>
    </row>
    <row r="1171" spans="1:43" ht="15.6">
      <c r="A1171" s="134">
        <v>2541</v>
      </c>
      <c r="B1171" t="s">
        <v>2524</v>
      </c>
      <c r="C1171" t="s">
        <v>1055</v>
      </c>
      <c r="D1171">
        <v>3.9</v>
      </c>
      <c r="E1171">
        <f t="shared" si="69"/>
        <v>6.581319999999991</v>
      </c>
      <c r="F1171">
        <f t="shared" si="70"/>
        <v>6.5999999999999943</v>
      </c>
      <c r="G1171">
        <f t="shared" si="71"/>
        <v>4.048</v>
      </c>
      <c r="H1171" s="136">
        <f t="shared" si="72"/>
        <v>1268.1500000000001</v>
      </c>
      <c r="I1171" t="s">
        <v>2449</v>
      </c>
      <c r="J1171" t="s">
        <v>1511</v>
      </c>
      <c r="K1171" t="s">
        <v>1547</v>
      </c>
      <c r="L1171" t="s">
        <v>1486</v>
      </c>
      <c r="M1171">
        <v>49</v>
      </c>
      <c r="N1171">
        <v>995</v>
      </c>
      <c r="O1171">
        <v>0</v>
      </c>
      <c r="P1171">
        <v>0.40479999999999999</v>
      </c>
      <c r="Q1171" s="134">
        <v>2541</v>
      </c>
      <c r="R1171">
        <v>56.226799999999997</v>
      </c>
      <c r="S1171">
        <v>0.74719999999999998</v>
      </c>
      <c r="T1171">
        <v>16.5318</v>
      </c>
      <c r="U1171">
        <v>6.5940399999999997</v>
      </c>
      <c r="V1171">
        <v>0.11208</v>
      </c>
      <c r="W1171">
        <v>2.4937800000000001</v>
      </c>
      <c r="X1171">
        <v>5.9682599999999999</v>
      </c>
      <c r="Y1171">
        <v>3.2596599999999998</v>
      </c>
      <c r="Z1171">
        <v>1.48506</v>
      </c>
      <c r="AA1171">
        <v>0</v>
      </c>
      <c r="AB1171">
        <v>0</v>
      </c>
      <c r="AC1171">
        <v>0</v>
      </c>
      <c r="AD1171">
        <v>0</v>
      </c>
      <c r="AE1171">
        <v>93.4</v>
      </c>
      <c r="AG1171" s="134">
        <v>2541</v>
      </c>
      <c r="AH1171">
        <v>49</v>
      </c>
      <c r="AI1171">
        <v>0.73</v>
      </c>
      <c r="AJ1171">
        <v>5.05</v>
      </c>
      <c r="AK1171">
        <v>11.2</v>
      </c>
      <c r="AL1171">
        <v>0.41</v>
      </c>
      <c r="AM1171">
        <v>15.2</v>
      </c>
      <c r="AN1171">
        <v>16.8</v>
      </c>
      <c r="AO1171">
        <v>0.28000000000000003</v>
      </c>
      <c r="AP1171">
        <v>0.02</v>
      </c>
      <c r="AQ1171">
        <v>0</v>
      </c>
    </row>
    <row r="1172" spans="1:43" ht="15.6">
      <c r="A1172" s="134">
        <v>2536</v>
      </c>
      <c r="B1172" t="s">
        <v>2525</v>
      </c>
      <c r="C1172" t="s">
        <v>1055</v>
      </c>
      <c r="D1172">
        <v>4.3</v>
      </c>
      <c r="E1172">
        <f t="shared" si="69"/>
        <v>6.1469499999999897</v>
      </c>
      <c r="F1172">
        <f t="shared" si="70"/>
        <v>6.0999999999999943</v>
      </c>
      <c r="G1172">
        <f t="shared" si="71"/>
        <v>3.9489999999999998</v>
      </c>
      <c r="H1172" s="136">
        <f t="shared" si="72"/>
        <v>1289.1500000000001</v>
      </c>
      <c r="I1172" t="s">
        <v>2449</v>
      </c>
      <c r="J1172" t="s">
        <v>1511</v>
      </c>
      <c r="K1172" t="s">
        <v>1547</v>
      </c>
      <c r="L1172" t="s">
        <v>1486</v>
      </c>
      <c r="M1172">
        <v>22</v>
      </c>
      <c r="N1172">
        <v>1016</v>
      </c>
      <c r="O1172">
        <v>0</v>
      </c>
      <c r="P1172">
        <v>0.39489999999999997</v>
      </c>
      <c r="Q1172" s="134">
        <v>2536</v>
      </c>
      <c r="R1172">
        <v>52.302300000000002</v>
      </c>
      <c r="S1172">
        <v>0.94838999999999996</v>
      </c>
      <c r="T1172">
        <v>16.6203</v>
      </c>
      <c r="U1172">
        <v>9.0707400000000007</v>
      </c>
      <c r="V1172">
        <v>0.16902</v>
      </c>
      <c r="W1172">
        <v>3.4179599999999999</v>
      </c>
      <c r="X1172">
        <v>7.2396900000000004</v>
      </c>
      <c r="Y1172">
        <v>2.9954100000000001</v>
      </c>
      <c r="Z1172">
        <v>1.08924</v>
      </c>
      <c r="AA1172">
        <v>0</v>
      </c>
      <c r="AB1172">
        <v>0</v>
      </c>
      <c r="AC1172">
        <v>0</v>
      </c>
      <c r="AD1172">
        <v>0</v>
      </c>
      <c r="AE1172">
        <v>93.9</v>
      </c>
      <c r="AG1172" s="134">
        <v>2536</v>
      </c>
      <c r="AH1172">
        <v>49.8</v>
      </c>
      <c r="AI1172">
        <v>0.8</v>
      </c>
      <c r="AJ1172">
        <v>5.72</v>
      </c>
      <c r="AK1172">
        <v>10.9</v>
      </c>
      <c r="AL1172">
        <v>0.22</v>
      </c>
      <c r="AM1172">
        <v>14.3</v>
      </c>
      <c r="AN1172">
        <v>17.5</v>
      </c>
      <c r="AO1172">
        <v>0.43</v>
      </c>
      <c r="AP1172">
        <v>0.06</v>
      </c>
      <c r="AQ1172">
        <v>0</v>
      </c>
    </row>
    <row r="1173" spans="1:43" ht="15.6">
      <c r="A1173" s="134">
        <v>2543</v>
      </c>
      <c r="B1173" t="s">
        <v>2526</v>
      </c>
      <c r="C1173" t="s">
        <v>1055</v>
      </c>
      <c r="D1173">
        <v>5</v>
      </c>
      <c r="E1173">
        <f t="shared" si="69"/>
        <v>6.8999999999999915</v>
      </c>
      <c r="F1173">
        <f t="shared" si="70"/>
        <v>6.9000000000000057</v>
      </c>
      <c r="G1173">
        <f t="shared" si="71"/>
        <v>4.0600000000000005</v>
      </c>
      <c r="H1173" s="136">
        <f t="shared" si="72"/>
        <v>1273.1500000000001</v>
      </c>
      <c r="I1173" t="s">
        <v>2449</v>
      </c>
      <c r="J1173" t="s">
        <v>1511</v>
      </c>
      <c r="K1173" t="s">
        <v>1547</v>
      </c>
      <c r="L1173" t="s">
        <v>1486</v>
      </c>
      <c r="M1173">
        <v>32</v>
      </c>
      <c r="N1173">
        <v>1000</v>
      </c>
      <c r="O1173">
        <v>0</v>
      </c>
      <c r="P1173">
        <v>0.40600000000000003</v>
      </c>
      <c r="Q1173" s="134">
        <v>2543</v>
      </c>
      <c r="R1173">
        <v>62.283900000000003</v>
      </c>
      <c r="S1173">
        <v>0.38170999999999999</v>
      </c>
      <c r="T1173">
        <v>15.454599999999999</v>
      </c>
      <c r="U1173">
        <v>2.6347299999999998</v>
      </c>
      <c r="V1173">
        <v>0.13965</v>
      </c>
      <c r="W1173">
        <v>2.0109599999999999</v>
      </c>
      <c r="X1173">
        <v>4.6177599999999996</v>
      </c>
      <c r="Y1173">
        <v>3.71469</v>
      </c>
      <c r="Z1173">
        <v>1.8620000000000001</v>
      </c>
      <c r="AA1173">
        <v>0</v>
      </c>
      <c r="AB1173">
        <v>0</v>
      </c>
      <c r="AC1173">
        <v>0</v>
      </c>
      <c r="AD1173">
        <v>0</v>
      </c>
      <c r="AE1173">
        <v>93.1</v>
      </c>
      <c r="AG1173" s="134">
        <v>2543</v>
      </c>
      <c r="AH1173">
        <v>49.1</v>
      </c>
      <c r="AI1173">
        <v>0.85</v>
      </c>
      <c r="AJ1173">
        <v>5.45</v>
      </c>
      <c r="AK1173">
        <v>8.8000000000000007</v>
      </c>
      <c r="AL1173">
        <v>0.4</v>
      </c>
      <c r="AM1173">
        <v>15</v>
      </c>
      <c r="AN1173">
        <v>19.7</v>
      </c>
      <c r="AO1173">
        <v>0.41</v>
      </c>
      <c r="AP1173">
        <v>0</v>
      </c>
      <c r="AQ1173">
        <v>0</v>
      </c>
    </row>
    <row r="1174" spans="1:43" ht="15.6">
      <c r="A1174" s="134">
        <v>2535</v>
      </c>
      <c r="B1174" t="s">
        <v>2527</v>
      </c>
      <c r="C1174" t="s">
        <v>1055</v>
      </c>
      <c r="D1174">
        <v>5.4</v>
      </c>
      <c r="E1174">
        <f t="shared" si="69"/>
        <v>7.2814600000000098</v>
      </c>
      <c r="F1174">
        <f t="shared" si="70"/>
        <v>7.2999999999999972</v>
      </c>
      <c r="G1174">
        <f t="shared" si="71"/>
        <v>3.9489999999999998</v>
      </c>
      <c r="H1174" s="136">
        <f t="shared" si="72"/>
        <v>1289.1500000000001</v>
      </c>
      <c r="I1174" t="s">
        <v>2449</v>
      </c>
      <c r="J1174" t="s">
        <v>1511</v>
      </c>
      <c r="K1174" t="s">
        <v>1547</v>
      </c>
      <c r="L1174" t="s">
        <v>1486</v>
      </c>
      <c r="M1174">
        <v>22</v>
      </c>
      <c r="N1174">
        <v>1016</v>
      </c>
      <c r="O1174">
        <v>0</v>
      </c>
      <c r="P1174">
        <v>0.39489999999999997</v>
      </c>
      <c r="Q1174" s="134">
        <v>2535</v>
      </c>
      <c r="R1174">
        <v>49.779899999999998</v>
      </c>
      <c r="S1174">
        <v>0.81576000000000004</v>
      </c>
      <c r="T1174">
        <v>17.334900000000001</v>
      </c>
      <c r="U1174">
        <v>7.6940999999999997</v>
      </c>
      <c r="V1174">
        <v>0.12051000000000001</v>
      </c>
      <c r="W1174">
        <v>4.1900399999999998</v>
      </c>
      <c r="X1174">
        <v>8.7694200000000002</v>
      </c>
      <c r="Y1174">
        <v>3.2444999999999999</v>
      </c>
      <c r="Z1174">
        <v>0.76941000000000004</v>
      </c>
      <c r="AA1174">
        <v>0</v>
      </c>
      <c r="AB1174">
        <v>0</v>
      </c>
      <c r="AC1174">
        <v>0</v>
      </c>
      <c r="AD1174">
        <v>0</v>
      </c>
      <c r="AE1174">
        <v>92.7</v>
      </c>
      <c r="AG1174" s="134">
        <v>2535</v>
      </c>
      <c r="AH1174">
        <v>48.7</v>
      </c>
      <c r="AI1174">
        <v>0.69</v>
      </c>
      <c r="AJ1174">
        <v>6.09</v>
      </c>
      <c r="AK1174">
        <v>8.18</v>
      </c>
      <c r="AL1174">
        <v>0.26</v>
      </c>
      <c r="AM1174">
        <v>14</v>
      </c>
      <c r="AN1174">
        <v>20.5</v>
      </c>
      <c r="AO1174">
        <v>0.42</v>
      </c>
      <c r="AP1174">
        <v>0.08</v>
      </c>
      <c r="AQ1174">
        <v>0</v>
      </c>
    </row>
    <row r="1175" spans="1:43" ht="15.6">
      <c r="A1175" s="134">
        <v>2545</v>
      </c>
      <c r="B1175" t="s">
        <v>2528</v>
      </c>
      <c r="C1175" t="s">
        <v>1055</v>
      </c>
      <c r="D1175">
        <v>5.8</v>
      </c>
      <c r="E1175">
        <f t="shared" si="69"/>
        <v>7.7539000000000016</v>
      </c>
      <c r="F1175">
        <f t="shared" si="70"/>
        <v>7.7999999999999972</v>
      </c>
      <c r="G1175">
        <f t="shared" si="71"/>
        <v>4.0579999999999998</v>
      </c>
      <c r="H1175" s="136">
        <f t="shared" si="72"/>
        <v>1298.1500000000001</v>
      </c>
      <c r="I1175" t="s">
        <v>2449</v>
      </c>
      <c r="J1175" t="s">
        <v>1511</v>
      </c>
      <c r="K1175" t="s">
        <v>1547</v>
      </c>
      <c r="L1175" t="s">
        <v>1486</v>
      </c>
      <c r="M1175">
        <v>13</v>
      </c>
      <c r="N1175">
        <v>1025</v>
      </c>
      <c r="O1175">
        <v>0</v>
      </c>
      <c r="P1175">
        <v>0.40579999999999999</v>
      </c>
      <c r="Q1175" s="134">
        <v>2545</v>
      </c>
      <c r="R1175">
        <v>56.518599999999999</v>
      </c>
      <c r="S1175">
        <v>0.39645999999999998</v>
      </c>
      <c r="T1175">
        <v>17.1492</v>
      </c>
      <c r="U1175">
        <v>3.2269999999999999</v>
      </c>
      <c r="V1175">
        <v>0.13830000000000001</v>
      </c>
      <c r="W1175">
        <v>3.5404800000000001</v>
      </c>
      <c r="X1175">
        <v>6.5369799999999998</v>
      </c>
      <c r="Y1175">
        <v>3.7064400000000002</v>
      </c>
      <c r="Z1175">
        <v>1.03264</v>
      </c>
      <c r="AA1175">
        <v>0</v>
      </c>
      <c r="AB1175">
        <v>0</v>
      </c>
      <c r="AC1175">
        <v>0</v>
      </c>
      <c r="AD1175">
        <v>0</v>
      </c>
      <c r="AE1175">
        <v>92.2</v>
      </c>
      <c r="AG1175" s="134">
        <v>2545</v>
      </c>
      <c r="AH1175">
        <v>47.3</v>
      </c>
      <c r="AI1175">
        <v>0.63</v>
      </c>
      <c r="AJ1175">
        <v>6.79</v>
      </c>
      <c r="AK1175">
        <v>7.91</v>
      </c>
      <c r="AL1175">
        <v>0.38</v>
      </c>
      <c r="AM1175">
        <v>14.3</v>
      </c>
      <c r="AN1175">
        <v>21.1</v>
      </c>
      <c r="AO1175">
        <v>0.44</v>
      </c>
      <c r="AP1175">
        <v>0.05</v>
      </c>
      <c r="AQ1175">
        <v>0</v>
      </c>
    </row>
    <row r="1176" spans="1:43" ht="15.6">
      <c r="A1176" s="134">
        <v>2533</v>
      </c>
      <c r="B1176" t="s">
        <v>2529</v>
      </c>
      <c r="C1176" t="s">
        <v>1055</v>
      </c>
      <c r="D1176">
        <v>5.9</v>
      </c>
      <c r="E1176">
        <f t="shared" si="69"/>
        <v>7.5462500000000006</v>
      </c>
      <c r="F1176">
        <f t="shared" si="70"/>
        <v>7.5</v>
      </c>
      <c r="G1176">
        <f t="shared" si="71"/>
        <v>4.2699999999999996</v>
      </c>
      <c r="H1176" s="136">
        <f t="shared" si="72"/>
        <v>1273.1500000000001</v>
      </c>
      <c r="I1176" t="s">
        <v>2449</v>
      </c>
      <c r="J1176" t="s">
        <v>1511</v>
      </c>
      <c r="K1176" t="s">
        <v>1547</v>
      </c>
      <c r="L1176" t="s">
        <v>1486</v>
      </c>
      <c r="M1176">
        <v>40</v>
      </c>
      <c r="N1176">
        <v>1000</v>
      </c>
      <c r="O1176">
        <v>0</v>
      </c>
      <c r="P1176">
        <v>0.42699999999999999</v>
      </c>
      <c r="Q1176" s="134">
        <v>2533</v>
      </c>
      <c r="R1176">
        <v>53.7425</v>
      </c>
      <c r="S1176">
        <v>1.3042499999999999</v>
      </c>
      <c r="T1176">
        <v>16.1875</v>
      </c>
      <c r="U1176">
        <v>9.1020000000000003</v>
      </c>
      <c r="V1176">
        <v>0.15725</v>
      </c>
      <c r="W1176">
        <v>2.4049999999999998</v>
      </c>
      <c r="X1176">
        <v>5.7442500000000001</v>
      </c>
      <c r="Y1176">
        <v>2.5067499999999998</v>
      </c>
      <c r="Z1176">
        <v>1.3042499999999999</v>
      </c>
      <c r="AA1176">
        <v>0</v>
      </c>
      <c r="AB1176">
        <v>0</v>
      </c>
      <c r="AC1176">
        <v>0</v>
      </c>
      <c r="AD1176">
        <v>0</v>
      </c>
      <c r="AE1176">
        <v>92.5</v>
      </c>
      <c r="AG1176" s="134">
        <v>2533</v>
      </c>
      <c r="AH1176">
        <v>49.4</v>
      </c>
      <c r="AI1176">
        <v>0.87</v>
      </c>
      <c r="AJ1176">
        <v>4.5999999999999996</v>
      </c>
      <c r="AK1176">
        <v>13.5</v>
      </c>
      <c r="AL1176">
        <v>0.38</v>
      </c>
      <c r="AM1176">
        <v>14.1</v>
      </c>
      <c r="AN1176">
        <v>16.8</v>
      </c>
      <c r="AO1176">
        <v>0.32</v>
      </c>
      <c r="AP1176">
        <v>0.08</v>
      </c>
      <c r="AQ1176">
        <v>0</v>
      </c>
    </row>
    <row r="1177" spans="1:43" ht="15.6">
      <c r="A1177" s="134">
        <v>2540</v>
      </c>
      <c r="B1177" t="s">
        <v>2530</v>
      </c>
      <c r="C1177" t="s">
        <v>1055</v>
      </c>
      <c r="D1177">
        <v>6.4</v>
      </c>
      <c r="E1177">
        <f t="shared" si="69"/>
        <v>8.5182999999999964</v>
      </c>
      <c r="F1177">
        <f t="shared" si="70"/>
        <v>8.5</v>
      </c>
      <c r="G1177">
        <f t="shared" si="71"/>
        <v>4.048</v>
      </c>
      <c r="H1177" s="136">
        <f t="shared" si="72"/>
        <v>1268.1500000000001</v>
      </c>
      <c r="I1177" t="s">
        <v>2449</v>
      </c>
      <c r="J1177" t="s">
        <v>1511</v>
      </c>
      <c r="K1177" t="s">
        <v>1547</v>
      </c>
      <c r="L1177" t="s">
        <v>1486</v>
      </c>
      <c r="M1177">
        <v>49</v>
      </c>
      <c r="N1177">
        <v>995</v>
      </c>
      <c r="O1177">
        <v>0</v>
      </c>
      <c r="P1177">
        <v>0.40479999999999999</v>
      </c>
      <c r="Q1177" s="134">
        <v>2540</v>
      </c>
      <c r="R1177">
        <v>52.063499999999998</v>
      </c>
      <c r="S1177">
        <v>0.7137</v>
      </c>
      <c r="T1177">
        <v>17.293500000000002</v>
      </c>
      <c r="U1177">
        <v>6.9997499999999997</v>
      </c>
      <c r="V1177">
        <v>0.13725000000000001</v>
      </c>
      <c r="W1177">
        <v>3.2025000000000001</v>
      </c>
      <c r="X1177">
        <v>7.5945</v>
      </c>
      <c r="Y1177">
        <v>2.9371499999999999</v>
      </c>
      <c r="Z1177">
        <v>0.53985000000000005</v>
      </c>
      <c r="AA1177">
        <v>0</v>
      </c>
      <c r="AB1177">
        <v>0</v>
      </c>
      <c r="AC1177">
        <v>0</v>
      </c>
      <c r="AD1177">
        <v>0</v>
      </c>
      <c r="AE1177">
        <v>91.5</v>
      </c>
      <c r="AG1177" s="134">
        <v>2540</v>
      </c>
      <c r="AH1177">
        <v>49</v>
      </c>
      <c r="AI1177">
        <v>0.78</v>
      </c>
      <c r="AJ1177">
        <v>5.92</v>
      </c>
      <c r="AK1177">
        <v>10</v>
      </c>
      <c r="AL1177">
        <v>0.39</v>
      </c>
      <c r="AM1177">
        <v>14.5</v>
      </c>
      <c r="AN1177">
        <v>19.100000000000001</v>
      </c>
      <c r="AO1177">
        <v>0.39</v>
      </c>
      <c r="AP1177">
        <v>0.04</v>
      </c>
      <c r="AQ1177">
        <v>0</v>
      </c>
    </row>
    <row r="1178" spans="1:43" ht="15.6">
      <c r="A1178" s="134">
        <v>2532</v>
      </c>
      <c r="B1178" t="s">
        <v>2531</v>
      </c>
      <c r="C1178" t="s">
        <v>1055</v>
      </c>
      <c r="D1178">
        <v>6.8</v>
      </c>
      <c r="E1178">
        <f t="shared" si="69"/>
        <v>8.9091099999999983</v>
      </c>
      <c r="F1178">
        <f t="shared" si="70"/>
        <v>8.9000000000000057</v>
      </c>
      <c r="G1178">
        <f t="shared" si="71"/>
        <v>4.2699999999999996</v>
      </c>
      <c r="H1178" s="136">
        <f t="shared" si="72"/>
        <v>1273.1500000000001</v>
      </c>
      <c r="I1178" t="s">
        <v>2449</v>
      </c>
      <c r="J1178" t="s">
        <v>1511</v>
      </c>
      <c r="K1178" t="s">
        <v>1547</v>
      </c>
      <c r="L1178" t="s">
        <v>1486</v>
      </c>
      <c r="M1178">
        <v>40</v>
      </c>
      <c r="N1178">
        <v>1000</v>
      </c>
      <c r="O1178">
        <v>0</v>
      </c>
      <c r="P1178">
        <v>0.42699999999999999</v>
      </c>
      <c r="Q1178" s="134">
        <v>2532</v>
      </c>
      <c r="R1178">
        <v>51.380400000000002</v>
      </c>
      <c r="S1178">
        <v>0.77434999999999998</v>
      </c>
      <c r="T1178">
        <v>17.035699999999999</v>
      </c>
      <c r="U1178">
        <v>7.6159600000000003</v>
      </c>
      <c r="V1178">
        <v>3.644E-2</v>
      </c>
      <c r="W1178">
        <v>3.2067199999999998</v>
      </c>
      <c r="X1178">
        <v>6.7778400000000003</v>
      </c>
      <c r="Y1178">
        <v>3.4071400000000001</v>
      </c>
      <c r="Z1178">
        <v>0.85633999999999999</v>
      </c>
      <c r="AA1178">
        <v>0</v>
      </c>
      <c r="AB1178">
        <v>0</v>
      </c>
      <c r="AC1178">
        <v>0</v>
      </c>
      <c r="AD1178">
        <v>0</v>
      </c>
      <c r="AE1178">
        <v>91.1</v>
      </c>
      <c r="AG1178" s="134">
        <v>2532</v>
      </c>
      <c r="AH1178">
        <v>49.4</v>
      </c>
      <c r="AI1178">
        <v>0.76</v>
      </c>
      <c r="AJ1178">
        <v>5.78</v>
      </c>
      <c r="AK1178">
        <v>9.4700000000000006</v>
      </c>
      <c r="AL1178">
        <v>0.43</v>
      </c>
      <c r="AM1178">
        <v>13.54</v>
      </c>
      <c r="AN1178">
        <v>19.36</v>
      </c>
      <c r="AO1178">
        <v>0.44</v>
      </c>
      <c r="AP1178">
        <v>0.08</v>
      </c>
      <c r="AQ1178">
        <v>0</v>
      </c>
    </row>
    <row r="1179" spans="1:43" ht="15.6">
      <c r="A1179" s="134">
        <v>2531</v>
      </c>
      <c r="B1179" t="s">
        <v>2532</v>
      </c>
      <c r="C1179" t="s">
        <v>1055</v>
      </c>
      <c r="D1179">
        <v>8.1</v>
      </c>
      <c r="E1179">
        <f t="shared" si="69"/>
        <v>12.017599999999987</v>
      </c>
      <c r="F1179">
        <f t="shared" si="70"/>
        <v>12</v>
      </c>
      <c r="G1179">
        <f t="shared" si="71"/>
        <v>4.2699999999999996</v>
      </c>
      <c r="H1179" s="136">
        <f t="shared" si="72"/>
        <v>1273.1500000000001</v>
      </c>
      <c r="I1179" t="s">
        <v>2449</v>
      </c>
      <c r="J1179" t="s">
        <v>1511</v>
      </c>
      <c r="K1179" t="s">
        <v>1547</v>
      </c>
      <c r="L1179" t="s">
        <v>1486</v>
      </c>
      <c r="M1179">
        <v>40</v>
      </c>
      <c r="N1179">
        <v>1000</v>
      </c>
      <c r="O1179">
        <v>0</v>
      </c>
      <c r="P1179">
        <v>0.42699999999999999</v>
      </c>
      <c r="Q1179" s="134">
        <v>2531</v>
      </c>
      <c r="R1179">
        <v>46.991999999999997</v>
      </c>
      <c r="S1179">
        <v>0.73040000000000005</v>
      </c>
      <c r="T1179">
        <v>16.984000000000002</v>
      </c>
      <c r="U1179">
        <v>7.2423999999999999</v>
      </c>
      <c r="V1179">
        <v>0.18479999999999999</v>
      </c>
      <c r="W1179">
        <v>3.7928000000000002</v>
      </c>
      <c r="X1179">
        <v>8.4128000000000007</v>
      </c>
      <c r="Y1179">
        <v>2.9567999999999999</v>
      </c>
      <c r="Z1179">
        <v>0.68640000000000001</v>
      </c>
      <c r="AA1179">
        <v>0</v>
      </c>
      <c r="AB1179">
        <v>0</v>
      </c>
      <c r="AC1179">
        <v>0</v>
      </c>
      <c r="AD1179">
        <v>0</v>
      </c>
      <c r="AE1179">
        <v>88</v>
      </c>
      <c r="AG1179" s="134">
        <v>2531</v>
      </c>
      <c r="AH1179">
        <v>50.1</v>
      </c>
      <c r="AI1179">
        <v>0.56999999999999995</v>
      </c>
      <c r="AJ1179">
        <v>4.17</v>
      </c>
      <c r="AK1179">
        <v>6.63</v>
      </c>
      <c r="AL1179">
        <v>0.21</v>
      </c>
      <c r="AM1179">
        <v>14.5</v>
      </c>
      <c r="AN1179">
        <v>22.1</v>
      </c>
      <c r="AO1179">
        <v>0.2</v>
      </c>
      <c r="AP1179">
        <v>0.03</v>
      </c>
      <c r="AQ1179">
        <v>0</v>
      </c>
    </row>
    <row r="1180" spans="1:43" ht="15.6">
      <c r="A1180" s="134">
        <v>2542</v>
      </c>
      <c r="B1180" t="s">
        <v>2533</v>
      </c>
      <c r="C1180" t="s">
        <v>1055</v>
      </c>
      <c r="D1180">
        <v>8.3000000000000007</v>
      </c>
      <c r="E1180">
        <f t="shared" si="69"/>
        <v>11.035600000000002</v>
      </c>
      <c r="F1180">
        <f t="shared" si="70"/>
        <v>11</v>
      </c>
      <c r="G1180">
        <f t="shared" si="71"/>
        <v>4.0600000000000005</v>
      </c>
      <c r="H1180" s="136">
        <f t="shared" si="72"/>
        <v>1273.1500000000001</v>
      </c>
      <c r="I1180" t="s">
        <v>2449</v>
      </c>
      <c r="J1180" t="s">
        <v>1511</v>
      </c>
      <c r="K1180" t="s">
        <v>1547</v>
      </c>
      <c r="L1180" t="s">
        <v>1486</v>
      </c>
      <c r="M1180">
        <v>32</v>
      </c>
      <c r="N1180">
        <v>1000</v>
      </c>
      <c r="O1180">
        <v>0</v>
      </c>
      <c r="P1180">
        <v>0.40600000000000003</v>
      </c>
      <c r="Q1180" s="134">
        <v>2542</v>
      </c>
      <c r="R1180">
        <v>50.73</v>
      </c>
      <c r="S1180">
        <v>0.40050000000000002</v>
      </c>
      <c r="T1180">
        <v>18.067</v>
      </c>
      <c r="U1180">
        <v>2.7501000000000002</v>
      </c>
      <c r="V1180">
        <v>0.21360000000000001</v>
      </c>
      <c r="W1180">
        <v>3.8803999999999998</v>
      </c>
      <c r="X1180">
        <v>8.7753999999999994</v>
      </c>
      <c r="Y1180">
        <v>3.3374999999999999</v>
      </c>
      <c r="Z1180">
        <v>0.80989999999999995</v>
      </c>
      <c r="AA1180">
        <v>0</v>
      </c>
      <c r="AB1180">
        <v>0</v>
      </c>
      <c r="AC1180">
        <v>0</v>
      </c>
      <c r="AD1180">
        <v>0</v>
      </c>
      <c r="AE1180">
        <v>89</v>
      </c>
      <c r="AG1180" s="134">
        <v>2542</v>
      </c>
      <c r="AH1180">
        <v>43.6</v>
      </c>
      <c r="AI1180">
        <v>0.96</v>
      </c>
      <c r="AJ1180">
        <v>9.23</v>
      </c>
      <c r="AK1180">
        <v>9.67</v>
      </c>
      <c r="AL1180">
        <v>0.04</v>
      </c>
      <c r="AM1180">
        <v>11.4</v>
      </c>
      <c r="AN1180">
        <v>23.6</v>
      </c>
      <c r="AO1180">
        <v>0.33</v>
      </c>
      <c r="AP1180">
        <v>0.03</v>
      </c>
      <c r="AQ1180">
        <v>0</v>
      </c>
    </row>
    <row r="1181" spans="1:43" ht="15.6">
      <c r="A1181" s="134">
        <v>1427</v>
      </c>
      <c r="B1181" t="s">
        <v>2534</v>
      </c>
      <c r="C1181" t="s">
        <v>1056</v>
      </c>
      <c r="D1181">
        <v>4.41</v>
      </c>
      <c r="E1181">
        <f t="shared" si="69"/>
        <v>-9.9999999999909051E-3</v>
      </c>
      <c r="F1181">
        <f t="shared" si="70"/>
        <v>4.4099999999999966</v>
      </c>
      <c r="G1181">
        <f t="shared" si="71"/>
        <v>4</v>
      </c>
      <c r="H1181" s="136">
        <f t="shared" si="72"/>
        <v>1223.1500000000001</v>
      </c>
      <c r="I1181" t="s">
        <v>2535</v>
      </c>
      <c r="J1181" t="s">
        <v>1511</v>
      </c>
      <c r="K1181" t="s">
        <v>1566</v>
      </c>
      <c r="L1181" t="s">
        <v>1848</v>
      </c>
      <c r="M1181">
        <v>63</v>
      </c>
      <c r="N1181">
        <v>950</v>
      </c>
      <c r="O1181">
        <v>5</v>
      </c>
      <c r="P1181">
        <v>0.4</v>
      </c>
      <c r="Q1181" s="134">
        <v>1427</v>
      </c>
      <c r="R1181">
        <v>74.84</v>
      </c>
      <c r="S1181">
        <v>0.22</v>
      </c>
      <c r="T1181">
        <v>13.62</v>
      </c>
      <c r="U1181">
        <v>1.83</v>
      </c>
      <c r="V1181">
        <v>0.1</v>
      </c>
      <c r="W1181">
        <v>0.66</v>
      </c>
      <c r="X1181">
        <v>1.99</v>
      </c>
      <c r="Y1181">
        <v>4.16</v>
      </c>
      <c r="Z1181">
        <v>2.59</v>
      </c>
      <c r="AA1181">
        <v>0</v>
      </c>
      <c r="AB1181">
        <v>0</v>
      </c>
      <c r="AC1181">
        <v>0</v>
      </c>
      <c r="AD1181">
        <v>0</v>
      </c>
      <c r="AE1181">
        <v>95.59</v>
      </c>
      <c r="AG1181" s="134">
        <v>1427</v>
      </c>
      <c r="AH1181">
        <v>52.53</v>
      </c>
      <c r="AI1181">
        <v>0.12</v>
      </c>
      <c r="AJ1181">
        <v>3.19</v>
      </c>
      <c r="AK1181">
        <v>6.57</v>
      </c>
      <c r="AL1181">
        <v>0</v>
      </c>
      <c r="AM1181">
        <v>16.03</v>
      </c>
      <c r="AN1181">
        <v>17.440000000000001</v>
      </c>
      <c r="AO1181">
        <v>0.68</v>
      </c>
      <c r="AP1181">
        <v>0.16</v>
      </c>
      <c r="AQ1181">
        <v>0</v>
      </c>
    </row>
    <row r="1182" spans="1:43" ht="15.6">
      <c r="A1182" s="134">
        <v>1447</v>
      </c>
      <c r="B1182" t="s">
        <v>2536</v>
      </c>
      <c r="C1182" t="s">
        <v>1056</v>
      </c>
      <c r="D1182">
        <v>4.79</v>
      </c>
      <c r="E1182">
        <f t="shared" si="69"/>
        <v>4.7900050000000078</v>
      </c>
      <c r="F1182">
        <f t="shared" si="70"/>
        <v>4.7900000000000063</v>
      </c>
      <c r="G1182">
        <f t="shared" si="71"/>
        <v>9.8000000000000007</v>
      </c>
      <c r="H1182" s="136">
        <f t="shared" si="72"/>
        <v>1268.1500000000001</v>
      </c>
      <c r="I1182" t="s">
        <v>2535</v>
      </c>
      <c r="J1182" t="s">
        <v>1511</v>
      </c>
      <c r="K1182" t="s">
        <v>1566</v>
      </c>
      <c r="L1182" t="s">
        <v>1848</v>
      </c>
      <c r="M1182">
        <v>50</v>
      </c>
      <c r="N1182">
        <v>995</v>
      </c>
      <c r="O1182">
        <v>5</v>
      </c>
      <c r="P1182">
        <v>0.98</v>
      </c>
      <c r="Q1182" s="134">
        <v>1447</v>
      </c>
      <c r="R1182">
        <v>66.294700000000006</v>
      </c>
      <c r="S1182">
        <v>0.314193</v>
      </c>
      <c r="T1182">
        <v>16.223800000000001</v>
      </c>
      <c r="U1182">
        <v>1.4186300000000001</v>
      </c>
      <c r="V1182">
        <v>0.12377299999999999</v>
      </c>
      <c r="W1182">
        <v>0.84736900000000004</v>
      </c>
      <c r="X1182">
        <v>2.9229500000000002</v>
      </c>
      <c r="Y1182">
        <v>5.1508599999999998</v>
      </c>
      <c r="Z1182">
        <v>1.9137200000000001</v>
      </c>
      <c r="AA1182">
        <v>0</v>
      </c>
      <c r="AB1182">
        <v>0</v>
      </c>
      <c r="AC1182">
        <v>0</v>
      </c>
      <c r="AD1182">
        <v>0</v>
      </c>
      <c r="AE1182">
        <v>95.21</v>
      </c>
      <c r="AG1182" s="134">
        <v>1447</v>
      </c>
      <c r="AH1182">
        <v>48.83</v>
      </c>
      <c r="AI1182">
        <v>0.62</v>
      </c>
      <c r="AJ1182">
        <v>7.63</v>
      </c>
      <c r="AK1182">
        <v>9.48</v>
      </c>
      <c r="AL1182">
        <v>0.31</v>
      </c>
      <c r="AM1182">
        <v>13.35</v>
      </c>
      <c r="AN1182">
        <v>18.79</v>
      </c>
      <c r="AO1182">
        <v>1.06</v>
      </c>
      <c r="AP1182">
        <v>0.02</v>
      </c>
      <c r="AQ1182">
        <v>0</v>
      </c>
    </row>
    <row r="1183" spans="1:43" ht="15.6">
      <c r="A1183" s="134">
        <v>1446</v>
      </c>
      <c r="B1183" t="s">
        <v>2537</v>
      </c>
      <c r="C1183" t="s">
        <v>1056</v>
      </c>
      <c r="D1183">
        <v>5.31</v>
      </c>
      <c r="E1183">
        <f t="shared" si="69"/>
        <v>5.3005119999999692</v>
      </c>
      <c r="F1183">
        <f t="shared" si="70"/>
        <v>5.3100000000000023</v>
      </c>
      <c r="G1183">
        <f t="shared" si="71"/>
        <v>9.8000000000000007</v>
      </c>
      <c r="H1183" s="136">
        <f t="shared" si="72"/>
        <v>1268.1500000000001</v>
      </c>
      <c r="I1183" t="s">
        <v>2535</v>
      </c>
      <c r="J1183" t="s">
        <v>1511</v>
      </c>
      <c r="K1183" t="s">
        <v>1566</v>
      </c>
      <c r="L1183" t="s">
        <v>1848</v>
      </c>
      <c r="M1183">
        <v>50</v>
      </c>
      <c r="N1183">
        <v>995</v>
      </c>
      <c r="O1183">
        <v>5</v>
      </c>
      <c r="P1183">
        <v>0.98</v>
      </c>
      <c r="Q1183" s="134">
        <v>1446</v>
      </c>
      <c r="R1183">
        <v>64.218800000000002</v>
      </c>
      <c r="S1183">
        <v>0.303008</v>
      </c>
      <c r="T1183">
        <v>16.182500000000001</v>
      </c>
      <c r="U1183">
        <v>1.7328300000000001</v>
      </c>
      <c r="V1183">
        <v>9.4689999999999996E-2</v>
      </c>
      <c r="W1183">
        <v>1.4676899999999999</v>
      </c>
      <c r="X1183">
        <v>3.8822899999999998</v>
      </c>
      <c r="Y1183">
        <v>5.2363600000000003</v>
      </c>
      <c r="Z1183">
        <v>1.5813200000000001</v>
      </c>
      <c r="AA1183">
        <v>0</v>
      </c>
      <c r="AB1183">
        <v>0</v>
      </c>
      <c r="AC1183">
        <v>0</v>
      </c>
      <c r="AD1183">
        <v>0</v>
      </c>
      <c r="AE1183">
        <v>94.69</v>
      </c>
      <c r="AG1183" s="134">
        <v>1446</v>
      </c>
      <c r="AH1183">
        <v>49.92</v>
      </c>
      <c r="AI1183">
        <v>0.48</v>
      </c>
      <c r="AJ1183">
        <v>6.01</v>
      </c>
      <c r="AK1183">
        <v>8.2799999999999994</v>
      </c>
      <c r="AL1183">
        <v>0.28999999999999998</v>
      </c>
      <c r="AM1183">
        <v>13.54</v>
      </c>
      <c r="AN1183">
        <v>20.23</v>
      </c>
      <c r="AO1183">
        <v>1.01</v>
      </c>
      <c r="AP1183">
        <v>0.04</v>
      </c>
      <c r="AQ1183">
        <v>0</v>
      </c>
    </row>
    <row r="1184" spans="1:43" ht="15.6">
      <c r="A1184" s="134">
        <v>1426</v>
      </c>
      <c r="B1184" t="s">
        <v>2538</v>
      </c>
      <c r="C1184" t="s">
        <v>1056</v>
      </c>
      <c r="D1184">
        <v>5.46</v>
      </c>
      <c r="E1184">
        <f t="shared" si="69"/>
        <v>1.0000000000005116E-2</v>
      </c>
      <c r="F1184">
        <f t="shared" si="70"/>
        <v>5.4599999999999937</v>
      </c>
      <c r="G1184">
        <f t="shared" si="71"/>
        <v>4</v>
      </c>
      <c r="H1184" s="136">
        <f t="shared" si="72"/>
        <v>1223.1500000000001</v>
      </c>
      <c r="I1184" t="s">
        <v>2535</v>
      </c>
      <c r="J1184" t="s">
        <v>1511</v>
      </c>
      <c r="K1184" t="s">
        <v>1566</v>
      </c>
      <c r="L1184" t="s">
        <v>1848</v>
      </c>
      <c r="M1184">
        <v>63</v>
      </c>
      <c r="N1184">
        <v>950</v>
      </c>
      <c r="O1184">
        <v>5</v>
      </c>
      <c r="P1184">
        <v>0.4</v>
      </c>
      <c r="Q1184" s="134">
        <v>1426</v>
      </c>
      <c r="R1184">
        <v>71.650000000000006</v>
      </c>
      <c r="S1184">
        <v>0.24</v>
      </c>
      <c r="T1184">
        <v>15.26</v>
      </c>
      <c r="U1184">
        <v>2.08</v>
      </c>
      <c r="V1184">
        <v>7.0000000000000007E-2</v>
      </c>
      <c r="W1184">
        <v>1</v>
      </c>
      <c r="X1184">
        <v>2.99</v>
      </c>
      <c r="Y1184">
        <v>4.5</v>
      </c>
      <c r="Z1184">
        <v>2.2000000000000002</v>
      </c>
      <c r="AA1184">
        <v>0</v>
      </c>
      <c r="AB1184">
        <v>0</v>
      </c>
      <c r="AC1184">
        <v>0</v>
      </c>
      <c r="AD1184">
        <v>0</v>
      </c>
      <c r="AE1184">
        <v>94.54</v>
      </c>
      <c r="AG1184" s="134">
        <v>1426</v>
      </c>
      <c r="AH1184">
        <v>52.11</v>
      </c>
      <c r="AI1184">
        <v>0.35</v>
      </c>
      <c r="AJ1184">
        <v>5.03</v>
      </c>
      <c r="AK1184">
        <v>6.78</v>
      </c>
      <c r="AL1184">
        <v>0.59</v>
      </c>
      <c r="AM1184">
        <v>14.26</v>
      </c>
      <c r="AN1184">
        <v>18.14</v>
      </c>
      <c r="AO1184">
        <v>0.89</v>
      </c>
      <c r="AP1184">
        <v>0.2</v>
      </c>
      <c r="AQ1184">
        <v>0</v>
      </c>
    </row>
    <row r="1185" spans="1:43" ht="15.6">
      <c r="A1185" s="134">
        <v>1444</v>
      </c>
      <c r="B1185" t="s">
        <v>2539</v>
      </c>
      <c r="C1185" t="s">
        <v>1056</v>
      </c>
      <c r="D1185">
        <v>5.96</v>
      </c>
      <c r="E1185">
        <f t="shared" si="69"/>
        <v>5.9599739999999883</v>
      </c>
      <c r="F1185">
        <f t="shared" si="70"/>
        <v>5.9599999999999937</v>
      </c>
      <c r="G1185">
        <f t="shared" si="71"/>
        <v>9.6</v>
      </c>
      <c r="H1185" s="136">
        <f t="shared" si="72"/>
        <v>1216.1500000000001</v>
      </c>
      <c r="I1185" t="s">
        <v>2535</v>
      </c>
      <c r="J1185" t="s">
        <v>1511</v>
      </c>
      <c r="K1185" t="s">
        <v>1566</v>
      </c>
      <c r="L1185" t="s">
        <v>1848</v>
      </c>
      <c r="M1185">
        <v>125</v>
      </c>
      <c r="N1185">
        <v>943</v>
      </c>
      <c r="O1185">
        <v>5</v>
      </c>
      <c r="P1185">
        <v>0.96</v>
      </c>
      <c r="Q1185" s="134">
        <v>1444</v>
      </c>
      <c r="R1185">
        <v>69.1006</v>
      </c>
      <c r="S1185">
        <v>0.2351</v>
      </c>
      <c r="T1185">
        <v>13.842700000000001</v>
      </c>
      <c r="U1185">
        <v>0.92159199999999997</v>
      </c>
      <c r="V1185">
        <v>0.112848</v>
      </c>
      <c r="W1185">
        <v>0.83695600000000003</v>
      </c>
      <c r="X1185">
        <v>2.20994</v>
      </c>
      <c r="Y1185">
        <v>4.4574999999999996</v>
      </c>
      <c r="Z1185">
        <v>2.3227899999999999</v>
      </c>
      <c r="AA1185">
        <v>0</v>
      </c>
      <c r="AB1185">
        <v>0</v>
      </c>
      <c r="AC1185">
        <v>0</v>
      </c>
      <c r="AD1185">
        <v>0</v>
      </c>
      <c r="AE1185">
        <v>94.04</v>
      </c>
      <c r="AG1185" s="134">
        <v>1444</v>
      </c>
      <c r="AH1185">
        <v>51.71</v>
      </c>
      <c r="AI1185">
        <v>0.49</v>
      </c>
      <c r="AJ1185">
        <v>6.55</v>
      </c>
      <c r="AK1185">
        <v>7.21</v>
      </c>
      <c r="AL1185">
        <v>0.42</v>
      </c>
      <c r="AM1185">
        <v>13.89</v>
      </c>
      <c r="AN1185">
        <v>18.72</v>
      </c>
      <c r="AO1185">
        <v>1.21</v>
      </c>
      <c r="AP1185">
        <v>0.13</v>
      </c>
      <c r="AQ1185">
        <v>0</v>
      </c>
    </row>
    <row r="1186" spans="1:43" ht="15.6">
      <c r="A1186" s="134">
        <v>1443</v>
      </c>
      <c r="B1186" t="s">
        <v>2540</v>
      </c>
      <c r="C1186" t="s">
        <v>1056</v>
      </c>
      <c r="D1186">
        <v>6.81</v>
      </c>
      <c r="E1186">
        <f t="shared" si="69"/>
        <v>90.690003000000004</v>
      </c>
      <c r="F1186">
        <f t="shared" si="70"/>
        <v>90.69</v>
      </c>
      <c r="G1186">
        <f t="shared" si="71"/>
        <v>9.6</v>
      </c>
      <c r="H1186" s="136">
        <f t="shared" si="72"/>
        <v>1216.1500000000001</v>
      </c>
      <c r="I1186" t="s">
        <v>2535</v>
      </c>
      <c r="J1186" t="s">
        <v>1511</v>
      </c>
      <c r="K1186" t="s">
        <v>1566</v>
      </c>
      <c r="L1186" t="s">
        <v>1848</v>
      </c>
      <c r="M1186">
        <v>125</v>
      </c>
      <c r="N1186">
        <v>943</v>
      </c>
      <c r="O1186">
        <v>5</v>
      </c>
      <c r="P1186">
        <v>0.96</v>
      </c>
      <c r="Q1186" s="134">
        <v>1443</v>
      </c>
      <c r="R1186">
        <v>6.5356199999999998</v>
      </c>
      <c r="S1186">
        <v>2.2343999999999999E-2</v>
      </c>
      <c r="T1186">
        <v>1.56687</v>
      </c>
      <c r="U1186">
        <v>0.10799599999999999</v>
      </c>
      <c r="V1186">
        <v>7.4479999999999998E-3</v>
      </c>
      <c r="W1186">
        <v>9.0306999999999998E-2</v>
      </c>
      <c r="X1186">
        <v>0.30443700000000001</v>
      </c>
      <c r="Y1186">
        <v>0.50460199999999999</v>
      </c>
      <c r="Z1186">
        <v>0.170373</v>
      </c>
      <c r="AA1186">
        <v>0</v>
      </c>
      <c r="AB1186">
        <v>0</v>
      </c>
      <c r="AC1186">
        <v>0</v>
      </c>
      <c r="AD1186">
        <v>0</v>
      </c>
      <c r="AE1186">
        <v>9.31</v>
      </c>
      <c r="AG1186" s="134">
        <v>1443</v>
      </c>
      <c r="AH1186">
        <v>49.09</v>
      </c>
      <c r="AI1186">
        <v>0.6</v>
      </c>
      <c r="AJ1186">
        <v>7.65</v>
      </c>
      <c r="AK1186">
        <v>7.9</v>
      </c>
      <c r="AL1186">
        <v>0.35</v>
      </c>
      <c r="AM1186">
        <v>13.06</v>
      </c>
      <c r="AN1186">
        <v>20.329999999999998</v>
      </c>
      <c r="AO1186">
        <v>1.1100000000000001</v>
      </c>
      <c r="AP1186">
        <v>0.06</v>
      </c>
      <c r="AQ1186">
        <v>0</v>
      </c>
    </row>
    <row r="1187" spans="1:43" ht="15.6">
      <c r="A1187" s="134">
        <v>1437</v>
      </c>
      <c r="B1187" t="s">
        <v>2541</v>
      </c>
      <c r="C1187" t="s">
        <v>1056</v>
      </c>
      <c r="D1187">
        <v>7.96</v>
      </c>
      <c r="E1187">
        <f t="shared" si="69"/>
        <v>0</v>
      </c>
      <c r="F1187">
        <f t="shared" si="70"/>
        <v>7.9599999999999937</v>
      </c>
      <c r="G1187">
        <f t="shared" si="71"/>
        <v>8.2999999999999989</v>
      </c>
      <c r="H1187" s="136">
        <f t="shared" si="72"/>
        <v>1165.1500000000001</v>
      </c>
      <c r="I1187" t="s">
        <v>2535</v>
      </c>
      <c r="J1187" t="s">
        <v>1511</v>
      </c>
      <c r="K1187" t="s">
        <v>1566</v>
      </c>
      <c r="L1187" t="s">
        <v>1848</v>
      </c>
      <c r="M1187">
        <v>143</v>
      </c>
      <c r="N1187">
        <v>892</v>
      </c>
      <c r="O1187">
        <v>5</v>
      </c>
      <c r="P1187">
        <v>0.83</v>
      </c>
      <c r="Q1187" s="134">
        <v>1437</v>
      </c>
      <c r="R1187">
        <v>71.34</v>
      </c>
      <c r="S1187">
        <v>0.21</v>
      </c>
      <c r="T1187">
        <v>16.649999999999999</v>
      </c>
      <c r="U1187">
        <v>0.95</v>
      </c>
      <c r="V1187">
        <v>0.12</v>
      </c>
      <c r="W1187">
        <v>0.56999999999999995</v>
      </c>
      <c r="X1187">
        <v>3.68</v>
      </c>
      <c r="Y1187">
        <v>4.41</v>
      </c>
      <c r="Z1187">
        <v>2.0699999999999998</v>
      </c>
      <c r="AA1187">
        <v>0</v>
      </c>
      <c r="AB1187">
        <v>0</v>
      </c>
      <c r="AC1187">
        <v>0</v>
      </c>
      <c r="AD1187">
        <v>0</v>
      </c>
      <c r="AE1187">
        <v>92.04</v>
      </c>
      <c r="AG1187" s="134">
        <v>1437</v>
      </c>
      <c r="AH1187">
        <v>48.41</v>
      </c>
      <c r="AI1187">
        <v>0.73</v>
      </c>
      <c r="AJ1187">
        <v>7.06</v>
      </c>
      <c r="AK1187">
        <v>8.01</v>
      </c>
      <c r="AL1187">
        <v>0.33</v>
      </c>
      <c r="AM1187">
        <v>12.44</v>
      </c>
      <c r="AN1187">
        <v>21.88</v>
      </c>
      <c r="AO1187">
        <v>0.99</v>
      </c>
      <c r="AP1187">
        <v>0.02</v>
      </c>
      <c r="AQ1187">
        <v>0</v>
      </c>
    </row>
    <row r="1188" spans="1:43" ht="15.6">
      <c r="A1188" s="134">
        <v>1441</v>
      </c>
      <c r="B1188" t="s">
        <v>2542</v>
      </c>
      <c r="C1188" t="s">
        <v>1056</v>
      </c>
      <c r="D1188">
        <v>8.15</v>
      </c>
      <c r="E1188">
        <f t="shared" si="69"/>
        <v>9.0776299999999992</v>
      </c>
      <c r="F1188">
        <f t="shared" si="70"/>
        <v>8.1500000000000057</v>
      </c>
      <c r="G1188">
        <f t="shared" si="71"/>
        <v>9.6999999999999993</v>
      </c>
      <c r="H1188" s="136">
        <f t="shared" si="72"/>
        <v>1165.1500000000001</v>
      </c>
      <c r="I1188" t="s">
        <v>2535</v>
      </c>
      <c r="J1188" t="s">
        <v>1511</v>
      </c>
      <c r="K1188" t="s">
        <v>1566</v>
      </c>
      <c r="L1188" t="s">
        <v>1848</v>
      </c>
      <c r="M1188">
        <v>146</v>
      </c>
      <c r="N1188">
        <v>892</v>
      </c>
      <c r="O1188">
        <v>5</v>
      </c>
      <c r="P1188">
        <v>0.97</v>
      </c>
      <c r="Q1188" s="134">
        <v>1441</v>
      </c>
      <c r="R1188">
        <v>66.095299999999995</v>
      </c>
      <c r="S1188">
        <v>0.24799499999999999</v>
      </c>
      <c r="T1188">
        <v>15.0726</v>
      </c>
      <c r="U1188">
        <v>1.0287200000000001</v>
      </c>
      <c r="V1188">
        <v>0.101035</v>
      </c>
      <c r="W1188">
        <v>0.53273000000000004</v>
      </c>
      <c r="X1188">
        <v>2.8749099999999999</v>
      </c>
      <c r="Y1188">
        <v>3.0218600000000002</v>
      </c>
      <c r="Z1188">
        <v>1.94722</v>
      </c>
      <c r="AA1188">
        <v>0</v>
      </c>
      <c r="AB1188">
        <v>0</v>
      </c>
      <c r="AC1188">
        <v>0</v>
      </c>
      <c r="AD1188">
        <v>0</v>
      </c>
      <c r="AE1188">
        <v>91.85</v>
      </c>
      <c r="AG1188" s="134">
        <v>1441</v>
      </c>
      <c r="AH1188">
        <v>48.02</v>
      </c>
      <c r="AI1188">
        <v>0.61</v>
      </c>
      <c r="AJ1188">
        <v>7.41</v>
      </c>
      <c r="AK1188">
        <v>8.31</v>
      </c>
      <c r="AL1188">
        <v>0.3</v>
      </c>
      <c r="AM1188">
        <v>11.57</v>
      </c>
      <c r="AN1188">
        <v>20.61</v>
      </c>
      <c r="AO1188">
        <v>1.1000000000000001</v>
      </c>
      <c r="AP1188">
        <v>0.1</v>
      </c>
      <c r="AQ1188">
        <v>0</v>
      </c>
    </row>
    <row r="1189" spans="1:43" ht="15.6">
      <c r="A1189" s="134">
        <v>1442</v>
      </c>
      <c r="B1189" t="s">
        <v>2543</v>
      </c>
      <c r="C1189" t="s">
        <v>1056</v>
      </c>
      <c r="D1189">
        <v>8.52</v>
      </c>
      <c r="E1189">
        <f t="shared" si="69"/>
        <v>8.5108299999999844</v>
      </c>
      <c r="F1189">
        <f t="shared" si="70"/>
        <v>8.519999999999996</v>
      </c>
      <c r="G1189">
        <f t="shared" si="71"/>
        <v>9.6</v>
      </c>
      <c r="H1189" s="136">
        <f t="shared" si="72"/>
        <v>1216.1500000000001</v>
      </c>
      <c r="I1189" t="s">
        <v>2535</v>
      </c>
      <c r="J1189" t="s">
        <v>1511</v>
      </c>
      <c r="K1189" t="s">
        <v>1566</v>
      </c>
      <c r="L1189" t="s">
        <v>1848</v>
      </c>
      <c r="M1189">
        <v>125</v>
      </c>
      <c r="N1189">
        <v>943</v>
      </c>
      <c r="O1189">
        <v>5</v>
      </c>
      <c r="P1189">
        <v>0.96</v>
      </c>
      <c r="Q1189" s="134">
        <v>1442</v>
      </c>
      <c r="R1189">
        <v>63.084600000000002</v>
      </c>
      <c r="S1189">
        <v>0.237848</v>
      </c>
      <c r="T1189">
        <v>15.9267</v>
      </c>
      <c r="U1189">
        <v>1.30816</v>
      </c>
      <c r="V1189">
        <v>6.4035999999999996E-2</v>
      </c>
      <c r="W1189">
        <v>0.93309600000000004</v>
      </c>
      <c r="X1189">
        <v>3.6866400000000001</v>
      </c>
      <c r="Y1189">
        <v>4.8209999999999997</v>
      </c>
      <c r="Z1189">
        <v>1.42709</v>
      </c>
      <c r="AA1189">
        <v>0</v>
      </c>
      <c r="AB1189">
        <v>0</v>
      </c>
      <c r="AC1189">
        <v>0</v>
      </c>
      <c r="AD1189">
        <v>0</v>
      </c>
      <c r="AE1189">
        <v>91.48</v>
      </c>
      <c r="AG1189" s="134">
        <v>1442</v>
      </c>
      <c r="AH1189">
        <v>48.72</v>
      </c>
      <c r="AI1189">
        <v>0.61</v>
      </c>
      <c r="AJ1189">
        <v>6.88</v>
      </c>
      <c r="AK1189">
        <v>7.38</v>
      </c>
      <c r="AL1189">
        <v>0.21</v>
      </c>
      <c r="AM1189">
        <v>12.96</v>
      </c>
      <c r="AN1189">
        <v>22</v>
      </c>
      <c r="AO1189">
        <v>0.94</v>
      </c>
      <c r="AP1189">
        <v>0.04</v>
      </c>
      <c r="AQ1189">
        <v>0</v>
      </c>
    </row>
    <row r="1190" spans="1:43" ht="15.6">
      <c r="A1190" s="134">
        <v>1436</v>
      </c>
      <c r="B1190" t="s">
        <v>2544</v>
      </c>
      <c r="C1190" t="s">
        <v>1056</v>
      </c>
      <c r="D1190">
        <v>9.32</v>
      </c>
      <c r="E1190">
        <f t="shared" ref="E1190:E1239" si="73">100-SUM(R1190:AB1190)</f>
        <v>1.999999999998181E-2</v>
      </c>
      <c r="F1190">
        <f t="shared" ref="F1190:F1239" si="74">100-AE1190</f>
        <v>9.3199999999999932</v>
      </c>
      <c r="G1190">
        <f t="shared" ref="G1190:G1239" si="75">10*P1190</f>
        <v>8.2999999999999989</v>
      </c>
      <c r="H1190" s="136">
        <f t="shared" si="72"/>
        <v>1165.1500000000001</v>
      </c>
      <c r="I1190" t="s">
        <v>2535</v>
      </c>
      <c r="J1190" t="s">
        <v>1511</v>
      </c>
      <c r="K1190" t="s">
        <v>1566</v>
      </c>
      <c r="L1190" t="s">
        <v>1848</v>
      </c>
      <c r="M1190">
        <v>143</v>
      </c>
      <c r="N1190">
        <v>892</v>
      </c>
      <c r="O1190">
        <v>5</v>
      </c>
      <c r="P1190">
        <v>0.83</v>
      </c>
      <c r="Q1190" s="134">
        <v>1436</v>
      </c>
      <c r="R1190">
        <v>69.67</v>
      </c>
      <c r="S1190">
        <v>0.23</v>
      </c>
      <c r="T1190">
        <v>17.579999999999998</v>
      </c>
      <c r="U1190">
        <v>1.06</v>
      </c>
      <c r="V1190">
        <v>0.04</v>
      </c>
      <c r="W1190">
        <v>0.54</v>
      </c>
      <c r="X1190">
        <v>4.1100000000000003</v>
      </c>
      <c r="Y1190">
        <v>4.99</v>
      </c>
      <c r="Z1190">
        <v>1.76</v>
      </c>
      <c r="AA1190">
        <v>0</v>
      </c>
      <c r="AB1190">
        <v>0</v>
      </c>
      <c r="AC1190">
        <v>0</v>
      </c>
      <c r="AD1190">
        <v>0</v>
      </c>
      <c r="AE1190">
        <v>90.68</v>
      </c>
      <c r="AG1190" s="134">
        <v>1436</v>
      </c>
      <c r="AH1190">
        <v>49.89</v>
      </c>
      <c r="AI1190">
        <v>0.91</v>
      </c>
      <c r="AJ1190">
        <v>8.7200000000000006</v>
      </c>
      <c r="AK1190">
        <v>8.11</v>
      </c>
      <c r="AL1190">
        <v>0.27</v>
      </c>
      <c r="AM1190">
        <v>11.5</v>
      </c>
      <c r="AN1190">
        <v>22.08</v>
      </c>
      <c r="AO1190">
        <v>0.98</v>
      </c>
      <c r="AP1190">
        <v>0.01</v>
      </c>
      <c r="AQ1190">
        <v>0</v>
      </c>
    </row>
    <row r="1191" spans="1:43" ht="15.6">
      <c r="A1191" s="134">
        <v>1440</v>
      </c>
      <c r="B1191" t="s">
        <v>2545</v>
      </c>
      <c r="C1191" t="s">
        <v>1056</v>
      </c>
      <c r="D1191">
        <v>10.4</v>
      </c>
      <c r="E1191">
        <f t="shared" si="73"/>
        <v>10.400000000000006</v>
      </c>
      <c r="F1191">
        <f t="shared" si="74"/>
        <v>10.400000000000006</v>
      </c>
      <c r="G1191">
        <f t="shared" si="75"/>
        <v>9.6999999999999993</v>
      </c>
      <c r="H1191" s="136">
        <f t="shared" si="72"/>
        <v>1165.1500000000001</v>
      </c>
      <c r="I1191" t="s">
        <v>2535</v>
      </c>
      <c r="J1191" t="s">
        <v>1511</v>
      </c>
      <c r="K1191" t="s">
        <v>1566</v>
      </c>
      <c r="L1191" t="s">
        <v>1848</v>
      </c>
      <c r="M1191">
        <v>146</v>
      </c>
      <c r="N1191">
        <v>892</v>
      </c>
      <c r="O1191">
        <v>5</v>
      </c>
      <c r="P1191">
        <v>0.97</v>
      </c>
      <c r="Q1191" s="134">
        <v>1440</v>
      </c>
      <c r="R1191">
        <v>62.72</v>
      </c>
      <c r="S1191">
        <v>0.23296</v>
      </c>
      <c r="T1191">
        <v>15.8592</v>
      </c>
      <c r="U1191">
        <v>1.0931200000000001</v>
      </c>
      <c r="V1191">
        <v>9.8559999999999995E-2</v>
      </c>
      <c r="W1191">
        <v>0.67200000000000004</v>
      </c>
      <c r="X1191">
        <v>3.6915200000000001</v>
      </c>
      <c r="Y1191">
        <v>3.7363200000000001</v>
      </c>
      <c r="Z1191">
        <v>1.4963200000000001</v>
      </c>
      <c r="AA1191">
        <v>0</v>
      </c>
      <c r="AB1191">
        <v>0</v>
      </c>
      <c r="AC1191">
        <v>0</v>
      </c>
      <c r="AD1191">
        <v>0</v>
      </c>
      <c r="AE1191">
        <v>89.6</v>
      </c>
      <c r="AG1191" s="134">
        <v>1440</v>
      </c>
      <c r="AH1191">
        <v>49.55</v>
      </c>
      <c r="AI1191">
        <v>0.31</v>
      </c>
      <c r="AJ1191">
        <v>5.03</v>
      </c>
      <c r="AK1191">
        <v>5.93</v>
      </c>
      <c r="AL1191">
        <v>0.34</v>
      </c>
      <c r="AM1191">
        <v>13.79</v>
      </c>
      <c r="AN1191">
        <v>22.7</v>
      </c>
      <c r="AO1191">
        <v>0.88</v>
      </c>
      <c r="AP1191">
        <v>0.02</v>
      </c>
      <c r="AQ1191">
        <v>0</v>
      </c>
    </row>
    <row r="1192" spans="1:43" ht="15.6">
      <c r="A1192" s="134">
        <v>352</v>
      </c>
      <c r="B1192" t="s">
        <v>2546</v>
      </c>
      <c r="C1192" t="s">
        <v>1081</v>
      </c>
      <c r="D1192">
        <v>3.5</v>
      </c>
      <c r="E1192">
        <f t="shared" si="73"/>
        <v>0.31999999999999318</v>
      </c>
      <c r="F1192">
        <f t="shared" si="74"/>
        <v>5.3161000000000058</v>
      </c>
      <c r="G1192">
        <f t="shared" si="75"/>
        <v>1.55</v>
      </c>
      <c r="H1192" s="136">
        <f t="shared" si="72"/>
        <v>1067.1500000000001</v>
      </c>
      <c r="I1192" t="s">
        <v>2449</v>
      </c>
      <c r="J1192" t="s">
        <v>1546</v>
      </c>
      <c r="K1192" t="s">
        <v>1547</v>
      </c>
      <c r="L1192" t="s">
        <v>2204</v>
      </c>
      <c r="M1192">
        <v>0</v>
      </c>
      <c r="N1192">
        <v>794</v>
      </c>
      <c r="O1192">
        <v>8</v>
      </c>
      <c r="P1192">
        <v>0.155</v>
      </c>
      <c r="Q1192" s="134">
        <v>352</v>
      </c>
      <c r="R1192">
        <v>76.41</v>
      </c>
      <c r="S1192">
        <v>0.09</v>
      </c>
      <c r="T1192">
        <v>11.89</v>
      </c>
      <c r="U1192">
        <v>1.44</v>
      </c>
      <c r="V1192">
        <v>0</v>
      </c>
      <c r="W1192">
        <v>0.05</v>
      </c>
      <c r="X1192">
        <v>0.37</v>
      </c>
      <c r="Y1192">
        <v>4.53</v>
      </c>
      <c r="Z1192">
        <v>4.9000000000000004</v>
      </c>
      <c r="AA1192">
        <v>0</v>
      </c>
      <c r="AB1192">
        <v>0</v>
      </c>
      <c r="AC1192">
        <v>0</v>
      </c>
      <c r="AD1192">
        <v>0</v>
      </c>
      <c r="AE1192">
        <v>94.683899999999994</v>
      </c>
      <c r="AG1192" s="134">
        <v>352</v>
      </c>
      <c r="AH1192">
        <v>51.37</v>
      </c>
      <c r="AI1192">
        <v>0.77</v>
      </c>
      <c r="AJ1192">
        <v>1.95</v>
      </c>
      <c r="AK1192">
        <v>9.33</v>
      </c>
      <c r="AL1192">
        <v>0.56000000000000005</v>
      </c>
      <c r="AM1192">
        <v>10.69</v>
      </c>
      <c r="AN1192">
        <v>20.190000000000001</v>
      </c>
      <c r="AO1192">
        <v>1.62</v>
      </c>
      <c r="AP1192">
        <v>0.32</v>
      </c>
      <c r="AQ1192">
        <v>0</v>
      </c>
    </row>
    <row r="1193" spans="1:43" ht="15.6">
      <c r="A1193" s="134">
        <v>353</v>
      </c>
      <c r="B1193" t="s">
        <v>2547</v>
      </c>
      <c r="C1193" t="s">
        <v>1081</v>
      </c>
      <c r="D1193">
        <v>2.1</v>
      </c>
      <c r="E1193">
        <f t="shared" si="73"/>
        <v>0.37000000000000455</v>
      </c>
      <c r="F1193">
        <f t="shared" si="74"/>
        <v>3.4831999999999965</v>
      </c>
      <c r="G1193">
        <f t="shared" si="75"/>
        <v>1.55</v>
      </c>
      <c r="H1193" s="136">
        <f t="shared" si="72"/>
        <v>1067.1500000000001</v>
      </c>
      <c r="I1193" t="s">
        <v>2449</v>
      </c>
      <c r="J1193" t="s">
        <v>1546</v>
      </c>
      <c r="K1193" t="s">
        <v>1547</v>
      </c>
      <c r="L1193" t="s">
        <v>2204</v>
      </c>
      <c r="M1193">
        <v>0</v>
      </c>
      <c r="N1193">
        <v>794</v>
      </c>
      <c r="O1193">
        <v>8</v>
      </c>
      <c r="P1193">
        <v>0.155</v>
      </c>
      <c r="Q1193" s="134">
        <v>353</v>
      </c>
      <c r="R1193">
        <v>77.55</v>
      </c>
      <c r="S1193">
        <v>0.11</v>
      </c>
      <c r="T1193">
        <v>11.48</v>
      </c>
      <c r="U1193">
        <v>1.32</v>
      </c>
      <c r="V1193">
        <v>0</v>
      </c>
      <c r="W1193">
        <v>0.06</v>
      </c>
      <c r="X1193">
        <v>0.28999999999999998</v>
      </c>
      <c r="Y1193">
        <v>3.89</v>
      </c>
      <c r="Z1193">
        <v>4.93</v>
      </c>
      <c r="AA1193">
        <v>0</v>
      </c>
      <c r="AB1193">
        <v>0</v>
      </c>
      <c r="AC1193">
        <v>0</v>
      </c>
      <c r="AD1193">
        <v>0</v>
      </c>
      <c r="AE1193">
        <v>96.516800000000003</v>
      </c>
      <c r="AG1193" s="134">
        <v>353</v>
      </c>
      <c r="AH1193">
        <v>45.78</v>
      </c>
      <c r="AI1193">
        <v>4.3499999999999996</v>
      </c>
      <c r="AJ1193">
        <v>5.65</v>
      </c>
      <c r="AK1193">
        <v>7.9</v>
      </c>
      <c r="AL1193">
        <v>0.03</v>
      </c>
      <c r="AM1193">
        <v>11.04</v>
      </c>
      <c r="AN1193">
        <v>22.7</v>
      </c>
      <c r="AO1193">
        <v>0.96</v>
      </c>
      <c r="AP1193">
        <v>0.12</v>
      </c>
      <c r="AQ1193">
        <v>0</v>
      </c>
    </row>
    <row r="1194" spans="1:43" ht="15.6">
      <c r="A1194" s="134">
        <v>355</v>
      </c>
      <c r="B1194" t="s">
        <v>2548</v>
      </c>
      <c r="C1194" t="s">
        <v>1081</v>
      </c>
      <c r="D1194">
        <v>4.2</v>
      </c>
      <c r="E1194">
        <f t="shared" si="73"/>
        <v>0.28000000000000114</v>
      </c>
      <c r="F1194">
        <f t="shared" si="74"/>
        <v>6.0581999999999994</v>
      </c>
      <c r="G1194">
        <f t="shared" si="75"/>
        <v>1.52</v>
      </c>
      <c r="H1194" s="136">
        <f t="shared" si="72"/>
        <v>1025.1500000000001</v>
      </c>
      <c r="I1194" t="s">
        <v>2449</v>
      </c>
      <c r="J1194" t="s">
        <v>1546</v>
      </c>
      <c r="K1194" t="s">
        <v>1547</v>
      </c>
      <c r="L1194" t="s">
        <v>2204</v>
      </c>
      <c r="M1194">
        <v>0</v>
      </c>
      <c r="N1194">
        <v>752</v>
      </c>
      <c r="O1194">
        <v>8</v>
      </c>
      <c r="P1194">
        <v>0.152</v>
      </c>
      <c r="Q1194" s="134">
        <v>355</v>
      </c>
      <c r="R1194">
        <v>76.81</v>
      </c>
      <c r="S1194">
        <v>7.0000000000000007E-2</v>
      </c>
      <c r="T1194">
        <v>11.83</v>
      </c>
      <c r="U1194">
        <v>1.31</v>
      </c>
      <c r="V1194">
        <v>0</v>
      </c>
      <c r="W1194">
        <v>0.04</v>
      </c>
      <c r="X1194">
        <v>0.31</v>
      </c>
      <c r="Y1194">
        <v>4.57</v>
      </c>
      <c r="Z1194">
        <v>4.78</v>
      </c>
      <c r="AA1194">
        <v>0</v>
      </c>
      <c r="AB1194">
        <v>0</v>
      </c>
      <c r="AC1194">
        <v>0</v>
      </c>
      <c r="AD1194">
        <v>0</v>
      </c>
      <c r="AE1194">
        <v>93.941800000000001</v>
      </c>
      <c r="AG1194" s="134">
        <v>355</v>
      </c>
      <c r="AH1194">
        <v>52.53</v>
      </c>
      <c r="AI1194">
        <v>0.16</v>
      </c>
      <c r="AJ1194">
        <v>1.54</v>
      </c>
      <c r="AK1194">
        <v>14.93</v>
      </c>
      <c r="AL1194">
        <v>0.78</v>
      </c>
      <c r="AM1194">
        <v>9.07</v>
      </c>
      <c r="AN1194">
        <v>18.54</v>
      </c>
      <c r="AO1194">
        <v>2.6</v>
      </c>
      <c r="AP1194">
        <v>0.27</v>
      </c>
      <c r="AQ1194">
        <v>0</v>
      </c>
    </row>
    <row r="1195" spans="1:43" ht="15.6">
      <c r="A1195" s="134">
        <v>356</v>
      </c>
      <c r="B1195" t="s">
        <v>2549</v>
      </c>
      <c r="C1195" t="s">
        <v>1081</v>
      </c>
      <c r="D1195">
        <v>3.9</v>
      </c>
      <c r="E1195">
        <f t="shared" si="73"/>
        <v>0.34999999999999432</v>
      </c>
      <c r="F1195">
        <f t="shared" si="74"/>
        <v>5.7189999999999941</v>
      </c>
      <c r="G1195">
        <f t="shared" si="75"/>
        <v>1.52</v>
      </c>
      <c r="H1195" s="136">
        <f t="shared" si="72"/>
        <v>1025.1500000000001</v>
      </c>
      <c r="I1195" t="s">
        <v>2449</v>
      </c>
      <c r="J1195" t="s">
        <v>1546</v>
      </c>
      <c r="K1195" t="s">
        <v>1547</v>
      </c>
      <c r="L1195" t="s">
        <v>2204</v>
      </c>
      <c r="M1195">
        <v>0</v>
      </c>
      <c r="N1195">
        <v>752</v>
      </c>
      <c r="O1195">
        <v>8</v>
      </c>
      <c r="P1195">
        <v>0.152</v>
      </c>
      <c r="Q1195" s="134">
        <v>356</v>
      </c>
      <c r="R1195">
        <v>77.2</v>
      </c>
      <c r="S1195">
        <v>0.09</v>
      </c>
      <c r="T1195">
        <v>11.49</v>
      </c>
      <c r="U1195">
        <v>1.36</v>
      </c>
      <c r="V1195">
        <v>0</v>
      </c>
      <c r="W1195">
        <v>0.02</v>
      </c>
      <c r="X1195">
        <v>0.28000000000000003</v>
      </c>
      <c r="Y1195">
        <v>4.45</v>
      </c>
      <c r="Z1195">
        <v>4.76</v>
      </c>
      <c r="AA1195">
        <v>0</v>
      </c>
      <c r="AB1195">
        <v>0</v>
      </c>
      <c r="AC1195">
        <v>0</v>
      </c>
      <c r="AD1195">
        <v>0</v>
      </c>
      <c r="AE1195">
        <v>94.281000000000006</v>
      </c>
      <c r="AG1195" s="134">
        <v>356</v>
      </c>
      <c r="AH1195">
        <v>45.47</v>
      </c>
      <c r="AI1195">
        <v>3.94</v>
      </c>
      <c r="AJ1195">
        <v>6.15</v>
      </c>
      <c r="AK1195">
        <v>7.66</v>
      </c>
      <c r="AL1195">
        <v>0.03</v>
      </c>
      <c r="AM1195">
        <v>11.31</v>
      </c>
      <c r="AN1195">
        <v>22.56</v>
      </c>
      <c r="AO1195">
        <v>0.88</v>
      </c>
      <c r="AP1195">
        <v>0.15</v>
      </c>
      <c r="AQ1195">
        <v>0</v>
      </c>
    </row>
    <row r="1196" spans="1:43" ht="15.6">
      <c r="A1196" s="134">
        <v>360</v>
      </c>
      <c r="B1196" t="s">
        <v>2550</v>
      </c>
      <c r="C1196" t="s">
        <v>1081</v>
      </c>
      <c r="D1196">
        <v>2.5</v>
      </c>
      <c r="E1196">
        <f t="shared" si="73"/>
        <v>0.44000000000001194</v>
      </c>
      <c r="F1196">
        <f t="shared" si="74"/>
        <v>8.0392999999999972</v>
      </c>
      <c r="G1196">
        <f t="shared" si="75"/>
        <v>1.55</v>
      </c>
      <c r="H1196" s="136">
        <f t="shared" si="72"/>
        <v>969.15</v>
      </c>
      <c r="I1196" t="s">
        <v>2449</v>
      </c>
      <c r="J1196" t="s">
        <v>1546</v>
      </c>
      <c r="K1196" t="s">
        <v>1547</v>
      </c>
      <c r="L1196" t="s">
        <v>2204</v>
      </c>
      <c r="M1196">
        <v>0</v>
      </c>
      <c r="N1196">
        <v>696</v>
      </c>
      <c r="O1196">
        <v>8</v>
      </c>
      <c r="P1196">
        <v>0.155</v>
      </c>
      <c r="Q1196" s="134">
        <v>360</v>
      </c>
      <c r="R1196">
        <v>77.09</v>
      </c>
      <c r="S1196">
        <v>0.05</v>
      </c>
      <c r="T1196">
        <v>12.33</v>
      </c>
      <c r="U1196">
        <v>0.99</v>
      </c>
      <c r="V1196">
        <v>0</v>
      </c>
      <c r="W1196">
        <v>0.03</v>
      </c>
      <c r="X1196">
        <v>0.3</v>
      </c>
      <c r="Y1196">
        <v>4.07</v>
      </c>
      <c r="Z1196">
        <v>4.7</v>
      </c>
      <c r="AA1196">
        <v>0</v>
      </c>
      <c r="AB1196">
        <v>0</v>
      </c>
      <c r="AC1196">
        <v>0</v>
      </c>
      <c r="AD1196">
        <v>0</v>
      </c>
      <c r="AE1196">
        <v>91.960700000000003</v>
      </c>
      <c r="AG1196" s="134">
        <v>360</v>
      </c>
      <c r="AH1196">
        <v>51.71</v>
      </c>
      <c r="AI1196">
        <v>1.08</v>
      </c>
      <c r="AJ1196">
        <v>3.02</v>
      </c>
      <c r="AK1196">
        <v>8.89</v>
      </c>
      <c r="AL1196">
        <v>0.44</v>
      </c>
      <c r="AM1196">
        <v>10.24</v>
      </c>
      <c r="AN1196">
        <v>19.8</v>
      </c>
      <c r="AO1196">
        <v>3.07</v>
      </c>
      <c r="AP1196">
        <v>0.53</v>
      </c>
      <c r="AQ1196">
        <v>0</v>
      </c>
    </row>
    <row r="1197" spans="1:43" ht="15.6">
      <c r="A1197" s="134">
        <v>363</v>
      </c>
      <c r="B1197" t="s">
        <v>2551</v>
      </c>
      <c r="C1197" t="s">
        <v>1081</v>
      </c>
      <c r="D1197">
        <v>2.2000000000000002</v>
      </c>
      <c r="E1197">
        <f t="shared" si="73"/>
        <v>0.61999999999999034</v>
      </c>
      <c r="F1197">
        <f t="shared" si="74"/>
        <v>2.6989999999999981</v>
      </c>
      <c r="G1197">
        <f t="shared" si="75"/>
        <v>0.52</v>
      </c>
      <c r="H1197" s="136">
        <f t="shared" si="72"/>
        <v>1063.1500000000001</v>
      </c>
      <c r="I1197" t="s">
        <v>2449</v>
      </c>
      <c r="J1197" t="s">
        <v>1546</v>
      </c>
      <c r="K1197" t="s">
        <v>1547</v>
      </c>
      <c r="L1197" t="s">
        <v>2204</v>
      </c>
      <c r="M1197">
        <v>0</v>
      </c>
      <c r="N1197">
        <v>790</v>
      </c>
      <c r="O1197">
        <v>8</v>
      </c>
      <c r="P1197">
        <v>5.1999999999999998E-2</v>
      </c>
      <c r="Q1197" s="134">
        <v>363</v>
      </c>
      <c r="R1197">
        <v>78.180000000000007</v>
      </c>
      <c r="S1197">
        <v>0.11</v>
      </c>
      <c r="T1197">
        <v>11.42</v>
      </c>
      <c r="U1197">
        <v>0.79</v>
      </c>
      <c r="V1197">
        <v>0</v>
      </c>
      <c r="W1197">
        <v>0.05</v>
      </c>
      <c r="X1197">
        <v>0.22</v>
      </c>
      <c r="Y1197">
        <v>3.91</v>
      </c>
      <c r="Z1197">
        <v>4.7</v>
      </c>
      <c r="AA1197">
        <v>0</v>
      </c>
      <c r="AB1197">
        <v>0</v>
      </c>
      <c r="AC1197">
        <v>0</v>
      </c>
      <c r="AD1197">
        <v>0</v>
      </c>
      <c r="AE1197">
        <v>97.301000000000002</v>
      </c>
      <c r="AG1197" s="134">
        <v>363</v>
      </c>
      <c r="AH1197">
        <v>53.28</v>
      </c>
      <c r="AI1197">
        <v>0.13</v>
      </c>
      <c r="AJ1197">
        <v>0.87</v>
      </c>
      <c r="AK1197">
        <v>10.31</v>
      </c>
      <c r="AL1197">
        <v>0.43</v>
      </c>
      <c r="AM1197">
        <v>13.57</v>
      </c>
      <c r="AN1197">
        <v>20.03</v>
      </c>
      <c r="AO1197">
        <v>0.31</v>
      </c>
      <c r="AP1197">
        <v>0.12</v>
      </c>
      <c r="AQ1197">
        <v>0</v>
      </c>
    </row>
    <row r="1198" spans="1:43" ht="15.6">
      <c r="A1198" s="134">
        <v>365</v>
      </c>
      <c r="B1198" t="s">
        <v>2552</v>
      </c>
      <c r="C1198" t="s">
        <v>1081</v>
      </c>
      <c r="D1198">
        <v>2.5</v>
      </c>
      <c r="E1198">
        <f t="shared" si="73"/>
        <v>0.96000000000000796</v>
      </c>
      <c r="F1198">
        <f t="shared" si="74"/>
        <v>3.0691000000000059</v>
      </c>
      <c r="G1198">
        <f t="shared" si="75"/>
        <v>0.52</v>
      </c>
      <c r="H1198" s="136">
        <f t="shared" si="72"/>
        <v>1063.1500000000001</v>
      </c>
      <c r="I1198" t="s">
        <v>2449</v>
      </c>
      <c r="J1198" t="s">
        <v>1546</v>
      </c>
      <c r="K1198" t="s">
        <v>1547</v>
      </c>
      <c r="L1198" t="s">
        <v>2204</v>
      </c>
      <c r="M1198">
        <v>0</v>
      </c>
      <c r="N1198">
        <v>790</v>
      </c>
      <c r="O1198">
        <v>8</v>
      </c>
      <c r="P1198">
        <v>5.1999999999999998E-2</v>
      </c>
      <c r="Q1198" s="134">
        <v>365</v>
      </c>
      <c r="R1198">
        <v>75.97</v>
      </c>
      <c r="S1198">
        <v>0.19</v>
      </c>
      <c r="T1198">
        <v>11.91</v>
      </c>
      <c r="U1198">
        <v>1.33</v>
      </c>
      <c r="V1198">
        <v>0</v>
      </c>
      <c r="W1198">
        <v>0.03</v>
      </c>
      <c r="X1198">
        <v>0.28000000000000003</v>
      </c>
      <c r="Y1198">
        <v>4.26</v>
      </c>
      <c r="Z1198">
        <v>5.07</v>
      </c>
      <c r="AA1198">
        <v>0</v>
      </c>
      <c r="AB1198">
        <v>0</v>
      </c>
      <c r="AC1198">
        <v>0</v>
      </c>
      <c r="AD1198">
        <v>0</v>
      </c>
      <c r="AE1198">
        <v>96.930899999999994</v>
      </c>
      <c r="AG1198" s="134">
        <v>365</v>
      </c>
      <c r="AH1198">
        <v>53.02</v>
      </c>
      <c r="AI1198">
        <v>1.1299999999999999</v>
      </c>
      <c r="AJ1198">
        <v>2.4900000000000002</v>
      </c>
      <c r="AK1198">
        <v>8.4499999999999993</v>
      </c>
      <c r="AL1198">
        <v>0.02</v>
      </c>
      <c r="AM1198">
        <v>12.06</v>
      </c>
      <c r="AN1198">
        <v>20.66</v>
      </c>
      <c r="AO1198">
        <v>0.88</v>
      </c>
      <c r="AP1198">
        <v>0.28999999999999998</v>
      </c>
      <c r="AQ1198">
        <v>0</v>
      </c>
    </row>
    <row r="1199" spans="1:43" ht="15.6">
      <c r="A1199" s="134">
        <v>412</v>
      </c>
      <c r="B1199" t="s">
        <v>2553</v>
      </c>
      <c r="C1199" t="s">
        <v>1081</v>
      </c>
      <c r="D1199">
        <v>5</v>
      </c>
      <c r="E1199">
        <f t="shared" si="73"/>
        <v>1.6499999999999773</v>
      </c>
      <c r="F1199">
        <f t="shared" si="74"/>
        <v>7.9232999999999976</v>
      </c>
      <c r="G1199">
        <f t="shared" si="75"/>
        <v>1.55</v>
      </c>
      <c r="H1199" s="136">
        <f t="shared" si="72"/>
        <v>952.15</v>
      </c>
      <c r="I1199" t="s">
        <v>2449</v>
      </c>
      <c r="J1199" t="s">
        <v>1546</v>
      </c>
      <c r="K1199" t="s">
        <v>1547</v>
      </c>
      <c r="L1199" t="s">
        <v>2204</v>
      </c>
      <c r="M1199">
        <v>0</v>
      </c>
      <c r="N1199">
        <v>679</v>
      </c>
      <c r="O1199">
        <v>8</v>
      </c>
      <c r="P1199">
        <v>0.155</v>
      </c>
      <c r="Q1199" s="134">
        <v>412</v>
      </c>
      <c r="R1199">
        <v>73.42</v>
      </c>
      <c r="S1199">
        <v>0.14000000000000001</v>
      </c>
      <c r="T1199">
        <v>10.71</v>
      </c>
      <c r="U1199">
        <v>3.81</v>
      </c>
      <c r="V1199">
        <v>0</v>
      </c>
      <c r="W1199">
        <v>0.03</v>
      </c>
      <c r="X1199">
        <v>0.01</v>
      </c>
      <c r="Y1199">
        <v>5.75</v>
      </c>
      <c r="Z1199">
        <v>4.4800000000000004</v>
      </c>
      <c r="AA1199">
        <v>0</v>
      </c>
      <c r="AB1199">
        <v>0</v>
      </c>
      <c r="AC1199">
        <v>0</v>
      </c>
      <c r="AD1199">
        <v>0</v>
      </c>
      <c r="AE1199">
        <v>92.076700000000002</v>
      </c>
      <c r="AG1199" s="134">
        <v>412</v>
      </c>
      <c r="AH1199">
        <v>49.7</v>
      </c>
      <c r="AI1199">
        <v>1.3</v>
      </c>
      <c r="AJ1199">
        <v>0.65</v>
      </c>
      <c r="AK1199">
        <v>30.62</v>
      </c>
      <c r="AL1199">
        <v>0.09</v>
      </c>
      <c r="AM1199">
        <v>0.28000000000000003</v>
      </c>
      <c r="AN1199">
        <v>0.57999999999999996</v>
      </c>
      <c r="AO1199">
        <v>12.92</v>
      </c>
      <c r="AP1199">
        <v>7.0000000000000007E-2</v>
      </c>
      <c r="AQ1199">
        <v>0</v>
      </c>
    </row>
    <row r="1200" spans="1:43" ht="15.6">
      <c r="A1200" s="134">
        <v>414</v>
      </c>
      <c r="B1200" t="s">
        <v>2554</v>
      </c>
      <c r="C1200" t="s">
        <v>1081</v>
      </c>
      <c r="D1200">
        <v>3.9</v>
      </c>
      <c r="E1200">
        <f t="shared" si="73"/>
        <v>3.4299999999999784</v>
      </c>
      <c r="F1200">
        <f t="shared" si="74"/>
        <v>8.3517999999999972</v>
      </c>
      <c r="G1200">
        <f t="shared" si="75"/>
        <v>1.55</v>
      </c>
      <c r="H1200" s="136">
        <f t="shared" si="72"/>
        <v>952.15</v>
      </c>
      <c r="I1200" t="s">
        <v>2449</v>
      </c>
      <c r="J1200" t="s">
        <v>1546</v>
      </c>
      <c r="K1200" t="s">
        <v>1547</v>
      </c>
      <c r="L1200" t="s">
        <v>2204</v>
      </c>
      <c r="M1200">
        <v>0</v>
      </c>
      <c r="N1200">
        <v>679</v>
      </c>
      <c r="O1200">
        <v>8</v>
      </c>
      <c r="P1200">
        <v>0.155</v>
      </c>
      <c r="Q1200" s="134">
        <v>414</v>
      </c>
      <c r="R1200">
        <v>70.67</v>
      </c>
      <c r="S1200">
        <v>0.17</v>
      </c>
      <c r="T1200">
        <v>11.67</v>
      </c>
      <c r="U1200">
        <v>3.04</v>
      </c>
      <c r="V1200">
        <v>0</v>
      </c>
      <c r="W1200">
        <v>0.01</v>
      </c>
      <c r="X1200">
        <v>0</v>
      </c>
      <c r="Y1200">
        <v>6.36</v>
      </c>
      <c r="Z1200">
        <v>4.6500000000000004</v>
      </c>
      <c r="AA1200">
        <v>0</v>
      </c>
      <c r="AB1200">
        <v>0</v>
      </c>
      <c r="AC1200">
        <v>0</v>
      </c>
      <c r="AD1200">
        <v>0</v>
      </c>
      <c r="AE1200">
        <v>91.648200000000003</v>
      </c>
      <c r="AG1200" s="134">
        <v>414</v>
      </c>
      <c r="AH1200">
        <v>52.15</v>
      </c>
      <c r="AI1200">
        <v>1.1499999999999999</v>
      </c>
      <c r="AJ1200">
        <v>0.5</v>
      </c>
      <c r="AK1200">
        <v>29.24</v>
      </c>
      <c r="AL1200">
        <v>0.19</v>
      </c>
      <c r="AM1200">
        <v>0.08</v>
      </c>
      <c r="AN1200">
        <v>0.32</v>
      </c>
      <c r="AO1200">
        <v>13.13</v>
      </c>
      <c r="AP1200">
        <v>0.02</v>
      </c>
      <c r="AQ1200">
        <v>0</v>
      </c>
    </row>
    <row r="1201" spans="1:43" ht="15.6">
      <c r="A1201" s="134">
        <v>428</v>
      </c>
      <c r="B1201" t="s">
        <v>2555</v>
      </c>
      <c r="C1201" t="s">
        <v>1081</v>
      </c>
      <c r="D1201">
        <v>1.5</v>
      </c>
      <c r="E1201">
        <f t="shared" si="73"/>
        <v>4.2999999999999829</v>
      </c>
      <c r="F1201">
        <f t="shared" si="74"/>
        <v>3.3267000000000024</v>
      </c>
      <c r="G1201">
        <f t="shared" si="75"/>
        <v>1.5</v>
      </c>
      <c r="H1201" s="136">
        <f t="shared" si="72"/>
        <v>1057.1500000000001</v>
      </c>
      <c r="I1201" t="s">
        <v>2449</v>
      </c>
      <c r="J1201" t="s">
        <v>1546</v>
      </c>
      <c r="K1201" t="s">
        <v>1547</v>
      </c>
      <c r="L1201" t="s">
        <v>2204</v>
      </c>
      <c r="M1201">
        <v>0</v>
      </c>
      <c r="N1201">
        <v>784</v>
      </c>
      <c r="O1201">
        <v>8</v>
      </c>
      <c r="P1201">
        <v>0.15</v>
      </c>
      <c r="Q1201" s="134">
        <v>428</v>
      </c>
      <c r="R1201">
        <v>67.28</v>
      </c>
      <c r="S1201">
        <v>0.53</v>
      </c>
      <c r="T1201">
        <v>9.35</v>
      </c>
      <c r="U1201">
        <v>6.43</v>
      </c>
      <c r="V1201">
        <v>0.18</v>
      </c>
      <c r="W1201">
        <v>0.01</v>
      </c>
      <c r="X1201">
        <v>0.04</v>
      </c>
      <c r="Y1201">
        <v>6.75</v>
      </c>
      <c r="Z1201">
        <v>5.13</v>
      </c>
      <c r="AA1201">
        <v>0</v>
      </c>
      <c r="AB1201">
        <v>0</v>
      </c>
      <c r="AC1201">
        <v>0</v>
      </c>
      <c r="AD1201">
        <v>0</v>
      </c>
      <c r="AE1201">
        <v>96.673299999999998</v>
      </c>
      <c r="AG1201" s="134">
        <v>428</v>
      </c>
      <c r="AH1201">
        <v>52.03</v>
      </c>
      <c r="AI1201">
        <v>1.35</v>
      </c>
      <c r="AJ1201">
        <v>1.1200000000000001</v>
      </c>
      <c r="AK1201">
        <v>28.44</v>
      </c>
      <c r="AL1201">
        <v>7.0000000000000007E-2</v>
      </c>
      <c r="AM1201">
        <v>0.06</v>
      </c>
      <c r="AN1201">
        <v>0.22</v>
      </c>
      <c r="AO1201">
        <v>12.04</v>
      </c>
      <c r="AP1201">
        <v>0.22</v>
      </c>
      <c r="AQ1201">
        <v>0</v>
      </c>
    </row>
    <row r="1202" spans="1:43" ht="15.6">
      <c r="A1202" s="134">
        <v>20030</v>
      </c>
      <c r="B1202" t="s">
        <v>1431</v>
      </c>
      <c r="C1202" t="s">
        <v>1032</v>
      </c>
      <c r="D1202">
        <v>6.2</v>
      </c>
      <c r="E1202">
        <f t="shared" si="73"/>
        <v>6.0000000000002274E-2</v>
      </c>
      <c r="F1202">
        <f t="shared" si="74"/>
        <v>7.2000000000000028</v>
      </c>
      <c r="G1202">
        <f t="shared" si="75"/>
        <v>2</v>
      </c>
      <c r="H1202" s="136">
        <f t="shared" si="72"/>
        <v>1323.15</v>
      </c>
      <c r="I1202" t="s">
        <v>1504</v>
      </c>
      <c r="J1202" t="s">
        <v>1546</v>
      </c>
      <c r="K1202" t="s">
        <v>1547</v>
      </c>
      <c r="L1202" t="s">
        <v>1486</v>
      </c>
      <c r="M1202">
        <v>24</v>
      </c>
      <c r="N1202">
        <v>1050</v>
      </c>
      <c r="O1202">
        <v>5</v>
      </c>
      <c r="P1202">
        <v>0.2</v>
      </c>
      <c r="Q1202" s="134">
        <v>20030</v>
      </c>
      <c r="R1202">
        <v>49.4</v>
      </c>
      <c r="S1202">
        <v>0.72</v>
      </c>
      <c r="T1202">
        <v>19.2</v>
      </c>
      <c r="U1202">
        <v>8.2799999999999994</v>
      </c>
      <c r="V1202">
        <v>0.15</v>
      </c>
      <c r="W1202">
        <v>6.58</v>
      </c>
      <c r="X1202">
        <v>12.6</v>
      </c>
      <c r="Y1202">
        <v>2.77</v>
      </c>
      <c r="Z1202">
        <v>0.12</v>
      </c>
      <c r="AA1202">
        <v>0.06</v>
      </c>
      <c r="AB1202">
        <v>0.06</v>
      </c>
      <c r="AC1202">
        <v>0</v>
      </c>
      <c r="AD1202">
        <v>0</v>
      </c>
      <c r="AE1202">
        <v>92.8</v>
      </c>
      <c r="AG1202" s="134">
        <v>20030</v>
      </c>
      <c r="AH1202">
        <v>50.9</v>
      </c>
      <c r="AI1202">
        <v>0.38</v>
      </c>
      <c r="AJ1202">
        <v>4.37</v>
      </c>
      <c r="AK1202">
        <v>4.5599999999999996</v>
      </c>
      <c r="AL1202">
        <v>0</v>
      </c>
      <c r="AM1202">
        <v>15.4</v>
      </c>
      <c r="AN1202">
        <v>23.1</v>
      </c>
      <c r="AO1202">
        <v>0.2</v>
      </c>
      <c r="AP1202">
        <v>0</v>
      </c>
      <c r="AQ1202">
        <v>0.71</v>
      </c>
    </row>
    <row r="1203" spans="1:43" ht="15.6">
      <c r="A1203" s="134">
        <v>20031</v>
      </c>
      <c r="B1203" t="s">
        <v>1429</v>
      </c>
      <c r="C1203" t="s">
        <v>1032</v>
      </c>
      <c r="D1203">
        <v>6.2</v>
      </c>
      <c r="E1203">
        <f t="shared" si="73"/>
        <v>-1.9999999999996021E-2</v>
      </c>
      <c r="F1203">
        <f t="shared" si="74"/>
        <v>7.2000000000000028</v>
      </c>
      <c r="G1203">
        <f t="shared" si="75"/>
        <v>2</v>
      </c>
      <c r="H1203" s="136">
        <f t="shared" si="72"/>
        <v>1308.1500000000001</v>
      </c>
      <c r="I1203" t="s">
        <v>1504</v>
      </c>
      <c r="J1203" t="s">
        <v>1546</v>
      </c>
      <c r="K1203" t="s">
        <v>1547</v>
      </c>
      <c r="L1203" t="s">
        <v>1486</v>
      </c>
      <c r="M1203">
        <v>41</v>
      </c>
      <c r="N1203">
        <v>1035</v>
      </c>
      <c r="O1203">
        <v>5</v>
      </c>
      <c r="P1203">
        <v>0.2</v>
      </c>
      <c r="Q1203" s="134">
        <v>20031</v>
      </c>
      <c r="R1203">
        <v>49</v>
      </c>
      <c r="S1203">
        <v>0.72</v>
      </c>
      <c r="T1203">
        <v>19.7</v>
      </c>
      <c r="U1203">
        <v>8.69</v>
      </c>
      <c r="V1203">
        <v>0.16</v>
      </c>
      <c r="W1203">
        <v>6.37</v>
      </c>
      <c r="X1203">
        <v>12.1</v>
      </c>
      <c r="Y1203">
        <v>3.08</v>
      </c>
      <c r="Z1203">
        <v>0.11</v>
      </c>
      <c r="AA1203">
        <v>0</v>
      </c>
      <c r="AB1203">
        <v>0.09</v>
      </c>
      <c r="AC1203">
        <v>0</v>
      </c>
      <c r="AD1203">
        <v>0</v>
      </c>
      <c r="AE1203">
        <v>92.8</v>
      </c>
      <c r="AG1203" s="134">
        <v>20031</v>
      </c>
      <c r="AH1203">
        <v>51</v>
      </c>
      <c r="AI1203">
        <v>0.47</v>
      </c>
      <c r="AJ1203">
        <v>4.4000000000000004</v>
      </c>
      <c r="AK1203">
        <v>4.7</v>
      </c>
      <c r="AL1203">
        <v>7.0000000000000007E-2</v>
      </c>
      <c r="AM1203">
        <v>15.7</v>
      </c>
      <c r="AN1203">
        <v>22.3</v>
      </c>
      <c r="AO1203">
        <v>0.21</v>
      </c>
      <c r="AP1203">
        <v>0</v>
      </c>
      <c r="AQ1203">
        <v>0.67</v>
      </c>
    </row>
    <row r="1204" spans="1:43" ht="15.6">
      <c r="A1204" s="134">
        <v>20032</v>
      </c>
      <c r="B1204" t="s">
        <v>1428</v>
      </c>
      <c r="C1204" t="s">
        <v>1032</v>
      </c>
      <c r="D1204">
        <v>6.2</v>
      </c>
      <c r="E1204">
        <f t="shared" si="73"/>
        <v>-3.0000000000001137E-2</v>
      </c>
      <c r="F1204">
        <f t="shared" si="74"/>
        <v>6.9000000000000057</v>
      </c>
      <c r="G1204">
        <f t="shared" si="75"/>
        <v>2</v>
      </c>
      <c r="H1204" s="136">
        <f t="shared" si="72"/>
        <v>1298.1500000000001</v>
      </c>
      <c r="I1204" t="s">
        <v>1504</v>
      </c>
      <c r="J1204" t="s">
        <v>1546</v>
      </c>
      <c r="K1204" t="s">
        <v>1547</v>
      </c>
      <c r="L1204" t="s">
        <v>1486</v>
      </c>
      <c r="M1204">
        <v>45</v>
      </c>
      <c r="N1204">
        <v>1025</v>
      </c>
      <c r="O1204">
        <v>5</v>
      </c>
      <c r="P1204">
        <v>0.2</v>
      </c>
      <c r="Q1204" s="134">
        <v>20032</v>
      </c>
      <c r="R1204">
        <v>49.1</v>
      </c>
      <c r="S1204">
        <v>0.73</v>
      </c>
      <c r="T1204">
        <v>19.5</v>
      </c>
      <c r="U1204">
        <v>8.77</v>
      </c>
      <c r="V1204">
        <v>0.17</v>
      </c>
      <c r="W1204">
        <v>6.37</v>
      </c>
      <c r="X1204">
        <v>12.2</v>
      </c>
      <c r="Y1204">
        <v>2.99</v>
      </c>
      <c r="Z1204">
        <v>0.11</v>
      </c>
      <c r="AA1204">
        <v>0</v>
      </c>
      <c r="AB1204">
        <v>0.09</v>
      </c>
      <c r="AC1204">
        <v>0</v>
      </c>
      <c r="AD1204">
        <v>0</v>
      </c>
      <c r="AE1204">
        <v>93.1</v>
      </c>
      <c r="AG1204" s="134">
        <v>20032</v>
      </c>
      <c r="AH1204">
        <v>51</v>
      </c>
      <c r="AI1204">
        <v>0.5</v>
      </c>
      <c r="AJ1204">
        <v>4.6900000000000004</v>
      </c>
      <c r="AK1204">
        <v>5.14</v>
      </c>
      <c r="AL1204">
        <v>0.1</v>
      </c>
      <c r="AM1204">
        <v>15.5</v>
      </c>
      <c r="AN1204">
        <v>22.1</v>
      </c>
      <c r="AO1204">
        <v>0.21</v>
      </c>
      <c r="AP1204">
        <v>0</v>
      </c>
      <c r="AQ1204">
        <v>0.51</v>
      </c>
    </row>
    <row r="1205" spans="1:43" ht="15.6">
      <c r="A1205" s="134">
        <v>20033</v>
      </c>
      <c r="B1205" t="s">
        <v>1430</v>
      </c>
      <c r="C1205" t="s">
        <v>1032</v>
      </c>
      <c r="D1205">
        <v>6.2</v>
      </c>
      <c r="E1205">
        <f t="shared" si="73"/>
        <v>-4.9999999999997158E-2</v>
      </c>
      <c r="F1205">
        <f t="shared" si="74"/>
        <v>6.2999999999999972</v>
      </c>
      <c r="G1205">
        <f t="shared" si="75"/>
        <v>2</v>
      </c>
      <c r="H1205" s="136">
        <f t="shared" si="72"/>
        <v>1273.1500000000001</v>
      </c>
      <c r="I1205" t="s">
        <v>1504</v>
      </c>
      <c r="J1205" t="s">
        <v>1546</v>
      </c>
      <c r="K1205" t="s">
        <v>1547</v>
      </c>
      <c r="L1205" t="s">
        <v>1486</v>
      </c>
      <c r="M1205">
        <v>62</v>
      </c>
      <c r="N1205">
        <v>1000</v>
      </c>
      <c r="O1205">
        <v>5</v>
      </c>
      <c r="P1205">
        <v>0.2</v>
      </c>
      <c r="Q1205" s="134">
        <v>20033</v>
      </c>
      <c r="R1205">
        <v>52.5</v>
      </c>
      <c r="S1205">
        <v>0.98</v>
      </c>
      <c r="T1205">
        <v>19.2</v>
      </c>
      <c r="U1205">
        <v>8.0399999999999991</v>
      </c>
      <c r="V1205">
        <v>0.2</v>
      </c>
      <c r="W1205">
        <v>4.99</v>
      </c>
      <c r="X1205">
        <v>9.64</v>
      </c>
      <c r="Y1205">
        <v>4.1500000000000004</v>
      </c>
      <c r="Z1205">
        <v>0.21</v>
      </c>
      <c r="AA1205">
        <v>0</v>
      </c>
      <c r="AB1205">
        <v>0.14000000000000001</v>
      </c>
      <c r="AC1205">
        <v>0</v>
      </c>
      <c r="AD1205">
        <v>0</v>
      </c>
      <c r="AE1205">
        <v>93.7</v>
      </c>
      <c r="AG1205" s="134">
        <v>20033</v>
      </c>
      <c r="AH1205">
        <v>51.1</v>
      </c>
      <c r="AI1205">
        <v>0.63</v>
      </c>
      <c r="AJ1205">
        <v>4.41</v>
      </c>
      <c r="AK1205">
        <v>5.66</v>
      </c>
      <c r="AL1205">
        <v>0.13</v>
      </c>
      <c r="AM1205">
        <v>15.6</v>
      </c>
      <c r="AN1205">
        <v>22.6</v>
      </c>
      <c r="AO1205">
        <v>0.23</v>
      </c>
      <c r="AP1205">
        <v>0</v>
      </c>
      <c r="AQ1205">
        <v>0.27</v>
      </c>
    </row>
    <row r="1206" spans="1:43" ht="15.6">
      <c r="A1206" s="134">
        <v>20034</v>
      </c>
      <c r="B1206" t="s">
        <v>1433</v>
      </c>
      <c r="C1206" t="s">
        <v>1032</v>
      </c>
      <c r="D1206">
        <v>6.2</v>
      </c>
      <c r="E1206">
        <f t="shared" si="73"/>
        <v>-4.0000000000006253E-2</v>
      </c>
      <c r="F1206">
        <f t="shared" si="74"/>
        <v>6.4000000000000057</v>
      </c>
      <c r="G1206">
        <f t="shared" si="75"/>
        <v>2</v>
      </c>
      <c r="H1206" s="136">
        <f t="shared" si="72"/>
        <v>1285.1500000000001</v>
      </c>
      <c r="I1206" t="s">
        <v>1504</v>
      </c>
      <c r="J1206" t="s">
        <v>1546</v>
      </c>
      <c r="K1206" t="s">
        <v>1547</v>
      </c>
      <c r="L1206" t="s">
        <v>1486</v>
      </c>
      <c r="M1206">
        <v>20</v>
      </c>
      <c r="N1206">
        <v>1012</v>
      </c>
      <c r="O1206">
        <v>5</v>
      </c>
      <c r="P1206">
        <v>0.2</v>
      </c>
      <c r="Q1206" s="134">
        <v>20034</v>
      </c>
      <c r="R1206">
        <v>51.5</v>
      </c>
      <c r="S1206">
        <v>1.19</v>
      </c>
      <c r="T1206">
        <v>19.2</v>
      </c>
      <c r="U1206">
        <v>8.6999999999999993</v>
      </c>
      <c r="V1206">
        <v>0.19</v>
      </c>
      <c r="W1206">
        <v>4.9800000000000004</v>
      </c>
      <c r="X1206">
        <v>10</v>
      </c>
      <c r="Y1206">
        <v>3.72</v>
      </c>
      <c r="Z1206">
        <v>0.42</v>
      </c>
      <c r="AA1206">
        <v>0</v>
      </c>
      <c r="AB1206">
        <v>0.14000000000000001</v>
      </c>
      <c r="AC1206">
        <v>0</v>
      </c>
      <c r="AD1206">
        <v>0</v>
      </c>
      <c r="AE1206">
        <v>93.6</v>
      </c>
      <c r="AG1206" s="134">
        <v>20034</v>
      </c>
      <c r="AH1206">
        <v>50.3</v>
      </c>
      <c r="AI1206">
        <v>0.73</v>
      </c>
      <c r="AJ1206">
        <v>4.12</v>
      </c>
      <c r="AK1206">
        <v>5.83</v>
      </c>
      <c r="AL1206">
        <v>0</v>
      </c>
      <c r="AM1206">
        <v>15</v>
      </c>
      <c r="AN1206">
        <v>22.7</v>
      </c>
      <c r="AO1206">
        <v>0.24</v>
      </c>
      <c r="AP1206">
        <v>0</v>
      </c>
      <c r="AQ1206">
        <v>0.28000000000000003</v>
      </c>
    </row>
    <row r="1207" spans="1:43" ht="15.6">
      <c r="A1207" s="134">
        <v>20035</v>
      </c>
      <c r="B1207" t="s">
        <v>1434</v>
      </c>
      <c r="C1207" t="s">
        <v>1032</v>
      </c>
      <c r="D1207">
        <v>6.2</v>
      </c>
      <c r="E1207">
        <f t="shared" si="73"/>
        <v>-1.0000000000005116E-2</v>
      </c>
      <c r="F1207">
        <f t="shared" si="74"/>
        <v>7.2999999999999972</v>
      </c>
      <c r="G1207">
        <f t="shared" si="75"/>
        <v>2</v>
      </c>
      <c r="H1207" s="136">
        <f t="shared" si="72"/>
        <v>1273.1500000000001</v>
      </c>
      <c r="I1207" t="s">
        <v>1504</v>
      </c>
      <c r="J1207" t="s">
        <v>1546</v>
      </c>
      <c r="K1207" t="s">
        <v>1547</v>
      </c>
      <c r="L1207" t="s">
        <v>1486</v>
      </c>
      <c r="M1207">
        <v>30</v>
      </c>
      <c r="N1207">
        <v>1000</v>
      </c>
      <c r="O1207">
        <v>5</v>
      </c>
      <c r="P1207">
        <v>0.2</v>
      </c>
      <c r="Q1207" s="134">
        <v>20035</v>
      </c>
      <c r="R1207">
        <v>51.8</v>
      </c>
      <c r="S1207">
        <v>1.28</v>
      </c>
      <c r="T1207">
        <v>19.399999999999999</v>
      </c>
      <c r="U1207">
        <v>8.6199999999999992</v>
      </c>
      <c r="V1207">
        <v>0.17</v>
      </c>
      <c r="W1207">
        <v>4.5599999999999996</v>
      </c>
      <c r="X1207">
        <v>9.59</v>
      </c>
      <c r="Y1207">
        <v>3.96</v>
      </c>
      <c r="Z1207">
        <v>0.45</v>
      </c>
      <c r="AA1207">
        <v>0</v>
      </c>
      <c r="AB1207">
        <v>0.18</v>
      </c>
      <c r="AC1207">
        <v>0</v>
      </c>
      <c r="AD1207">
        <v>0</v>
      </c>
      <c r="AE1207">
        <v>92.7</v>
      </c>
      <c r="AG1207" s="134">
        <v>20035</v>
      </c>
      <c r="AH1207">
        <v>50.5</v>
      </c>
      <c r="AI1207">
        <v>0.93</v>
      </c>
      <c r="AJ1207">
        <v>4.5</v>
      </c>
      <c r="AK1207">
        <v>6.11</v>
      </c>
      <c r="AL1207">
        <v>0.13</v>
      </c>
      <c r="AM1207">
        <v>15</v>
      </c>
      <c r="AN1207">
        <v>22.8</v>
      </c>
      <c r="AO1207">
        <v>0.27</v>
      </c>
      <c r="AP1207">
        <v>0</v>
      </c>
      <c r="AQ1207">
        <v>0.23</v>
      </c>
    </row>
    <row r="1208" spans="1:43" ht="15.6">
      <c r="A1208" s="134">
        <v>20036</v>
      </c>
      <c r="B1208" t="s">
        <v>1438</v>
      </c>
      <c r="C1208" t="s">
        <v>1032</v>
      </c>
      <c r="D1208">
        <v>6.2</v>
      </c>
      <c r="E1208">
        <f t="shared" si="73"/>
        <v>3.0000000000015348E-2</v>
      </c>
      <c r="F1208">
        <f t="shared" si="74"/>
        <v>7</v>
      </c>
      <c r="G1208">
        <f t="shared" si="75"/>
        <v>2</v>
      </c>
      <c r="H1208" s="136">
        <f t="shared" si="72"/>
        <v>1285.1500000000001</v>
      </c>
      <c r="I1208" t="s">
        <v>1504</v>
      </c>
      <c r="J1208" t="s">
        <v>1546</v>
      </c>
      <c r="K1208" t="s">
        <v>1547</v>
      </c>
      <c r="L1208" t="s">
        <v>1486</v>
      </c>
      <c r="M1208">
        <v>32</v>
      </c>
      <c r="N1208">
        <v>1012</v>
      </c>
      <c r="O1208">
        <v>5</v>
      </c>
      <c r="P1208">
        <v>0.2</v>
      </c>
      <c r="Q1208" s="134">
        <v>20036</v>
      </c>
      <c r="R1208">
        <v>52.9</v>
      </c>
      <c r="S1208">
        <v>1.08</v>
      </c>
      <c r="T1208">
        <v>19.100000000000001</v>
      </c>
      <c r="U1208">
        <v>7.9</v>
      </c>
      <c r="V1208">
        <v>0.17</v>
      </c>
      <c r="W1208">
        <v>4.8</v>
      </c>
      <c r="X1208">
        <v>9.66</v>
      </c>
      <c r="Y1208">
        <v>3.41</v>
      </c>
      <c r="Z1208">
        <v>0.82</v>
      </c>
      <c r="AA1208">
        <v>0</v>
      </c>
      <c r="AB1208">
        <v>0.13</v>
      </c>
      <c r="AC1208">
        <v>0</v>
      </c>
      <c r="AD1208">
        <v>0</v>
      </c>
      <c r="AE1208">
        <v>93</v>
      </c>
      <c r="AG1208" s="134">
        <v>20036</v>
      </c>
      <c r="AH1208">
        <v>51.4</v>
      </c>
      <c r="AI1208">
        <v>0.63</v>
      </c>
      <c r="AJ1208">
        <v>3.56</v>
      </c>
      <c r="AK1208">
        <v>5.43</v>
      </c>
      <c r="AL1208">
        <v>0.06</v>
      </c>
      <c r="AM1208">
        <v>15.7</v>
      </c>
      <c r="AN1208">
        <v>22.6</v>
      </c>
      <c r="AO1208">
        <v>0.19</v>
      </c>
      <c r="AP1208">
        <v>0</v>
      </c>
      <c r="AQ1208">
        <v>0.34</v>
      </c>
    </row>
    <row r="1209" spans="1:43" ht="15.6">
      <c r="A1209" s="134">
        <v>20037</v>
      </c>
      <c r="B1209" t="s">
        <v>1439</v>
      </c>
      <c r="C1209" t="s">
        <v>1032</v>
      </c>
      <c r="D1209">
        <v>6.2</v>
      </c>
      <c r="E1209">
        <f t="shared" si="73"/>
        <v>2.0000000000010232E-2</v>
      </c>
      <c r="F1209">
        <f t="shared" si="74"/>
        <v>6.7000000000000028</v>
      </c>
      <c r="G1209">
        <f t="shared" si="75"/>
        <v>2</v>
      </c>
      <c r="H1209" s="136">
        <f t="shared" si="72"/>
        <v>1273.1500000000001</v>
      </c>
      <c r="I1209" t="s">
        <v>1504</v>
      </c>
      <c r="J1209" t="s">
        <v>1546</v>
      </c>
      <c r="K1209" t="s">
        <v>1547</v>
      </c>
      <c r="L1209" t="s">
        <v>1486</v>
      </c>
      <c r="M1209">
        <v>31</v>
      </c>
      <c r="N1209">
        <v>1000</v>
      </c>
      <c r="O1209">
        <v>5</v>
      </c>
      <c r="P1209">
        <v>0.2</v>
      </c>
      <c r="Q1209" s="134">
        <v>20037</v>
      </c>
      <c r="R1209">
        <v>52.7</v>
      </c>
      <c r="S1209">
        <v>1.06</v>
      </c>
      <c r="T1209">
        <v>19.3</v>
      </c>
      <c r="U1209">
        <v>7.75</v>
      </c>
      <c r="V1209">
        <v>0.14000000000000001</v>
      </c>
      <c r="W1209">
        <v>4.83</v>
      </c>
      <c r="X1209">
        <v>9.8000000000000007</v>
      </c>
      <c r="Y1209">
        <v>3.44</v>
      </c>
      <c r="Z1209">
        <v>0.8</v>
      </c>
      <c r="AA1209">
        <v>0</v>
      </c>
      <c r="AB1209">
        <v>0.16</v>
      </c>
      <c r="AC1209">
        <v>0</v>
      </c>
      <c r="AD1209">
        <v>0</v>
      </c>
      <c r="AE1209">
        <v>93.3</v>
      </c>
      <c r="AG1209" s="134">
        <v>20037</v>
      </c>
      <c r="AH1209">
        <v>51.4</v>
      </c>
      <c r="AI1209">
        <v>0.63</v>
      </c>
      <c r="AJ1209">
        <v>3.67</v>
      </c>
      <c r="AK1209">
        <v>5.27</v>
      </c>
      <c r="AL1209">
        <v>0.1</v>
      </c>
      <c r="AM1209">
        <v>15.7</v>
      </c>
      <c r="AN1209">
        <v>22.7</v>
      </c>
      <c r="AO1209">
        <v>0.21</v>
      </c>
      <c r="AP1209">
        <v>0</v>
      </c>
      <c r="AQ1209">
        <v>0.28000000000000003</v>
      </c>
    </row>
    <row r="1210" spans="1:43" ht="15.6">
      <c r="A1210" s="134">
        <v>20038</v>
      </c>
      <c r="B1210" t="s">
        <v>1440</v>
      </c>
      <c r="C1210" t="s">
        <v>1032</v>
      </c>
      <c r="D1210">
        <v>6.2</v>
      </c>
      <c r="E1210">
        <f t="shared" si="73"/>
        <v>-4.0000000000006253E-2</v>
      </c>
      <c r="F1210">
        <f t="shared" si="74"/>
        <v>7.5</v>
      </c>
      <c r="G1210">
        <f t="shared" si="75"/>
        <v>2</v>
      </c>
      <c r="H1210" s="136">
        <f t="shared" si="72"/>
        <v>1238.1500000000001</v>
      </c>
      <c r="I1210" t="s">
        <v>1504</v>
      </c>
      <c r="J1210" t="s">
        <v>1546</v>
      </c>
      <c r="K1210" t="s">
        <v>1547</v>
      </c>
      <c r="L1210" t="s">
        <v>1486</v>
      </c>
      <c r="M1210">
        <v>72</v>
      </c>
      <c r="N1210">
        <v>965</v>
      </c>
      <c r="O1210">
        <v>5</v>
      </c>
      <c r="P1210">
        <v>0.2</v>
      </c>
      <c r="Q1210" s="134">
        <v>20038</v>
      </c>
      <c r="R1210">
        <v>59.1</v>
      </c>
      <c r="S1210">
        <v>0.54</v>
      </c>
      <c r="T1210">
        <v>19.100000000000001</v>
      </c>
      <c r="U1210">
        <v>5.22</v>
      </c>
      <c r="V1210">
        <v>0.19</v>
      </c>
      <c r="W1210">
        <v>3.25</v>
      </c>
      <c r="X1210">
        <v>7.45</v>
      </c>
      <c r="Y1210">
        <v>4</v>
      </c>
      <c r="Z1210">
        <v>0.88</v>
      </c>
      <c r="AA1210">
        <v>0</v>
      </c>
      <c r="AB1210">
        <v>0.31</v>
      </c>
      <c r="AC1210">
        <v>0</v>
      </c>
      <c r="AD1210">
        <v>0</v>
      </c>
      <c r="AE1210">
        <v>92.5</v>
      </c>
      <c r="AG1210" s="134">
        <v>20038</v>
      </c>
      <c r="AH1210">
        <v>47.3</v>
      </c>
      <c r="AI1210">
        <v>1.75</v>
      </c>
      <c r="AJ1210">
        <v>7.85</v>
      </c>
      <c r="AK1210">
        <v>6.51</v>
      </c>
      <c r="AL1210">
        <v>0.14000000000000001</v>
      </c>
      <c r="AM1210">
        <v>13.1</v>
      </c>
      <c r="AN1210">
        <v>22.5</v>
      </c>
      <c r="AO1210">
        <v>0.25</v>
      </c>
      <c r="AP1210">
        <v>0</v>
      </c>
      <c r="AQ1210">
        <v>0.22</v>
      </c>
    </row>
    <row r="1211" spans="1:43" ht="15.6">
      <c r="A1211" s="134">
        <v>20056</v>
      </c>
      <c r="B1211" t="s">
        <v>1441</v>
      </c>
      <c r="C1211" t="s">
        <v>1032</v>
      </c>
      <c r="D1211">
        <v>6.2</v>
      </c>
      <c r="E1211">
        <f t="shared" si="73"/>
        <v>-7.9999999999984084E-2</v>
      </c>
      <c r="F1211">
        <f t="shared" si="74"/>
        <v>6.4000000000000057</v>
      </c>
      <c r="G1211">
        <f t="shared" si="75"/>
        <v>2</v>
      </c>
      <c r="H1211" s="136">
        <f t="shared" si="72"/>
        <v>1238.1500000000001</v>
      </c>
      <c r="I1211" t="s">
        <v>1504</v>
      </c>
      <c r="J1211" t="s">
        <v>1546</v>
      </c>
      <c r="K1211" t="s">
        <v>1547</v>
      </c>
      <c r="L1211" t="s">
        <v>1486</v>
      </c>
      <c r="M1211">
        <v>44</v>
      </c>
      <c r="N1211">
        <v>965</v>
      </c>
      <c r="O1211">
        <v>5</v>
      </c>
      <c r="P1211">
        <v>0.2</v>
      </c>
      <c r="Q1211" s="134">
        <v>20056</v>
      </c>
      <c r="R1211">
        <v>55.9</v>
      </c>
      <c r="S1211">
        <v>0.83</v>
      </c>
      <c r="T1211">
        <v>20.2</v>
      </c>
      <c r="U1211">
        <v>6.37</v>
      </c>
      <c r="V1211">
        <v>0.14000000000000001</v>
      </c>
      <c r="W1211">
        <v>3.52</v>
      </c>
      <c r="X1211">
        <v>7.35</v>
      </c>
      <c r="Y1211">
        <v>4.8499999999999996</v>
      </c>
      <c r="Z1211">
        <v>0.76</v>
      </c>
      <c r="AA1211">
        <v>0</v>
      </c>
      <c r="AB1211">
        <v>0.16</v>
      </c>
      <c r="AC1211">
        <v>0</v>
      </c>
      <c r="AD1211">
        <v>0</v>
      </c>
      <c r="AE1211">
        <v>93.6</v>
      </c>
      <c r="AG1211" s="134">
        <v>20056</v>
      </c>
      <c r="AH1211">
        <v>51.4</v>
      </c>
      <c r="AI1211">
        <v>0.59</v>
      </c>
      <c r="AJ1211">
        <v>2.86</v>
      </c>
      <c r="AK1211">
        <v>6.61</v>
      </c>
      <c r="AL1211">
        <v>0.21</v>
      </c>
      <c r="AM1211">
        <v>15.5</v>
      </c>
      <c r="AN1211">
        <v>21.9</v>
      </c>
      <c r="AO1211">
        <v>0.22</v>
      </c>
      <c r="AP1211">
        <v>0</v>
      </c>
      <c r="AQ1211">
        <v>0.17</v>
      </c>
    </row>
    <row r="1212" spans="1:43" ht="15.6">
      <c r="A1212" s="134">
        <v>20057</v>
      </c>
      <c r="B1212" t="s">
        <v>1444</v>
      </c>
      <c r="C1212" t="s">
        <v>1032</v>
      </c>
      <c r="D1212">
        <v>6.2</v>
      </c>
      <c r="E1212">
        <f t="shared" si="73"/>
        <v>1.0000000000019327E-2</v>
      </c>
      <c r="F1212">
        <f t="shared" si="74"/>
        <v>4.9000000000000057</v>
      </c>
      <c r="G1212">
        <f t="shared" si="75"/>
        <v>2</v>
      </c>
      <c r="H1212" s="136">
        <f t="shared" si="72"/>
        <v>1258.1500000000001</v>
      </c>
      <c r="I1212" t="s">
        <v>1504</v>
      </c>
      <c r="J1212" t="s">
        <v>1546</v>
      </c>
      <c r="K1212" t="s">
        <v>1547</v>
      </c>
      <c r="L1212" t="s">
        <v>1486</v>
      </c>
      <c r="M1212">
        <v>54</v>
      </c>
      <c r="N1212">
        <v>985</v>
      </c>
      <c r="O1212">
        <v>5</v>
      </c>
      <c r="P1212">
        <v>0.2</v>
      </c>
      <c r="Q1212" s="134">
        <v>20057</v>
      </c>
      <c r="R1212">
        <v>54.8</v>
      </c>
      <c r="S1212">
        <v>0.62</v>
      </c>
      <c r="T1212">
        <v>20.100000000000001</v>
      </c>
      <c r="U1212">
        <v>6.58</v>
      </c>
      <c r="V1212">
        <v>0.16</v>
      </c>
      <c r="W1212">
        <v>3.32</v>
      </c>
      <c r="X1212">
        <v>7.63</v>
      </c>
      <c r="Y1212">
        <v>5.56</v>
      </c>
      <c r="Z1212">
        <v>0.94</v>
      </c>
      <c r="AA1212">
        <v>0</v>
      </c>
      <c r="AB1212">
        <v>0.28000000000000003</v>
      </c>
      <c r="AC1212">
        <v>0</v>
      </c>
      <c r="AD1212">
        <v>0</v>
      </c>
      <c r="AE1212">
        <v>95.1</v>
      </c>
      <c r="AG1212" s="134">
        <v>20057</v>
      </c>
      <c r="AH1212">
        <v>49.4</v>
      </c>
      <c r="AI1212">
        <v>1.08</v>
      </c>
      <c r="AJ1212">
        <v>5.82</v>
      </c>
      <c r="AK1212">
        <v>6.35</v>
      </c>
      <c r="AL1212">
        <v>0.13</v>
      </c>
      <c r="AM1212">
        <v>14.4</v>
      </c>
      <c r="AN1212">
        <v>23</v>
      </c>
      <c r="AO1212">
        <v>0.34</v>
      </c>
      <c r="AP1212">
        <v>0</v>
      </c>
      <c r="AQ1212">
        <v>0.08</v>
      </c>
    </row>
    <row r="1213" spans="1:43" ht="15.6">
      <c r="A1213" s="134">
        <v>20058</v>
      </c>
      <c r="B1213" t="s">
        <v>1442</v>
      </c>
      <c r="C1213" t="s">
        <v>1032</v>
      </c>
      <c r="D1213">
        <v>6.2</v>
      </c>
      <c r="E1213">
        <f t="shared" si="73"/>
        <v>-4.9999999999997158E-2</v>
      </c>
      <c r="F1213">
        <f t="shared" si="74"/>
        <v>5.7999999999999972</v>
      </c>
      <c r="G1213">
        <f t="shared" si="75"/>
        <v>2</v>
      </c>
      <c r="H1213" s="136">
        <f t="shared" si="72"/>
        <v>1238.1500000000001</v>
      </c>
      <c r="I1213" t="s">
        <v>1504</v>
      </c>
      <c r="J1213" t="s">
        <v>1546</v>
      </c>
      <c r="K1213" t="s">
        <v>1547</v>
      </c>
      <c r="L1213" t="s">
        <v>1486</v>
      </c>
      <c r="M1213">
        <v>49</v>
      </c>
      <c r="N1213">
        <v>965</v>
      </c>
      <c r="O1213">
        <v>5</v>
      </c>
      <c r="P1213">
        <v>0.2</v>
      </c>
      <c r="Q1213" s="134">
        <v>20058</v>
      </c>
      <c r="R1213">
        <v>56.2</v>
      </c>
      <c r="S1213">
        <v>0.34</v>
      </c>
      <c r="T1213">
        <v>20.399999999999999</v>
      </c>
      <c r="U1213">
        <v>5.88</v>
      </c>
      <c r="V1213">
        <v>0.2</v>
      </c>
      <c r="W1213">
        <v>2.58</v>
      </c>
      <c r="X1213">
        <v>7.18</v>
      </c>
      <c r="Y1213">
        <v>6.02</v>
      </c>
      <c r="Z1213">
        <v>1.02</v>
      </c>
      <c r="AA1213">
        <v>0</v>
      </c>
      <c r="AB1213">
        <v>0.23</v>
      </c>
      <c r="AC1213">
        <v>0</v>
      </c>
      <c r="AD1213">
        <v>0</v>
      </c>
      <c r="AE1213">
        <v>94.2</v>
      </c>
      <c r="AG1213" s="134">
        <v>20058</v>
      </c>
      <c r="AH1213">
        <v>51</v>
      </c>
      <c r="AI1213">
        <v>0.56000000000000005</v>
      </c>
      <c r="AJ1213">
        <v>4.1399999999999997</v>
      </c>
      <c r="AK1213">
        <v>7.33</v>
      </c>
      <c r="AL1213">
        <v>0.2</v>
      </c>
      <c r="AM1213">
        <v>14.4</v>
      </c>
      <c r="AN1213">
        <v>22.4</v>
      </c>
      <c r="AO1213">
        <v>0.31</v>
      </c>
      <c r="AP1213">
        <v>0</v>
      </c>
      <c r="AQ1213">
        <v>0.09</v>
      </c>
    </row>
    <row r="1214" spans="1:43" ht="15.6">
      <c r="A1214" s="134">
        <v>20059</v>
      </c>
      <c r="B1214" t="s">
        <v>1443</v>
      </c>
      <c r="C1214" t="s">
        <v>1032</v>
      </c>
      <c r="D1214">
        <v>6.2</v>
      </c>
      <c r="E1214">
        <f t="shared" si="73"/>
        <v>-9.0000000000003411E-2</v>
      </c>
      <c r="F1214">
        <f t="shared" si="74"/>
        <v>6.4000000000000057</v>
      </c>
      <c r="G1214">
        <f t="shared" si="75"/>
        <v>2</v>
      </c>
      <c r="H1214" s="136">
        <f t="shared" si="72"/>
        <v>1238.1500000000001</v>
      </c>
      <c r="I1214" t="s">
        <v>1504</v>
      </c>
      <c r="J1214" t="s">
        <v>1546</v>
      </c>
      <c r="K1214" t="s">
        <v>1547</v>
      </c>
      <c r="L1214" t="s">
        <v>1486</v>
      </c>
      <c r="M1214">
        <v>49</v>
      </c>
      <c r="N1214">
        <v>965</v>
      </c>
      <c r="O1214">
        <v>5</v>
      </c>
      <c r="P1214">
        <v>0.2</v>
      </c>
      <c r="Q1214" s="134">
        <v>20059</v>
      </c>
      <c r="R1214">
        <v>55.4</v>
      </c>
      <c r="S1214">
        <v>0.6</v>
      </c>
      <c r="T1214">
        <v>19.899999999999999</v>
      </c>
      <c r="U1214">
        <v>6.8</v>
      </c>
      <c r="V1214">
        <v>0.17</v>
      </c>
      <c r="W1214">
        <v>3.64</v>
      </c>
      <c r="X1214">
        <v>7.67</v>
      </c>
      <c r="Y1214">
        <v>4.6399999999999997</v>
      </c>
      <c r="Z1214">
        <v>1.02</v>
      </c>
      <c r="AA1214">
        <v>0</v>
      </c>
      <c r="AB1214">
        <v>0.25</v>
      </c>
      <c r="AC1214">
        <v>0</v>
      </c>
      <c r="AD1214">
        <v>0</v>
      </c>
      <c r="AE1214">
        <v>93.6</v>
      </c>
      <c r="AG1214" s="134">
        <v>20059</v>
      </c>
      <c r="AH1214">
        <v>49.3</v>
      </c>
      <c r="AI1214">
        <v>0.99</v>
      </c>
      <c r="AJ1214">
        <v>5.54</v>
      </c>
      <c r="AK1214">
        <v>7.14</v>
      </c>
      <c r="AL1214">
        <v>0.25</v>
      </c>
      <c r="AM1214">
        <v>14.4</v>
      </c>
      <c r="AN1214">
        <v>22.3</v>
      </c>
      <c r="AO1214">
        <v>0.24</v>
      </c>
      <c r="AP1214">
        <v>0</v>
      </c>
      <c r="AQ1214">
        <v>0.09</v>
      </c>
    </row>
    <row r="1215" spans="1:43" ht="15.6">
      <c r="A1215" s="134">
        <v>20061</v>
      </c>
      <c r="B1215" t="s">
        <v>1432</v>
      </c>
      <c r="C1215" t="s">
        <v>1032</v>
      </c>
      <c r="D1215">
        <v>3.8</v>
      </c>
      <c r="E1215">
        <f t="shared" si="73"/>
        <v>-6.0000000000016485E-2</v>
      </c>
      <c r="F1215">
        <f t="shared" si="74"/>
        <v>5.5</v>
      </c>
      <c r="G1215">
        <f t="shared" si="75"/>
        <v>1</v>
      </c>
      <c r="H1215" s="136">
        <f t="shared" si="72"/>
        <v>1355.15</v>
      </c>
      <c r="I1215" t="s">
        <v>1504</v>
      </c>
      <c r="J1215" t="s">
        <v>1546</v>
      </c>
      <c r="K1215" t="s">
        <v>1589</v>
      </c>
      <c r="L1215" t="s">
        <v>1486</v>
      </c>
      <c r="M1215">
        <v>10</v>
      </c>
      <c r="N1215">
        <v>1082</v>
      </c>
      <c r="O1215">
        <v>5</v>
      </c>
      <c r="P1215">
        <v>0.1</v>
      </c>
      <c r="Q1215" s="134">
        <v>20061</v>
      </c>
      <c r="R1215">
        <v>51.1</v>
      </c>
      <c r="S1215">
        <v>0.93</v>
      </c>
      <c r="T1215">
        <v>17.5</v>
      </c>
      <c r="U1215">
        <v>8.91</v>
      </c>
      <c r="V1215">
        <v>0.18</v>
      </c>
      <c r="W1215">
        <v>6.09</v>
      </c>
      <c r="X1215">
        <v>11.5</v>
      </c>
      <c r="Y1215">
        <v>3.53</v>
      </c>
      <c r="Z1215">
        <v>0.17</v>
      </c>
      <c r="AA1215">
        <v>0</v>
      </c>
      <c r="AB1215">
        <v>0.15</v>
      </c>
      <c r="AC1215">
        <v>0</v>
      </c>
      <c r="AD1215">
        <v>0</v>
      </c>
      <c r="AE1215">
        <v>94.5</v>
      </c>
      <c r="AG1215" s="134">
        <v>20061</v>
      </c>
      <c r="AH1215">
        <v>51.5</v>
      </c>
      <c r="AI1215">
        <v>0.5</v>
      </c>
      <c r="AJ1215">
        <v>3.7</v>
      </c>
      <c r="AK1215">
        <v>5.18</v>
      </c>
      <c r="AL1215">
        <v>0.09</v>
      </c>
      <c r="AM1215">
        <v>15.8</v>
      </c>
      <c r="AN1215">
        <v>22.8</v>
      </c>
      <c r="AO1215">
        <v>0.24</v>
      </c>
      <c r="AP1215">
        <v>0</v>
      </c>
      <c r="AQ1215">
        <v>0.66</v>
      </c>
    </row>
    <row r="1216" spans="1:43" ht="15.6">
      <c r="A1216" s="134">
        <v>20062</v>
      </c>
      <c r="B1216" t="s">
        <v>1435</v>
      </c>
      <c r="C1216" t="s">
        <v>1032</v>
      </c>
      <c r="D1216">
        <v>3.8</v>
      </c>
      <c r="E1216">
        <f t="shared" si="73"/>
        <v>0</v>
      </c>
      <c r="F1216">
        <f t="shared" si="74"/>
        <v>5.2000000000000028</v>
      </c>
      <c r="G1216">
        <f t="shared" si="75"/>
        <v>1</v>
      </c>
      <c r="H1216" s="136">
        <f t="shared" si="72"/>
        <v>1323.15</v>
      </c>
      <c r="I1216" t="s">
        <v>1504</v>
      </c>
      <c r="J1216" t="s">
        <v>1546</v>
      </c>
      <c r="K1216" t="s">
        <v>1547</v>
      </c>
      <c r="L1216" t="s">
        <v>1486</v>
      </c>
      <c r="M1216">
        <v>23</v>
      </c>
      <c r="N1216">
        <v>1050</v>
      </c>
      <c r="O1216">
        <v>5</v>
      </c>
      <c r="P1216">
        <v>0.1</v>
      </c>
      <c r="Q1216" s="134">
        <v>20062</v>
      </c>
      <c r="R1216">
        <v>53.2</v>
      </c>
      <c r="S1216">
        <v>1.18</v>
      </c>
      <c r="T1216">
        <v>17.7</v>
      </c>
      <c r="U1216">
        <v>8.1199999999999992</v>
      </c>
      <c r="V1216">
        <v>0.14000000000000001</v>
      </c>
      <c r="W1216">
        <v>5.03</v>
      </c>
      <c r="X1216">
        <v>10</v>
      </c>
      <c r="Y1216">
        <v>3.53</v>
      </c>
      <c r="Z1216">
        <v>0.87</v>
      </c>
      <c r="AA1216">
        <v>0</v>
      </c>
      <c r="AB1216">
        <v>0.23</v>
      </c>
      <c r="AC1216">
        <v>0</v>
      </c>
      <c r="AD1216">
        <v>0</v>
      </c>
      <c r="AE1216">
        <v>94.8</v>
      </c>
      <c r="AG1216" s="134">
        <v>20062</v>
      </c>
      <c r="AH1216">
        <v>52.1</v>
      </c>
      <c r="AI1216">
        <v>0.6</v>
      </c>
      <c r="AJ1216">
        <v>3</v>
      </c>
      <c r="AK1216">
        <v>5.6</v>
      </c>
      <c r="AL1216">
        <v>0.11</v>
      </c>
      <c r="AM1216">
        <v>16.399999999999999</v>
      </c>
      <c r="AN1216">
        <v>21.9</v>
      </c>
      <c r="AO1216">
        <v>0.22</v>
      </c>
      <c r="AP1216">
        <v>0</v>
      </c>
      <c r="AQ1216">
        <v>0.5</v>
      </c>
    </row>
    <row r="1217" spans="1:43" ht="15.6">
      <c r="A1217" s="134">
        <v>20063</v>
      </c>
      <c r="B1217" t="s">
        <v>1437</v>
      </c>
      <c r="C1217" t="s">
        <v>1032</v>
      </c>
      <c r="D1217">
        <v>3.8</v>
      </c>
      <c r="E1217">
        <f t="shared" si="73"/>
        <v>5.9999999999988063E-2</v>
      </c>
      <c r="F1217">
        <f t="shared" si="74"/>
        <v>4.5999999999999943</v>
      </c>
      <c r="G1217">
        <f t="shared" si="75"/>
        <v>1</v>
      </c>
      <c r="H1217" s="136">
        <f t="shared" si="72"/>
        <v>1308.1500000000001</v>
      </c>
      <c r="I1217" t="s">
        <v>1504</v>
      </c>
      <c r="J1217" t="s">
        <v>1546</v>
      </c>
      <c r="K1217" t="s">
        <v>1547</v>
      </c>
      <c r="L1217" t="s">
        <v>1486</v>
      </c>
      <c r="M1217">
        <v>24</v>
      </c>
      <c r="N1217">
        <v>1035</v>
      </c>
      <c r="O1217">
        <v>5</v>
      </c>
      <c r="P1217">
        <v>0.1</v>
      </c>
      <c r="Q1217" s="134">
        <v>20063</v>
      </c>
      <c r="R1217">
        <v>54.8</v>
      </c>
      <c r="S1217">
        <v>1.38</v>
      </c>
      <c r="T1217">
        <v>17.5</v>
      </c>
      <c r="U1217">
        <v>8.1</v>
      </c>
      <c r="V1217">
        <v>0.17</v>
      </c>
      <c r="W1217">
        <v>4.1399999999999997</v>
      </c>
      <c r="X1217">
        <v>8.51</v>
      </c>
      <c r="Y1217">
        <v>4.01</v>
      </c>
      <c r="Z1217">
        <v>1.0900000000000001</v>
      </c>
      <c r="AA1217">
        <v>0</v>
      </c>
      <c r="AB1217">
        <v>0.24</v>
      </c>
      <c r="AC1217">
        <v>0</v>
      </c>
      <c r="AD1217">
        <v>0</v>
      </c>
      <c r="AE1217">
        <v>95.4</v>
      </c>
      <c r="AG1217" s="134">
        <v>20063</v>
      </c>
      <c r="AH1217">
        <v>51.8</v>
      </c>
      <c r="AI1217">
        <v>0.88</v>
      </c>
      <c r="AJ1217">
        <v>3.2</v>
      </c>
      <c r="AK1217">
        <v>7.1</v>
      </c>
      <c r="AL1217">
        <v>0.17</v>
      </c>
      <c r="AM1217">
        <v>15.6</v>
      </c>
      <c r="AN1217">
        <v>21.6</v>
      </c>
      <c r="AO1217">
        <v>0.27</v>
      </c>
      <c r="AP1217">
        <v>0</v>
      </c>
      <c r="AQ1217">
        <v>0.24</v>
      </c>
    </row>
    <row r="1218" spans="1:43" ht="15.6">
      <c r="A1218" s="134">
        <v>20064</v>
      </c>
      <c r="B1218" t="s">
        <v>1436</v>
      </c>
      <c r="C1218" t="s">
        <v>1032</v>
      </c>
      <c r="D1218">
        <v>3.8</v>
      </c>
      <c r="E1218">
        <f t="shared" si="73"/>
        <v>5.0000000000011369E-2</v>
      </c>
      <c r="F1218">
        <f t="shared" si="74"/>
        <v>5.0999999999999943</v>
      </c>
      <c r="G1218">
        <f t="shared" si="75"/>
        <v>1</v>
      </c>
      <c r="H1218" s="136">
        <f t="shared" si="72"/>
        <v>1293.1500000000001</v>
      </c>
      <c r="I1218" t="s">
        <v>1504</v>
      </c>
      <c r="J1218" t="s">
        <v>1546</v>
      </c>
      <c r="K1218" t="s">
        <v>1547</v>
      </c>
      <c r="L1218" t="s">
        <v>1486</v>
      </c>
      <c r="M1218">
        <v>18</v>
      </c>
      <c r="N1218">
        <v>1020</v>
      </c>
      <c r="O1218">
        <v>5</v>
      </c>
      <c r="P1218">
        <v>0.1</v>
      </c>
      <c r="Q1218" s="134">
        <v>20064</v>
      </c>
      <c r="R1218">
        <v>55.8</v>
      </c>
      <c r="S1218">
        <v>1.49</v>
      </c>
      <c r="T1218">
        <v>17.399999999999999</v>
      </c>
      <c r="U1218">
        <v>8.24</v>
      </c>
      <c r="V1218">
        <v>0.18</v>
      </c>
      <c r="W1218">
        <v>3.45</v>
      </c>
      <c r="X1218">
        <v>7.71</v>
      </c>
      <c r="Y1218">
        <v>4.18</v>
      </c>
      <c r="Z1218">
        <v>1.23</v>
      </c>
      <c r="AA1218">
        <v>0</v>
      </c>
      <c r="AB1218">
        <v>0.27</v>
      </c>
      <c r="AC1218">
        <v>0</v>
      </c>
      <c r="AD1218">
        <v>0</v>
      </c>
      <c r="AE1218">
        <v>94.9</v>
      </c>
      <c r="AG1218" s="134">
        <v>20064</v>
      </c>
      <c r="AH1218">
        <v>51.8</v>
      </c>
      <c r="AI1218">
        <v>0.77</v>
      </c>
      <c r="AJ1218">
        <v>3</v>
      </c>
      <c r="AK1218">
        <v>7.15</v>
      </c>
      <c r="AL1218">
        <v>0.2</v>
      </c>
      <c r="AM1218">
        <v>15.6</v>
      </c>
      <c r="AN1218">
        <v>21.6</v>
      </c>
      <c r="AO1218">
        <v>0.25</v>
      </c>
      <c r="AP1218">
        <v>0</v>
      </c>
      <c r="AQ1218">
        <v>0.16</v>
      </c>
    </row>
    <row r="1219" spans="1:43" ht="15.6">
      <c r="A1219" s="134">
        <v>1328</v>
      </c>
      <c r="B1219" t="s">
        <v>2556</v>
      </c>
      <c r="C1219" t="s">
        <v>2557</v>
      </c>
      <c r="D1219">
        <f>100-AE1219</f>
        <v>8.7900000000000063</v>
      </c>
      <c r="E1219">
        <f t="shared" si="73"/>
        <v>-1.0000000000005116E-2</v>
      </c>
      <c r="F1219">
        <f t="shared" si="74"/>
        <v>8.7900000000000063</v>
      </c>
      <c r="G1219">
        <f t="shared" si="75"/>
        <v>10</v>
      </c>
      <c r="H1219" s="136">
        <f t="shared" ref="H1219:H1260" si="76">N1219+273.15</f>
        <v>1173.1500000000001</v>
      </c>
      <c r="I1219" t="s">
        <v>2558</v>
      </c>
      <c r="J1219" t="s">
        <v>1490</v>
      </c>
      <c r="K1219" t="s">
        <v>1566</v>
      </c>
      <c r="L1219" t="s">
        <v>1486</v>
      </c>
      <c r="M1219">
        <v>361</v>
      </c>
      <c r="N1219">
        <v>900</v>
      </c>
      <c r="O1219">
        <v>0</v>
      </c>
      <c r="P1219">
        <v>1</v>
      </c>
      <c r="Q1219" s="134">
        <v>1328</v>
      </c>
      <c r="R1219">
        <v>70.53</v>
      </c>
      <c r="S1219">
        <v>0.56999999999999995</v>
      </c>
      <c r="T1219">
        <v>17.48</v>
      </c>
      <c r="U1219">
        <v>2.23</v>
      </c>
      <c r="V1219">
        <v>0.06</v>
      </c>
      <c r="W1219">
        <v>0.94</v>
      </c>
      <c r="X1219">
        <v>4.09</v>
      </c>
      <c r="Y1219">
        <v>3.16</v>
      </c>
      <c r="Z1219">
        <v>0.95</v>
      </c>
      <c r="AA1219">
        <v>0</v>
      </c>
      <c r="AB1219">
        <v>0</v>
      </c>
      <c r="AC1219">
        <v>0</v>
      </c>
      <c r="AD1219">
        <v>0</v>
      </c>
      <c r="AE1219">
        <v>91.21</v>
      </c>
      <c r="AG1219" s="134">
        <v>1328</v>
      </c>
      <c r="AH1219">
        <v>51.51</v>
      </c>
      <c r="AI1219">
        <v>0.74</v>
      </c>
      <c r="AJ1219">
        <v>7.45</v>
      </c>
      <c r="AK1219">
        <v>2.63</v>
      </c>
      <c r="AL1219">
        <v>0</v>
      </c>
      <c r="AM1219">
        <v>13.99</v>
      </c>
      <c r="AN1219">
        <v>22.19</v>
      </c>
      <c r="AO1219">
        <v>1.49</v>
      </c>
      <c r="AP1219">
        <v>0</v>
      </c>
      <c r="AQ1219">
        <v>0</v>
      </c>
    </row>
    <row r="1220" spans="1:43" ht="15.6">
      <c r="A1220" s="134">
        <v>1329</v>
      </c>
      <c r="B1220" t="s">
        <v>2559</v>
      </c>
      <c r="C1220" t="s">
        <v>2557</v>
      </c>
      <c r="D1220">
        <f t="shared" ref="D1220:D1235" si="77">100-AE1220</f>
        <v>5.5799999999999983</v>
      </c>
      <c r="E1220">
        <f t="shared" si="73"/>
        <v>9.9999999999909051E-3</v>
      </c>
      <c r="F1220">
        <f t="shared" si="74"/>
        <v>5.5799999999999983</v>
      </c>
      <c r="G1220">
        <f t="shared" si="75"/>
        <v>10</v>
      </c>
      <c r="H1220" s="136">
        <f t="shared" si="76"/>
        <v>1223.1500000000001</v>
      </c>
      <c r="I1220" t="s">
        <v>2558</v>
      </c>
      <c r="J1220" t="s">
        <v>1490</v>
      </c>
      <c r="K1220" t="s">
        <v>1566</v>
      </c>
      <c r="L1220" t="s">
        <v>1486</v>
      </c>
      <c r="M1220">
        <v>385</v>
      </c>
      <c r="N1220">
        <v>950</v>
      </c>
      <c r="O1220">
        <v>0</v>
      </c>
      <c r="P1220">
        <v>1</v>
      </c>
      <c r="Q1220" s="134">
        <v>1329</v>
      </c>
      <c r="R1220">
        <v>66.37</v>
      </c>
      <c r="S1220">
        <v>0.62</v>
      </c>
      <c r="T1220">
        <v>18.11</v>
      </c>
      <c r="U1220">
        <v>3.2</v>
      </c>
      <c r="V1220">
        <v>0.02</v>
      </c>
      <c r="W1220">
        <v>1.48</v>
      </c>
      <c r="X1220">
        <v>4.83</v>
      </c>
      <c r="Y1220">
        <v>4.4400000000000004</v>
      </c>
      <c r="Z1220">
        <v>0.92</v>
      </c>
      <c r="AA1220">
        <v>0</v>
      </c>
      <c r="AB1220">
        <v>0</v>
      </c>
      <c r="AC1220">
        <v>0</v>
      </c>
      <c r="AD1220">
        <v>0</v>
      </c>
      <c r="AE1220">
        <v>94.42</v>
      </c>
      <c r="AG1220" s="134">
        <v>1329</v>
      </c>
      <c r="AH1220">
        <v>51.8</v>
      </c>
      <c r="AI1220">
        <v>0.4</v>
      </c>
      <c r="AJ1220">
        <v>5.12</v>
      </c>
      <c r="AK1220">
        <v>7.4</v>
      </c>
      <c r="AL1220">
        <v>0</v>
      </c>
      <c r="AM1220">
        <v>14.07</v>
      </c>
      <c r="AN1220">
        <v>19.899999999999999</v>
      </c>
      <c r="AO1220">
        <v>0.83</v>
      </c>
      <c r="AP1220">
        <v>0</v>
      </c>
      <c r="AQ1220">
        <v>0</v>
      </c>
    </row>
    <row r="1221" spans="1:43" ht="15.6">
      <c r="A1221" s="134">
        <v>1330</v>
      </c>
      <c r="B1221" t="s">
        <v>2560</v>
      </c>
      <c r="C1221" t="s">
        <v>2557</v>
      </c>
      <c r="D1221">
        <f t="shared" si="77"/>
        <v>6.5499999999999972</v>
      </c>
      <c r="E1221">
        <f t="shared" si="73"/>
        <v>0</v>
      </c>
      <c r="F1221">
        <f t="shared" si="74"/>
        <v>6.5499999999999972</v>
      </c>
      <c r="G1221">
        <f t="shared" si="75"/>
        <v>10</v>
      </c>
      <c r="H1221" s="136">
        <f t="shared" si="76"/>
        <v>1273.1500000000001</v>
      </c>
      <c r="I1221" t="s">
        <v>2558</v>
      </c>
      <c r="J1221" t="s">
        <v>1490</v>
      </c>
      <c r="K1221" t="s">
        <v>1566</v>
      </c>
      <c r="L1221" t="s">
        <v>1486</v>
      </c>
      <c r="M1221">
        <v>142</v>
      </c>
      <c r="N1221">
        <v>1000</v>
      </c>
      <c r="O1221">
        <v>0</v>
      </c>
      <c r="P1221">
        <v>1</v>
      </c>
      <c r="Q1221" s="134">
        <v>1330</v>
      </c>
      <c r="R1221">
        <v>67.88</v>
      </c>
      <c r="S1221">
        <v>0.89</v>
      </c>
      <c r="T1221">
        <v>17.079999999999998</v>
      </c>
      <c r="U1221">
        <v>3.71</v>
      </c>
      <c r="V1221">
        <v>0.09</v>
      </c>
      <c r="W1221">
        <v>1.19</v>
      </c>
      <c r="X1221">
        <v>3.3</v>
      </c>
      <c r="Y1221">
        <v>3.79</v>
      </c>
      <c r="Z1221">
        <v>2.0699999999999998</v>
      </c>
      <c r="AA1221">
        <v>0</v>
      </c>
      <c r="AB1221">
        <v>0</v>
      </c>
      <c r="AC1221">
        <v>0</v>
      </c>
      <c r="AD1221">
        <v>0</v>
      </c>
      <c r="AE1221">
        <v>93.45</v>
      </c>
      <c r="AG1221" s="134">
        <v>1330</v>
      </c>
      <c r="AH1221">
        <v>51.2</v>
      </c>
      <c r="AI1221">
        <v>0.87</v>
      </c>
      <c r="AJ1221">
        <v>4.05</v>
      </c>
      <c r="AK1221">
        <v>8.5</v>
      </c>
      <c r="AL1221">
        <v>0</v>
      </c>
      <c r="AM1221">
        <v>14.54</v>
      </c>
      <c r="AN1221">
        <v>19.59</v>
      </c>
      <c r="AO1221">
        <v>0.49</v>
      </c>
      <c r="AP1221">
        <v>0</v>
      </c>
      <c r="AQ1221">
        <v>0</v>
      </c>
    </row>
    <row r="1222" spans="1:43" ht="15.6">
      <c r="A1222" s="134">
        <v>1334</v>
      </c>
      <c r="B1222" t="s">
        <v>2561</v>
      </c>
      <c r="C1222" t="s">
        <v>2557</v>
      </c>
      <c r="D1222">
        <f t="shared" si="77"/>
        <v>5.4200000000000017</v>
      </c>
      <c r="E1222">
        <f t="shared" si="73"/>
        <v>9.9999999999909051E-3</v>
      </c>
      <c r="F1222">
        <f t="shared" si="74"/>
        <v>5.4200000000000017</v>
      </c>
      <c r="G1222">
        <f t="shared" si="75"/>
        <v>15</v>
      </c>
      <c r="H1222" s="136">
        <f t="shared" si="76"/>
        <v>1223.1500000000001</v>
      </c>
      <c r="I1222" t="s">
        <v>2558</v>
      </c>
      <c r="J1222" t="s">
        <v>1490</v>
      </c>
      <c r="K1222" t="s">
        <v>1566</v>
      </c>
      <c r="L1222" t="s">
        <v>1486</v>
      </c>
      <c r="M1222">
        <v>332</v>
      </c>
      <c r="N1222">
        <v>950</v>
      </c>
      <c r="O1222">
        <v>0</v>
      </c>
      <c r="P1222">
        <v>1.5</v>
      </c>
      <c r="Q1222" s="134">
        <v>1334</v>
      </c>
      <c r="R1222">
        <v>74.209999999999994</v>
      </c>
      <c r="S1222">
        <v>0.28000000000000003</v>
      </c>
      <c r="T1222">
        <v>15.67</v>
      </c>
      <c r="U1222">
        <v>0.81</v>
      </c>
      <c r="V1222">
        <v>0.03</v>
      </c>
      <c r="W1222">
        <v>0.81</v>
      </c>
      <c r="X1222">
        <v>2.58</v>
      </c>
      <c r="Y1222">
        <v>4.17</v>
      </c>
      <c r="Z1222">
        <v>1.43</v>
      </c>
      <c r="AA1222">
        <v>0</v>
      </c>
      <c r="AB1222">
        <v>0</v>
      </c>
      <c r="AC1222">
        <v>0</v>
      </c>
      <c r="AD1222">
        <v>0</v>
      </c>
      <c r="AE1222">
        <v>94.58</v>
      </c>
      <c r="AG1222" s="134">
        <v>1334</v>
      </c>
      <c r="AH1222">
        <v>52.37</v>
      </c>
      <c r="AI1222">
        <v>0.43</v>
      </c>
      <c r="AJ1222">
        <v>5.3</v>
      </c>
      <c r="AK1222">
        <v>3.38</v>
      </c>
      <c r="AL1222">
        <v>0</v>
      </c>
      <c r="AM1222">
        <v>15.23</v>
      </c>
      <c r="AN1222">
        <v>21.29</v>
      </c>
      <c r="AO1222">
        <v>1.43</v>
      </c>
      <c r="AP1222">
        <v>0</v>
      </c>
      <c r="AQ1222">
        <v>0</v>
      </c>
    </row>
    <row r="1223" spans="1:43" ht="15.6">
      <c r="A1223" s="134">
        <v>1335</v>
      </c>
      <c r="B1223" t="s">
        <v>2562</v>
      </c>
      <c r="C1223" t="s">
        <v>2557</v>
      </c>
      <c r="D1223">
        <f t="shared" si="77"/>
        <v>6.1299999999999955</v>
      </c>
      <c r="E1223">
        <f t="shared" si="73"/>
        <v>0</v>
      </c>
      <c r="F1223">
        <f t="shared" si="74"/>
        <v>6.1299999999999955</v>
      </c>
      <c r="G1223">
        <f t="shared" si="75"/>
        <v>15</v>
      </c>
      <c r="H1223" s="136">
        <f t="shared" si="76"/>
        <v>1273.1500000000001</v>
      </c>
      <c r="I1223" t="s">
        <v>2558</v>
      </c>
      <c r="J1223" t="s">
        <v>1490</v>
      </c>
      <c r="K1223" t="s">
        <v>1566</v>
      </c>
      <c r="L1223" t="s">
        <v>1486</v>
      </c>
      <c r="M1223">
        <v>191</v>
      </c>
      <c r="N1223">
        <v>1000</v>
      </c>
      <c r="O1223">
        <v>0</v>
      </c>
      <c r="P1223">
        <v>1.5</v>
      </c>
      <c r="Q1223" s="134">
        <v>1335</v>
      </c>
      <c r="R1223">
        <v>73</v>
      </c>
      <c r="S1223">
        <v>0.55000000000000004</v>
      </c>
      <c r="T1223">
        <v>16.62</v>
      </c>
      <c r="U1223">
        <v>1.23</v>
      </c>
      <c r="V1223">
        <v>0.03</v>
      </c>
      <c r="W1223">
        <v>1.01</v>
      </c>
      <c r="X1223">
        <v>2.94</v>
      </c>
      <c r="Y1223">
        <v>3.67</v>
      </c>
      <c r="Z1223">
        <v>0.95</v>
      </c>
      <c r="AA1223">
        <v>0</v>
      </c>
      <c r="AB1223">
        <v>0</v>
      </c>
      <c r="AC1223">
        <v>0</v>
      </c>
      <c r="AD1223">
        <v>0</v>
      </c>
      <c r="AE1223">
        <v>93.87</v>
      </c>
      <c r="AG1223" s="134">
        <v>1335</v>
      </c>
      <c r="AH1223">
        <v>52.39</v>
      </c>
      <c r="AI1223">
        <v>0.46</v>
      </c>
      <c r="AJ1223">
        <v>6.42</v>
      </c>
      <c r="AK1223">
        <v>3.85</v>
      </c>
      <c r="AL1223">
        <v>0</v>
      </c>
      <c r="AM1223">
        <v>15.12</v>
      </c>
      <c r="AN1223">
        <v>20.05</v>
      </c>
      <c r="AO1223">
        <v>1.33</v>
      </c>
      <c r="AP1223">
        <v>0</v>
      </c>
      <c r="AQ1223">
        <v>0</v>
      </c>
    </row>
    <row r="1224" spans="1:43" ht="15.6">
      <c r="A1224" s="134">
        <v>1336</v>
      </c>
      <c r="B1224" t="s">
        <v>2563</v>
      </c>
      <c r="C1224" t="s">
        <v>2557</v>
      </c>
      <c r="D1224">
        <f t="shared" si="77"/>
        <v>5.3499999999999943</v>
      </c>
      <c r="E1224">
        <f t="shared" si="73"/>
        <v>9.9999999999909051E-3</v>
      </c>
      <c r="F1224">
        <f t="shared" si="74"/>
        <v>5.3499999999999943</v>
      </c>
      <c r="G1224">
        <f t="shared" si="75"/>
        <v>15</v>
      </c>
      <c r="H1224" s="136">
        <f t="shared" si="76"/>
        <v>1323.15</v>
      </c>
      <c r="I1224" t="s">
        <v>2558</v>
      </c>
      <c r="J1224" t="s">
        <v>1490</v>
      </c>
      <c r="K1224" t="s">
        <v>1566</v>
      </c>
      <c r="L1224" t="s">
        <v>1486</v>
      </c>
      <c r="M1224">
        <v>95</v>
      </c>
      <c r="N1224">
        <v>1050</v>
      </c>
      <c r="O1224">
        <v>0</v>
      </c>
      <c r="P1224">
        <v>1.5</v>
      </c>
      <c r="Q1224" s="134">
        <v>1336</v>
      </c>
      <c r="R1224">
        <v>71.430000000000007</v>
      </c>
      <c r="S1224">
        <v>0.76</v>
      </c>
      <c r="T1224">
        <v>15.76</v>
      </c>
      <c r="U1224">
        <v>2.2999999999999998</v>
      </c>
      <c r="V1224">
        <v>0.06</v>
      </c>
      <c r="W1224">
        <v>1.02</v>
      </c>
      <c r="X1224">
        <v>2.5499999999999998</v>
      </c>
      <c r="Y1224">
        <v>3.96</v>
      </c>
      <c r="Z1224">
        <v>2.15</v>
      </c>
      <c r="AA1224">
        <v>0</v>
      </c>
      <c r="AB1224">
        <v>0</v>
      </c>
      <c r="AC1224">
        <v>0</v>
      </c>
      <c r="AD1224">
        <v>0</v>
      </c>
      <c r="AE1224">
        <v>94.65</v>
      </c>
      <c r="AG1224" s="134">
        <v>1336</v>
      </c>
      <c r="AH1224">
        <v>52.31</v>
      </c>
      <c r="AI1224">
        <v>0.14000000000000001</v>
      </c>
      <c r="AJ1224">
        <v>5.85</v>
      </c>
      <c r="AK1224">
        <v>5.01</v>
      </c>
      <c r="AL1224">
        <v>0</v>
      </c>
      <c r="AM1224">
        <v>14.56</v>
      </c>
      <c r="AN1224">
        <v>20.37</v>
      </c>
      <c r="AO1224">
        <v>1.24</v>
      </c>
      <c r="AP1224">
        <v>0</v>
      </c>
      <c r="AQ1224">
        <v>0</v>
      </c>
    </row>
    <row r="1225" spans="1:43" ht="15.6">
      <c r="A1225" s="134">
        <v>1339</v>
      </c>
      <c r="B1225" t="s">
        <v>2564</v>
      </c>
      <c r="C1225" t="s">
        <v>2557</v>
      </c>
      <c r="D1225">
        <f t="shared" si="77"/>
        <v>5.2199999999999989</v>
      </c>
      <c r="E1225">
        <f t="shared" si="73"/>
        <v>1.0000000000005116E-2</v>
      </c>
      <c r="F1225">
        <f t="shared" si="74"/>
        <v>5.2199999999999989</v>
      </c>
      <c r="G1225">
        <f t="shared" si="75"/>
        <v>18</v>
      </c>
      <c r="H1225" s="136">
        <f t="shared" si="76"/>
        <v>1323.15</v>
      </c>
      <c r="I1225" t="s">
        <v>2558</v>
      </c>
      <c r="J1225" t="s">
        <v>1490</v>
      </c>
      <c r="K1225" t="s">
        <v>1566</v>
      </c>
      <c r="L1225" t="s">
        <v>1486</v>
      </c>
      <c r="M1225">
        <v>114</v>
      </c>
      <c r="N1225">
        <v>1050</v>
      </c>
      <c r="O1225">
        <v>0</v>
      </c>
      <c r="P1225">
        <v>1.8</v>
      </c>
      <c r="Q1225" s="134">
        <v>1339</v>
      </c>
      <c r="R1225">
        <v>70.97</v>
      </c>
      <c r="S1225">
        <v>0.71</v>
      </c>
      <c r="T1225">
        <v>17.05</v>
      </c>
      <c r="U1225">
        <v>1.1499999999999999</v>
      </c>
      <c r="V1225">
        <v>0.03</v>
      </c>
      <c r="W1225">
        <v>1.08</v>
      </c>
      <c r="X1225">
        <v>4.08</v>
      </c>
      <c r="Y1225">
        <v>3.84</v>
      </c>
      <c r="Z1225">
        <v>1.08</v>
      </c>
      <c r="AA1225">
        <v>0</v>
      </c>
      <c r="AB1225">
        <v>0</v>
      </c>
      <c r="AC1225">
        <v>0</v>
      </c>
      <c r="AD1225">
        <v>0</v>
      </c>
      <c r="AE1225">
        <v>94.78</v>
      </c>
      <c r="AG1225" s="134">
        <v>1339</v>
      </c>
      <c r="AH1225">
        <v>55.42</v>
      </c>
      <c r="AI1225">
        <v>0.06</v>
      </c>
      <c r="AJ1225">
        <v>8.84</v>
      </c>
      <c r="AK1225">
        <v>2.17</v>
      </c>
      <c r="AL1225">
        <v>0</v>
      </c>
      <c r="AM1225">
        <v>11.94</v>
      </c>
      <c r="AN1225">
        <v>17.91</v>
      </c>
      <c r="AO1225">
        <v>4.3</v>
      </c>
      <c r="AP1225">
        <v>0</v>
      </c>
      <c r="AQ1225">
        <v>0</v>
      </c>
    </row>
    <row r="1226" spans="1:43" ht="15.6">
      <c r="A1226" s="134">
        <v>1344</v>
      </c>
      <c r="B1226" t="s">
        <v>2565</v>
      </c>
      <c r="C1226" t="s">
        <v>2557</v>
      </c>
      <c r="D1226">
        <f t="shared" si="77"/>
        <v>6.3199999999999932</v>
      </c>
      <c r="E1226">
        <f t="shared" si="73"/>
        <v>-1.0000000000005116E-2</v>
      </c>
      <c r="F1226">
        <f t="shared" si="74"/>
        <v>6.3199999999999932</v>
      </c>
      <c r="G1226">
        <f t="shared" si="75"/>
        <v>21</v>
      </c>
      <c r="H1226" s="136">
        <f t="shared" si="76"/>
        <v>1248.1500000000001</v>
      </c>
      <c r="I1226" t="s">
        <v>2558</v>
      </c>
      <c r="J1226" t="s">
        <v>1490</v>
      </c>
      <c r="K1226" t="s">
        <v>1566</v>
      </c>
      <c r="L1226" t="s">
        <v>1486</v>
      </c>
      <c r="M1226">
        <v>114</v>
      </c>
      <c r="N1226">
        <v>975</v>
      </c>
      <c r="O1226">
        <v>0</v>
      </c>
      <c r="P1226">
        <v>2.1</v>
      </c>
      <c r="Q1226" s="134">
        <v>1344</v>
      </c>
      <c r="R1226">
        <v>73.25</v>
      </c>
      <c r="S1226">
        <v>0.31</v>
      </c>
      <c r="T1226">
        <v>16.63</v>
      </c>
      <c r="U1226">
        <v>0.76</v>
      </c>
      <c r="V1226">
        <v>0.02</v>
      </c>
      <c r="W1226">
        <v>0.39</v>
      </c>
      <c r="X1226">
        <v>2.0299999999999998</v>
      </c>
      <c r="Y1226">
        <v>3.42</v>
      </c>
      <c r="Z1226">
        <v>3.2</v>
      </c>
      <c r="AA1226">
        <v>0</v>
      </c>
      <c r="AB1226">
        <v>0</v>
      </c>
      <c r="AC1226">
        <v>0</v>
      </c>
      <c r="AD1226">
        <v>0</v>
      </c>
      <c r="AE1226">
        <v>93.68</v>
      </c>
      <c r="AG1226" s="134">
        <v>1344</v>
      </c>
      <c r="AH1226">
        <v>50.62</v>
      </c>
      <c r="AI1226">
        <v>0.7</v>
      </c>
      <c r="AJ1226">
        <v>11.5</v>
      </c>
      <c r="AK1226">
        <v>3.03</v>
      </c>
      <c r="AL1226">
        <v>0</v>
      </c>
      <c r="AM1226">
        <v>10.87</v>
      </c>
      <c r="AN1226">
        <v>19.04</v>
      </c>
      <c r="AO1226">
        <v>3.89</v>
      </c>
      <c r="AP1226">
        <v>0</v>
      </c>
      <c r="AQ1226">
        <v>0</v>
      </c>
    </row>
    <row r="1227" spans="1:43" ht="15.6">
      <c r="A1227" s="134">
        <v>1346</v>
      </c>
      <c r="B1227" t="s">
        <v>2566</v>
      </c>
      <c r="C1227" t="s">
        <v>2557</v>
      </c>
      <c r="D1227">
        <f t="shared" si="77"/>
        <v>4.8499999999999943</v>
      </c>
      <c r="E1227">
        <f t="shared" si="73"/>
        <v>0</v>
      </c>
      <c r="F1227">
        <f t="shared" si="74"/>
        <v>4.8499999999999943</v>
      </c>
      <c r="G1227">
        <f t="shared" si="75"/>
        <v>21</v>
      </c>
      <c r="H1227" s="136">
        <f t="shared" si="76"/>
        <v>1298.1500000000001</v>
      </c>
      <c r="I1227" t="s">
        <v>2558</v>
      </c>
      <c r="J1227" t="s">
        <v>1490</v>
      </c>
      <c r="K1227" t="s">
        <v>1566</v>
      </c>
      <c r="L1227" t="s">
        <v>1486</v>
      </c>
      <c r="M1227">
        <v>98</v>
      </c>
      <c r="N1227">
        <v>1025</v>
      </c>
      <c r="O1227">
        <v>0</v>
      </c>
      <c r="P1227">
        <v>2.1</v>
      </c>
      <c r="Q1227" s="134">
        <v>1346</v>
      </c>
      <c r="R1227">
        <v>71.13</v>
      </c>
      <c r="S1227">
        <v>0.4</v>
      </c>
      <c r="T1227">
        <v>16.72</v>
      </c>
      <c r="U1227">
        <v>0.93</v>
      </c>
      <c r="V1227">
        <v>7.0000000000000007E-2</v>
      </c>
      <c r="W1227">
        <v>0.68</v>
      </c>
      <c r="X1227">
        <v>3.07</v>
      </c>
      <c r="Y1227">
        <v>5.21</v>
      </c>
      <c r="Z1227">
        <v>1.79</v>
      </c>
      <c r="AA1227">
        <v>0</v>
      </c>
      <c r="AB1227">
        <v>0</v>
      </c>
      <c r="AC1227">
        <v>0</v>
      </c>
      <c r="AD1227">
        <v>0</v>
      </c>
      <c r="AE1227">
        <v>95.15</v>
      </c>
      <c r="AG1227" s="134">
        <v>1346</v>
      </c>
      <c r="AH1227">
        <v>52.45</v>
      </c>
      <c r="AI1227">
        <v>0.91</v>
      </c>
      <c r="AJ1227">
        <v>8.86</v>
      </c>
      <c r="AK1227">
        <v>3.6</v>
      </c>
      <c r="AL1227">
        <v>0</v>
      </c>
      <c r="AM1227">
        <v>11.2</v>
      </c>
      <c r="AN1227">
        <v>19.88</v>
      </c>
      <c r="AO1227">
        <v>2.96</v>
      </c>
      <c r="AP1227">
        <v>0</v>
      </c>
      <c r="AQ1227">
        <v>0</v>
      </c>
    </row>
    <row r="1228" spans="1:43" ht="15.6">
      <c r="A1228" s="134">
        <v>1347</v>
      </c>
      <c r="B1228" t="s">
        <v>2567</v>
      </c>
      <c r="C1228" t="s">
        <v>2557</v>
      </c>
      <c r="D1228">
        <f t="shared" si="77"/>
        <v>3.9399999999999977</v>
      </c>
      <c r="E1228">
        <f t="shared" si="73"/>
        <v>0</v>
      </c>
      <c r="F1228">
        <f t="shared" si="74"/>
        <v>3.9399999999999977</v>
      </c>
      <c r="G1228">
        <f t="shared" si="75"/>
        <v>21</v>
      </c>
      <c r="H1228" s="136">
        <f t="shared" si="76"/>
        <v>1323.15</v>
      </c>
      <c r="I1228" t="s">
        <v>2558</v>
      </c>
      <c r="J1228" t="s">
        <v>1490</v>
      </c>
      <c r="K1228" t="s">
        <v>1566</v>
      </c>
      <c r="L1228" t="s">
        <v>1486</v>
      </c>
      <c r="M1228">
        <v>78</v>
      </c>
      <c r="N1228">
        <v>1050</v>
      </c>
      <c r="O1228">
        <v>0</v>
      </c>
      <c r="P1228">
        <v>2.1</v>
      </c>
      <c r="Q1228" s="134">
        <v>1347</v>
      </c>
      <c r="R1228">
        <v>70.64</v>
      </c>
      <c r="S1228">
        <v>0.53</v>
      </c>
      <c r="T1228">
        <v>16.54</v>
      </c>
      <c r="U1228">
        <v>1.37</v>
      </c>
      <c r="V1228">
        <v>0.13</v>
      </c>
      <c r="W1228">
        <v>0.83</v>
      </c>
      <c r="X1228">
        <v>3.78</v>
      </c>
      <c r="Y1228">
        <v>4.5599999999999996</v>
      </c>
      <c r="Z1228">
        <v>1.62</v>
      </c>
      <c r="AA1228">
        <v>0</v>
      </c>
      <c r="AB1228">
        <v>0</v>
      </c>
      <c r="AC1228">
        <v>0</v>
      </c>
      <c r="AD1228">
        <v>0</v>
      </c>
      <c r="AE1228">
        <v>96.06</v>
      </c>
      <c r="AG1228" s="134">
        <v>1347</v>
      </c>
      <c r="AH1228">
        <v>50.97</v>
      </c>
      <c r="AI1228">
        <v>0.78</v>
      </c>
      <c r="AJ1228">
        <v>12.11</v>
      </c>
      <c r="AK1228">
        <v>3.22</v>
      </c>
      <c r="AL1228">
        <v>0</v>
      </c>
      <c r="AM1228">
        <v>11.39</v>
      </c>
      <c r="AN1228">
        <v>19.309999999999999</v>
      </c>
      <c r="AO1228">
        <v>2.5</v>
      </c>
      <c r="AP1228">
        <v>0</v>
      </c>
      <c r="AQ1228">
        <v>0</v>
      </c>
    </row>
    <row r="1229" spans="1:43" ht="15.6">
      <c r="A1229" s="134">
        <v>1348</v>
      </c>
      <c r="B1229" t="s">
        <v>2568</v>
      </c>
      <c r="C1229" t="s">
        <v>2557</v>
      </c>
      <c r="D1229">
        <f t="shared" si="77"/>
        <v>2.4300000000000068</v>
      </c>
      <c r="E1229">
        <f t="shared" si="73"/>
        <v>0</v>
      </c>
      <c r="F1229">
        <f t="shared" si="74"/>
        <v>2.4300000000000068</v>
      </c>
      <c r="G1229">
        <f t="shared" si="75"/>
        <v>21</v>
      </c>
      <c r="H1229" s="136">
        <f t="shared" si="76"/>
        <v>1373.15</v>
      </c>
      <c r="I1229" t="s">
        <v>2558</v>
      </c>
      <c r="J1229" t="s">
        <v>1490</v>
      </c>
      <c r="K1229" t="s">
        <v>1566</v>
      </c>
      <c r="L1229" t="s">
        <v>1486</v>
      </c>
      <c r="M1229">
        <v>69</v>
      </c>
      <c r="N1229">
        <v>1100</v>
      </c>
      <c r="O1229">
        <v>0</v>
      </c>
      <c r="P1229">
        <v>2.1</v>
      </c>
      <c r="Q1229" s="134">
        <v>1348</v>
      </c>
      <c r="R1229">
        <v>70.489999999999995</v>
      </c>
      <c r="S1229">
        <v>0.79</v>
      </c>
      <c r="T1229">
        <v>17.309999999999999</v>
      </c>
      <c r="U1229">
        <v>0.99</v>
      </c>
      <c r="V1229">
        <v>0.04</v>
      </c>
      <c r="W1229">
        <v>0.93</v>
      </c>
      <c r="X1229">
        <v>4.09</v>
      </c>
      <c r="Y1229">
        <v>4.24</v>
      </c>
      <c r="Z1229">
        <v>1.1200000000000001</v>
      </c>
      <c r="AA1229">
        <v>0</v>
      </c>
      <c r="AB1229">
        <v>0</v>
      </c>
      <c r="AC1229">
        <v>0</v>
      </c>
      <c r="AD1229">
        <v>0</v>
      </c>
      <c r="AE1229">
        <v>97.57</v>
      </c>
      <c r="AG1229" s="134">
        <v>1348</v>
      </c>
      <c r="AH1229">
        <v>51.69</v>
      </c>
      <c r="AI1229">
        <v>0.92</v>
      </c>
      <c r="AJ1229">
        <v>10.06</v>
      </c>
      <c r="AK1229">
        <v>2.96</v>
      </c>
      <c r="AL1229">
        <v>0</v>
      </c>
      <c r="AM1229">
        <v>11.08</v>
      </c>
      <c r="AN1229">
        <v>20.48</v>
      </c>
      <c r="AO1229">
        <v>2.5299999999999998</v>
      </c>
      <c r="AP1229">
        <v>0</v>
      </c>
      <c r="AQ1229">
        <v>0</v>
      </c>
    </row>
    <row r="1230" spans="1:43" ht="15.6">
      <c r="A1230" s="134">
        <v>1351</v>
      </c>
      <c r="B1230" t="s">
        <v>2569</v>
      </c>
      <c r="C1230" t="s">
        <v>2557</v>
      </c>
      <c r="D1230">
        <f t="shared" si="77"/>
        <v>11.010000000000005</v>
      </c>
      <c r="E1230">
        <f t="shared" si="73"/>
        <v>-9.9999999999909051E-3</v>
      </c>
      <c r="F1230">
        <f t="shared" si="74"/>
        <v>11.010000000000005</v>
      </c>
      <c r="G1230">
        <f t="shared" si="75"/>
        <v>27</v>
      </c>
      <c r="H1230" s="136">
        <f t="shared" si="76"/>
        <v>1298.1500000000001</v>
      </c>
      <c r="I1230" t="s">
        <v>2016</v>
      </c>
      <c r="J1230" t="s">
        <v>1490</v>
      </c>
      <c r="K1230" t="s">
        <v>1566</v>
      </c>
      <c r="L1230" t="s">
        <v>1486</v>
      </c>
      <c r="M1230">
        <v>149</v>
      </c>
      <c r="N1230">
        <v>1025</v>
      </c>
      <c r="O1230">
        <v>0</v>
      </c>
      <c r="P1230">
        <v>2.7</v>
      </c>
      <c r="Q1230" s="134">
        <v>1351</v>
      </c>
      <c r="R1230">
        <v>75.709999999999994</v>
      </c>
      <c r="S1230">
        <v>0.19</v>
      </c>
      <c r="T1230">
        <v>15.52</v>
      </c>
      <c r="U1230">
        <v>0.56999999999999995</v>
      </c>
      <c r="V1230">
        <v>0.02</v>
      </c>
      <c r="W1230">
        <v>0.26</v>
      </c>
      <c r="X1230">
        <v>1.53</v>
      </c>
      <c r="Y1230">
        <v>2.68</v>
      </c>
      <c r="Z1230">
        <v>3.53</v>
      </c>
      <c r="AA1230">
        <v>0</v>
      </c>
      <c r="AB1230">
        <v>0</v>
      </c>
      <c r="AC1230">
        <v>0</v>
      </c>
      <c r="AD1230">
        <v>0</v>
      </c>
      <c r="AE1230">
        <v>88.99</v>
      </c>
      <c r="AG1230" s="134">
        <v>1351</v>
      </c>
      <c r="AH1230">
        <v>52.63</v>
      </c>
      <c r="AI1230">
        <v>0.5</v>
      </c>
      <c r="AJ1230">
        <v>13.24</v>
      </c>
      <c r="AK1230">
        <v>2.54</v>
      </c>
      <c r="AL1230">
        <v>0</v>
      </c>
      <c r="AM1230">
        <v>9.2899999999999991</v>
      </c>
      <c r="AN1230">
        <v>16.73</v>
      </c>
      <c r="AO1230">
        <v>3.84</v>
      </c>
      <c r="AP1230">
        <v>0</v>
      </c>
      <c r="AQ1230">
        <v>0</v>
      </c>
    </row>
    <row r="1231" spans="1:43" ht="15.6">
      <c r="A1231" s="134">
        <v>1353</v>
      </c>
      <c r="B1231" t="s">
        <v>2570</v>
      </c>
      <c r="C1231" t="s">
        <v>2557</v>
      </c>
      <c r="D1231">
        <f t="shared" si="77"/>
        <v>11.780000000000001</v>
      </c>
      <c r="E1231">
        <f t="shared" si="73"/>
        <v>0</v>
      </c>
      <c r="F1231">
        <f t="shared" si="74"/>
        <v>11.780000000000001</v>
      </c>
      <c r="G1231">
        <f t="shared" si="75"/>
        <v>27</v>
      </c>
      <c r="H1231" s="136">
        <f t="shared" si="76"/>
        <v>1373.15</v>
      </c>
      <c r="I1231" t="s">
        <v>2016</v>
      </c>
      <c r="J1231" t="s">
        <v>1490</v>
      </c>
      <c r="K1231" t="s">
        <v>1566</v>
      </c>
      <c r="L1231" t="s">
        <v>1486</v>
      </c>
      <c r="M1231">
        <v>118</v>
      </c>
      <c r="N1231">
        <v>1100</v>
      </c>
      <c r="O1231">
        <v>0</v>
      </c>
      <c r="P1231">
        <v>2.7</v>
      </c>
      <c r="Q1231" s="134">
        <v>1353</v>
      </c>
      <c r="R1231">
        <v>73.66</v>
      </c>
      <c r="S1231">
        <v>0.41</v>
      </c>
      <c r="T1231">
        <v>16.16</v>
      </c>
      <c r="U1231">
        <v>0.73</v>
      </c>
      <c r="V1231">
        <v>0.01</v>
      </c>
      <c r="W1231">
        <v>0.55000000000000004</v>
      </c>
      <c r="X1231">
        <v>3.01</v>
      </c>
      <c r="Y1231">
        <v>3.29</v>
      </c>
      <c r="Z1231">
        <v>2.1800000000000002</v>
      </c>
      <c r="AA1231">
        <v>0</v>
      </c>
      <c r="AB1231">
        <v>0</v>
      </c>
      <c r="AC1231">
        <v>0</v>
      </c>
      <c r="AD1231">
        <v>0</v>
      </c>
      <c r="AE1231">
        <v>88.22</v>
      </c>
      <c r="AG1231" s="134">
        <v>1353</v>
      </c>
      <c r="AH1231">
        <v>52.43</v>
      </c>
      <c r="AI1231">
        <v>0.68</v>
      </c>
      <c r="AJ1231">
        <v>13.53</v>
      </c>
      <c r="AK1231">
        <v>2.34</v>
      </c>
      <c r="AL1231">
        <v>0</v>
      </c>
      <c r="AM1231">
        <v>9.51</v>
      </c>
      <c r="AN1231">
        <v>17.23</v>
      </c>
      <c r="AO1231">
        <v>3.41</v>
      </c>
      <c r="AP1231">
        <v>0</v>
      </c>
      <c r="AQ1231">
        <v>0</v>
      </c>
    </row>
    <row r="1232" spans="1:43" ht="15.6">
      <c r="A1232" s="134">
        <v>1354</v>
      </c>
      <c r="B1232" t="s">
        <v>2571</v>
      </c>
      <c r="C1232" t="s">
        <v>2557</v>
      </c>
      <c r="D1232">
        <f t="shared" si="77"/>
        <v>8.0600000000000023</v>
      </c>
      <c r="E1232">
        <f t="shared" si="73"/>
        <v>-1.0000000000005116E-2</v>
      </c>
      <c r="F1232">
        <f t="shared" si="74"/>
        <v>8.0600000000000023</v>
      </c>
      <c r="G1232">
        <f t="shared" si="75"/>
        <v>27</v>
      </c>
      <c r="H1232" s="136">
        <f t="shared" si="76"/>
        <v>1398.15</v>
      </c>
      <c r="I1232" t="s">
        <v>2016</v>
      </c>
      <c r="J1232" t="s">
        <v>1490</v>
      </c>
      <c r="K1232" t="s">
        <v>1566</v>
      </c>
      <c r="L1232" t="s">
        <v>1486</v>
      </c>
      <c r="M1232">
        <v>78</v>
      </c>
      <c r="N1232">
        <v>1125</v>
      </c>
      <c r="O1232">
        <v>0</v>
      </c>
      <c r="P1232">
        <v>2.7</v>
      </c>
      <c r="Q1232" s="134">
        <v>1354</v>
      </c>
      <c r="R1232">
        <v>73.25</v>
      </c>
      <c r="S1232">
        <v>0.56999999999999995</v>
      </c>
      <c r="T1232">
        <v>15.9</v>
      </c>
      <c r="U1232">
        <v>0.92</v>
      </c>
      <c r="V1232">
        <v>0.03</v>
      </c>
      <c r="W1232">
        <v>0.55000000000000004</v>
      </c>
      <c r="X1232">
        <v>3.04</v>
      </c>
      <c r="Y1232">
        <v>3.55</v>
      </c>
      <c r="Z1232">
        <v>2.2000000000000002</v>
      </c>
      <c r="AA1232">
        <v>0</v>
      </c>
      <c r="AB1232">
        <v>0</v>
      </c>
      <c r="AC1232">
        <v>0</v>
      </c>
      <c r="AD1232">
        <v>0</v>
      </c>
      <c r="AE1232">
        <v>91.94</v>
      </c>
      <c r="AG1232" s="134">
        <v>1354</v>
      </c>
      <c r="AH1232">
        <v>50.89</v>
      </c>
      <c r="AI1232">
        <v>0.77</v>
      </c>
      <c r="AJ1232">
        <v>14.52</v>
      </c>
      <c r="AK1232">
        <v>2.12</v>
      </c>
      <c r="AL1232">
        <v>0</v>
      </c>
      <c r="AM1232">
        <v>9.51</v>
      </c>
      <c r="AN1232">
        <v>17.96</v>
      </c>
      <c r="AO1232">
        <v>2.99</v>
      </c>
      <c r="AP1232">
        <v>0</v>
      </c>
      <c r="AQ1232">
        <v>0</v>
      </c>
    </row>
    <row r="1233" spans="1:43" ht="15.6">
      <c r="A1233" s="134">
        <v>1355</v>
      </c>
      <c r="B1233" t="s">
        <v>2572</v>
      </c>
      <c r="C1233" t="s">
        <v>2557</v>
      </c>
      <c r="D1233">
        <f t="shared" si="77"/>
        <v>5.5799999999999983</v>
      </c>
      <c r="E1233">
        <f t="shared" si="73"/>
        <v>-9.9999999999909051E-3</v>
      </c>
      <c r="F1233">
        <f t="shared" si="74"/>
        <v>5.5799999999999983</v>
      </c>
      <c r="G1233">
        <f t="shared" si="75"/>
        <v>27</v>
      </c>
      <c r="H1233" s="136">
        <f t="shared" si="76"/>
        <v>1423.15</v>
      </c>
      <c r="I1233" t="s">
        <v>2016</v>
      </c>
      <c r="J1233" t="s">
        <v>1490</v>
      </c>
      <c r="K1233" t="s">
        <v>1566</v>
      </c>
      <c r="L1233" t="s">
        <v>1486</v>
      </c>
      <c r="M1233">
        <v>53</v>
      </c>
      <c r="N1233">
        <v>1150</v>
      </c>
      <c r="O1233">
        <v>0</v>
      </c>
      <c r="P1233">
        <v>2.7</v>
      </c>
      <c r="Q1233" s="134">
        <v>1355</v>
      </c>
      <c r="R1233">
        <v>71.650000000000006</v>
      </c>
      <c r="S1233">
        <v>0.74</v>
      </c>
      <c r="T1233">
        <v>16.57</v>
      </c>
      <c r="U1233">
        <v>1.1299999999999999</v>
      </c>
      <c r="V1233">
        <v>0.02</v>
      </c>
      <c r="W1233">
        <v>0.66</v>
      </c>
      <c r="X1233">
        <v>3.83</v>
      </c>
      <c r="Y1233">
        <v>3.61</v>
      </c>
      <c r="Z1233">
        <v>1.8</v>
      </c>
      <c r="AA1233">
        <v>0</v>
      </c>
      <c r="AB1233">
        <v>0</v>
      </c>
      <c r="AC1233">
        <v>0</v>
      </c>
      <c r="AD1233">
        <v>0</v>
      </c>
      <c r="AE1233">
        <v>94.42</v>
      </c>
      <c r="AG1233" s="134">
        <v>1355</v>
      </c>
      <c r="AH1233">
        <v>48.62</v>
      </c>
      <c r="AI1233">
        <v>0.66</v>
      </c>
      <c r="AJ1233">
        <v>19.010000000000002</v>
      </c>
      <c r="AK1233">
        <v>2.94</v>
      </c>
      <c r="AL1233">
        <v>0</v>
      </c>
      <c r="AM1233">
        <v>6.83</v>
      </c>
      <c r="AN1233">
        <v>18.32</v>
      </c>
      <c r="AO1233">
        <v>2.85</v>
      </c>
      <c r="AP1233">
        <v>0</v>
      </c>
      <c r="AQ1233">
        <v>0</v>
      </c>
    </row>
    <row r="1234" spans="1:43" ht="15.6">
      <c r="A1234" s="134">
        <v>1357</v>
      </c>
      <c r="B1234" t="s">
        <v>2573</v>
      </c>
      <c r="C1234" t="s">
        <v>2557</v>
      </c>
      <c r="D1234">
        <f t="shared" si="77"/>
        <v>8.5100000000000051</v>
      </c>
      <c r="E1234">
        <f t="shared" si="73"/>
        <v>2.0000000000024443E-2</v>
      </c>
      <c r="F1234">
        <f t="shared" si="74"/>
        <v>8.5100000000000051</v>
      </c>
      <c r="G1234">
        <f t="shared" si="75"/>
        <v>32</v>
      </c>
      <c r="H1234" s="136">
        <f t="shared" si="76"/>
        <v>1273.1500000000001</v>
      </c>
      <c r="I1234" t="s">
        <v>2016</v>
      </c>
      <c r="J1234" t="s">
        <v>1490</v>
      </c>
      <c r="K1234" t="s">
        <v>1566</v>
      </c>
      <c r="L1234" t="s">
        <v>1486</v>
      </c>
      <c r="M1234">
        <v>173</v>
      </c>
      <c r="N1234">
        <v>1000</v>
      </c>
      <c r="O1234">
        <v>0</v>
      </c>
      <c r="P1234">
        <v>3.2</v>
      </c>
      <c r="Q1234" s="134">
        <v>1357</v>
      </c>
      <c r="R1234">
        <v>74</v>
      </c>
      <c r="S1234">
        <v>0.3</v>
      </c>
      <c r="T1234">
        <v>14.93</v>
      </c>
      <c r="U1234">
        <v>0.56999999999999995</v>
      </c>
      <c r="V1234">
        <v>0.03</v>
      </c>
      <c r="W1234">
        <v>0.31</v>
      </c>
      <c r="X1234">
        <v>1.61</v>
      </c>
      <c r="Y1234">
        <v>3.1</v>
      </c>
      <c r="Z1234">
        <v>5.13</v>
      </c>
      <c r="AA1234">
        <v>0</v>
      </c>
      <c r="AB1234">
        <v>0</v>
      </c>
      <c r="AC1234">
        <v>0</v>
      </c>
      <c r="AD1234">
        <v>0</v>
      </c>
      <c r="AE1234">
        <v>91.49</v>
      </c>
      <c r="AG1234" s="134">
        <v>1357</v>
      </c>
      <c r="AH1234">
        <v>53.55</v>
      </c>
      <c r="AI1234">
        <v>0.43</v>
      </c>
      <c r="AJ1234">
        <v>12.06</v>
      </c>
      <c r="AK1234">
        <v>2.15</v>
      </c>
      <c r="AL1234">
        <v>0</v>
      </c>
      <c r="AM1234">
        <v>10.119999999999999</v>
      </c>
      <c r="AN1234">
        <v>15.99</v>
      </c>
      <c r="AO1234">
        <v>4.34</v>
      </c>
      <c r="AP1234">
        <v>0</v>
      </c>
      <c r="AQ1234">
        <v>0</v>
      </c>
    </row>
    <row r="1235" spans="1:43" ht="15.6">
      <c r="A1235" s="134">
        <v>1359</v>
      </c>
      <c r="B1235" t="s">
        <v>2574</v>
      </c>
      <c r="C1235" t="s">
        <v>2557</v>
      </c>
      <c r="D1235">
        <f t="shared" si="77"/>
        <v>6.730000000000004</v>
      </c>
      <c r="E1235">
        <f t="shared" si="73"/>
        <v>0</v>
      </c>
      <c r="F1235">
        <f t="shared" si="74"/>
        <v>6.730000000000004</v>
      </c>
      <c r="G1235">
        <f t="shared" si="75"/>
        <v>32</v>
      </c>
      <c r="H1235" s="136">
        <f t="shared" si="76"/>
        <v>1373.15</v>
      </c>
      <c r="I1235" t="s">
        <v>2016</v>
      </c>
      <c r="J1235" t="s">
        <v>1490</v>
      </c>
      <c r="K1235" t="s">
        <v>1566</v>
      </c>
      <c r="L1235" t="s">
        <v>1486</v>
      </c>
      <c r="M1235">
        <v>29</v>
      </c>
      <c r="N1235">
        <v>1100</v>
      </c>
      <c r="O1235">
        <v>0</v>
      </c>
      <c r="P1235">
        <v>3.2</v>
      </c>
      <c r="Q1235" s="134">
        <v>1359</v>
      </c>
      <c r="R1235">
        <v>69.88</v>
      </c>
      <c r="S1235">
        <v>1.24</v>
      </c>
      <c r="T1235">
        <v>16.36</v>
      </c>
      <c r="U1235">
        <v>1.65</v>
      </c>
      <c r="V1235">
        <v>0.02</v>
      </c>
      <c r="W1235">
        <v>0.96</v>
      </c>
      <c r="X1235">
        <v>4.7</v>
      </c>
      <c r="Y1235">
        <v>3.53</v>
      </c>
      <c r="Z1235">
        <v>1.66</v>
      </c>
      <c r="AA1235">
        <v>0</v>
      </c>
      <c r="AB1235">
        <v>0</v>
      </c>
      <c r="AC1235">
        <v>0</v>
      </c>
      <c r="AD1235">
        <v>0</v>
      </c>
      <c r="AE1235">
        <v>93.27</v>
      </c>
      <c r="AG1235" s="134">
        <v>1359</v>
      </c>
      <c r="AH1235">
        <v>54.78</v>
      </c>
      <c r="AI1235">
        <v>0.03</v>
      </c>
      <c r="AJ1235">
        <v>8.57</v>
      </c>
      <c r="AK1235">
        <v>2.12</v>
      </c>
      <c r="AL1235">
        <v>0</v>
      </c>
      <c r="AM1235">
        <v>11.83</v>
      </c>
      <c r="AN1235">
        <v>17.45</v>
      </c>
      <c r="AO1235">
        <v>4.84</v>
      </c>
      <c r="AP1235">
        <v>0</v>
      </c>
      <c r="AQ1235">
        <v>0</v>
      </c>
    </row>
    <row r="1236" spans="1:43" ht="15.6">
      <c r="A1236" s="134">
        <v>3227</v>
      </c>
      <c r="B1236">
        <v>64</v>
      </c>
      <c r="C1236" t="s">
        <v>2575</v>
      </c>
      <c r="D1236">
        <v>4.5</v>
      </c>
      <c r="E1236">
        <f t="shared" si="73"/>
        <v>4.5400000000000063</v>
      </c>
      <c r="F1236">
        <f t="shared" si="74"/>
        <v>1.0000000000005116E-2</v>
      </c>
      <c r="G1236">
        <f t="shared" si="75"/>
        <v>2</v>
      </c>
      <c r="H1236" s="136">
        <f t="shared" si="76"/>
        <v>1303.1500000000001</v>
      </c>
      <c r="I1236" t="s">
        <v>2576</v>
      </c>
      <c r="J1236" t="s">
        <v>1511</v>
      </c>
      <c r="K1236" t="s">
        <v>1589</v>
      </c>
      <c r="L1236" t="s">
        <v>1486</v>
      </c>
      <c r="M1236">
        <v>32</v>
      </c>
      <c r="N1236">
        <v>1030</v>
      </c>
      <c r="O1236">
        <v>5</v>
      </c>
      <c r="P1236">
        <v>0.2</v>
      </c>
      <c r="Q1236" s="134">
        <v>3227</v>
      </c>
      <c r="R1236">
        <v>57.07</v>
      </c>
      <c r="S1236">
        <v>0.74</v>
      </c>
      <c r="T1236">
        <v>16.440000000000001</v>
      </c>
      <c r="U1236">
        <v>6.39</v>
      </c>
      <c r="V1236">
        <v>0.18</v>
      </c>
      <c r="W1236">
        <v>4.18</v>
      </c>
      <c r="X1236">
        <v>8.16</v>
      </c>
      <c r="Y1236">
        <v>1.98</v>
      </c>
      <c r="Z1236">
        <v>0.32</v>
      </c>
      <c r="AA1236">
        <v>0</v>
      </c>
      <c r="AB1236">
        <v>0</v>
      </c>
      <c r="AC1236">
        <v>0</v>
      </c>
      <c r="AD1236">
        <v>0</v>
      </c>
      <c r="AE1236">
        <v>99.99</v>
      </c>
      <c r="AG1236" s="134">
        <v>3227</v>
      </c>
      <c r="AH1236">
        <v>53.96</v>
      </c>
      <c r="AI1236">
        <v>0.24</v>
      </c>
      <c r="AJ1236">
        <v>2.04</v>
      </c>
      <c r="AK1236">
        <v>6.79</v>
      </c>
      <c r="AL1236">
        <v>0.28999999999999998</v>
      </c>
      <c r="AM1236">
        <v>18.05</v>
      </c>
      <c r="AN1236">
        <v>19.38</v>
      </c>
      <c r="AO1236">
        <v>0.21</v>
      </c>
      <c r="AP1236">
        <v>0</v>
      </c>
      <c r="AQ1236">
        <v>0</v>
      </c>
    </row>
    <row r="1237" spans="1:43" ht="15.6">
      <c r="A1237" s="134">
        <v>2173</v>
      </c>
      <c r="B1237" t="s">
        <v>2577</v>
      </c>
      <c r="C1237" t="s">
        <v>2298</v>
      </c>
      <c r="D1237">
        <v>0.78</v>
      </c>
      <c r="E1237">
        <f t="shared" si="73"/>
        <v>3.019999999999996</v>
      </c>
      <c r="F1237">
        <f t="shared" si="74"/>
        <v>1.8299999999999983</v>
      </c>
      <c r="G1237">
        <f t="shared" si="75"/>
        <v>2</v>
      </c>
      <c r="H1237" s="136">
        <f t="shared" si="76"/>
        <v>1315.15</v>
      </c>
      <c r="I1237" t="s">
        <v>1948</v>
      </c>
      <c r="J1237" t="s">
        <v>1511</v>
      </c>
      <c r="K1237" t="s">
        <v>1580</v>
      </c>
      <c r="L1237" t="s">
        <v>2047</v>
      </c>
      <c r="M1237">
        <v>50</v>
      </c>
      <c r="N1237">
        <v>1042</v>
      </c>
      <c r="O1237">
        <v>0</v>
      </c>
      <c r="P1237">
        <v>0.2</v>
      </c>
      <c r="Q1237" s="134">
        <v>2173</v>
      </c>
      <c r="R1237">
        <v>50.94</v>
      </c>
      <c r="S1237">
        <v>0.85</v>
      </c>
      <c r="T1237">
        <v>20.14</v>
      </c>
      <c r="U1237">
        <v>4.97</v>
      </c>
      <c r="V1237">
        <v>0.19</v>
      </c>
      <c r="W1237">
        <v>2.15</v>
      </c>
      <c r="X1237">
        <v>5.94</v>
      </c>
      <c r="Y1237">
        <v>4.08</v>
      </c>
      <c r="Z1237">
        <v>7.35</v>
      </c>
      <c r="AA1237">
        <v>0</v>
      </c>
      <c r="AB1237">
        <v>0.37</v>
      </c>
      <c r="AC1237">
        <v>0</v>
      </c>
      <c r="AD1237">
        <v>0</v>
      </c>
      <c r="AE1237">
        <v>98.17</v>
      </c>
      <c r="AG1237" s="134">
        <v>2173</v>
      </c>
      <c r="AH1237">
        <v>42.01</v>
      </c>
      <c r="AI1237">
        <v>1.73</v>
      </c>
      <c r="AJ1237">
        <v>11.37</v>
      </c>
      <c r="AK1237">
        <v>10.29</v>
      </c>
      <c r="AL1237">
        <v>0</v>
      </c>
      <c r="AM1237">
        <v>10.050000000000001</v>
      </c>
      <c r="AN1237">
        <v>22.59</v>
      </c>
      <c r="AO1237">
        <v>0.48</v>
      </c>
      <c r="AP1237">
        <v>0.02</v>
      </c>
      <c r="AQ1237">
        <v>0</v>
      </c>
    </row>
    <row r="1238" spans="1:43" ht="15.6">
      <c r="A1238" s="134">
        <v>2171</v>
      </c>
      <c r="B1238" t="s">
        <v>2578</v>
      </c>
      <c r="C1238" t="s">
        <v>2298</v>
      </c>
      <c r="D1238">
        <v>1.01</v>
      </c>
      <c r="E1238">
        <f t="shared" si="73"/>
        <v>4.2600000000000051</v>
      </c>
      <c r="F1238">
        <f t="shared" si="74"/>
        <v>2.8799999999999955</v>
      </c>
      <c r="G1238">
        <f t="shared" si="75"/>
        <v>2</v>
      </c>
      <c r="H1238" s="136">
        <f t="shared" si="76"/>
        <v>1343.15</v>
      </c>
      <c r="I1238" t="s">
        <v>1948</v>
      </c>
      <c r="J1238" t="s">
        <v>1511</v>
      </c>
      <c r="K1238" t="s">
        <v>1580</v>
      </c>
      <c r="L1238" t="s">
        <v>2047</v>
      </c>
      <c r="M1238">
        <v>48</v>
      </c>
      <c r="N1238">
        <v>1070</v>
      </c>
      <c r="O1238">
        <v>0</v>
      </c>
      <c r="P1238">
        <v>0.2</v>
      </c>
      <c r="Q1238" s="134">
        <v>2171</v>
      </c>
      <c r="R1238">
        <v>47.87</v>
      </c>
      <c r="S1238">
        <v>0.97</v>
      </c>
      <c r="T1238">
        <v>18.43</v>
      </c>
      <c r="U1238">
        <v>5.71</v>
      </c>
      <c r="V1238">
        <v>0.22</v>
      </c>
      <c r="W1238">
        <v>3.21</v>
      </c>
      <c r="X1238">
        <v>8.5399999999999991</v>
      </c>
      <c r="Y1238">
        <v>2.98</v>
      </c>
      <c r="Z1238">
        <v>7.02</v>
      </c>
      <c r="AA1238">
        <v>0</v>
      </c>
      <c r="AB1238">
        <v>0.79</v>
      </c>
      <c r="AC1238">
        <v>0</v>
      </c>
      <c r="AD1238">
        <v>0</v>
      </c>
      <c r="AE1238">
        <v>97.12</v>
      </c>
      <c r="AG1238" s="134">
        <v>2171</v>
      </c>
      <c r="AH1238">
        <v>42.98</v>
      </c>
      <c r="AI1238">
        <v>1.94</v>
      </c>
      <c r="AJ1238">
        <v>10.43</v>
      </c>
      <c r="AK1238">
        <v>8.6</v>
      </c>
      <c r="AL1238">
        <v>0</v>
      </c>
      <c r="AM1238">
        <v>10.98</v>
      </c>
      <c r="AN1238">
        <v>23.22</v>
      </c>
      <c r="AO1238">
        <v>0.28000000000000003</v>
      </c>
      <c r="AP1238">
        <v>0.02</v>
      </c>
      <c r="AQ1238">
        <v>0</v>
      </c>
    </row>
    <row r="1239" spans="1:43" ht="15.6">
      <c r="A1239" s="134">
        <v>2172</v>
      </c>
      <c r="B1239" t="s">
        <v>2579</v>
      </c>
      <c r="C1239" t="s">
        <v>2298</v>
      </c>
      <c r="D1239">
        <v>1.3</v>
      </c>
      <c r="E1239">
        <f t="shared" si="73"/>
        <v>3.6800000000000068</v>
      </c>
      <c r="F1239">
        <f t="shared" si="74"/>
        <v>1.980000000000004</v>
      </c>
      <c r="G1239">
        <f t="shared" si="75"/>
        <v>2</v>
      </c>
      <c r="H1239" s="136">
        <f t="shared" si="76"/>
        <v>1315.15</v>
      </c>
      <c r="I1239" t="s">
        <v>1948</v>
      </c>
      <c r="J1239" t="s">
        <v>1511</v>
      </c>
      <c r="K1239" t="s">
        <v>1580</v>
      </c>
      <c r="L1239" t="s">
        <v>2047</v>
      </c>
      <c r="M1239">
        <v>49</v>
      </c>
      <c r="N1239">
        <v>1042</v>
      </c>
      <c r="O1239">
        <v>0</v>
      </c>
      <c r="P1239">
        <v>0.2</v>
      </c>
      <c r="Q1239" s="134">
        <v>2172</v>
      </c>
      <c r="R1239">
        <v>51.83</v>
      </c>
      <c r="S1239">
        <v>0.66</v>
      </c>
      <c r="T1239">
        <v>19.75</v>
      </c>
      <c r="U1239">
        <v>4.04</v>
      </c>
      <c r="V1239">
        <v>0.15</v>
      </c>
      <c r="W1239">
        <v>1.63</v>
      </c>
      <c r="X1239">
        <v>5.57</v>
      </c>
      <c r="Y1239">
        <v>4.1100000000000003</v>
      </c>
      <c r="Z1239">
        <v>8.23</v>
      </c>
      <c r="AA1239">
        <v>0</v>
      </c>
      <c r="AB1239">
        <v>0.35</v>
      </c>
      <c r="AC1239">
        <v>0</v>
      </c>
      <c r="AD1239">
        <v>0</v>
      </c>
      <c r="AE1239">
        <v>98.02</v>
      </c>
      <c r="AG1239" s="134">
        <v>2172</v>
      </c>
      <c r="AH1239">
        <v>39.11</v>
      </c>
      <c r="AI1239">
        <v>1.46</v>
      </c>
      <c r="AJ1239">
        <v>12.15</v>
      </c>
      <c r="AK1239">
        <v>13.25</v>
      </c>
      <c r="AL1239">
        <v>0</v>
      </c>
      <c r="AM1239">
        <v>8.64</v>
      </c>
      <c r="AN1239">
        <v>22.92</v>
      </c>
      <c r="AO1239">
        <v>0.41</v>
      </c>
      <c r="AP1239">
        <v>0.03</v>
      </c>
      <c r="AQ1239">
        <v>0</v>
      </c>
    </row>
    <row r="1240" spans="1:43">
      <c r="B1240" t="s">
        <v>2580</v>
      </c>
      <c r="C1240" t="s">
        <v>2581</v>
      </c>
      <c r="G1240" s="140">
        <v>9.3000000000000007</v>
      </c>
      <c r="H1240" s="136">
        <f t="shared" si="76"/>
        <v>1533.15</v>
      </c>
      <c r="N1240" s="140">
        <v>1260</v>
      </c>
      <c r="R1240" s="141">
        <v>46.04</v>
      </c>
      <c r="S1240" s="141">
        <v>1.63</v>
      </c>
      <c r="T1240" s="141">
        <v>16.100000000000001</v>
      </c>
      <c r="U1240" s="141">
        <v>10.49</v>
      </c>
      <c r="V1240" s="141">
        <v>0.11</v>
      </c>
      <c r="W1240" s="141">
        <v>8.1199999999999992</v>
      </c>
      <c r="X1240" s="141">
        <v>10.210000000000001</v>
      </c>
      <c r="Y1240" s="141">
        <v>2.57</v>
      </c>
      <c r="Z1240" s="141">
        <v>0.51</v>
      </c>
      <c r="AH1240" s="141">
        <v>48.9</v>
      </c>
      <c r="AI1240" s="141">
        <v>0.71</v>
      </c>
      <c r="AJ1240" s="141">
        <v>8.6199999999999992</v>
      </c>
      <c r="AK1240" s="141">
        <v>6.96</v>
      </c>
      <c r="AL1240" s="141">
        <v>0.16</v>
      </c>
      <c r="AM1240" s="141">
        <v>17.72</v>
      </c>
      <c r="AN1240" s="141">
        <v>13.86</v>
      </c>
      <c r="AO1240" s="141">
        <v>0.44</v>
      </c>
      <c r="AP1240" s="141">
        <v>0.01</v>
      </c>
    </row>
    <row r="1241" spans="1:43">
      <c r="B1241" s="142" t="s">
        <v>2582</v>
      </c>
      <c r="C1241" t="s">
        <v>2583</v>
      </c>
      <c r="G1241" s="140">
        <v>9.3000000000000007</v>
      </c>
      <c r="H1241" s="136">
        <f t="shared" si="76"/>
        <v>1513.15</v>
      </c>
      <c r="N1241" s="140">
        <v>1240</v>
      </c>
      <c r="R1241" s="141">
        <v>47.05</v>
      </c>
      <c r="S1241" s="141">
        <v>1.76</v>
      </c>
      <c r="T1241" s="141">
        <v>16.809999999999999</v>
      </c>
      <c r="U1241" s="141">
        <v>11.1</v>
      </c>
      <c r="V1241" s="141">
        <v>0.22</v>
      </c>
      <c r="W1241" s="141">
        <v>7.59</v>
      </c>
      <c r="X1241" s="141">
        <v>10.18</v>
      </c>
      <c r="Y1241" s="141">
        <v>2.77</v>
      </c>
      <c r="Z1241" s="141">
        <v>0.53</v>
      </c>
      <c r="AH1241" s="141">
        <v>49.83</v>
      </c>
      <c r="AI1241" s="141">
        <v>0.75</v>
      </c>
      <c r="AJ1241" s="141">
        <v>8.11</v>
      </c>
      <c r="AK1241" s="141">
        <v>7.29</v>
      </c>
      <c r="AL1241" s="141">
        <v>0.22</v>
      </c>
      <c r="AM1241" s="141">
        <v>16.809999999999999</v>
      </c>
      <c r="AN1241" s="141">
        <v>14.87</v>
      </c>
      <c r="AO1241" s="141">
        <v>0.45</v>
      </c>
      <c r="AP1241" s="141">
        <v>0.01</v>
      </c>
    </row>
    <row r="1242" spans="1:43">
      <c r="B1242" s="142" t="s">
        <v>2584</v>
      </c>
      <c r="C1242" t="s">
        <v>2585</v>
      </c>
      <c r="G1242" s="140">
        <v>9.3000000000000007</v>
      </c>
      <c r="H1242" s="136">
        <f t="shared" si="76"/>
        <v>1493.15</v>
      </c>
      <c r="N1242" s="140">
        <v>1220</v>
      </c>
      <c r="R1242" s="141">
        <v>45.08</v>
      </c>
      <c r="S1242" s="141">
        <v>2.4700000000000002</v>
      </c>
      <c r="T1242" s="141">
        <v>15.9</v>
      </c>
      <c r="U1242" s="141">
        <v>13.21</v>
      </c>
      <c r="V1242" s="141">
        <v>0.18</v>
      </c>
      <c r="W1242" s="141">
        <v>6.46</v>
      </c>
      <c r="X1242" s="141">
        <v>9.1300000000000008</v>
      </c>
      <c r="Y1242" s="141">
        <v>3.04</v>
      </c>
      <c r="Z1242" s="141">
        <v>0.81</v>
      </c>
      <c r="AH1242" s="141">
        <v>48.54</v>
      </c>
      <c r="AI1242" s="141">
        <v>1.03</v>
      </c>
      <c r="AJ1242" s="141">
        <v>7.93</v>
      </c>
      <c r="AK1242" s="141">
        <v>9.4499999999999993</v>
      </c>
      <c r="AL1242" s="141">
        <v>0.25</v>
      </c>
      <c r="AM1242" s="141">
        <v>15.79</v>
      </c>
      <c r="AN1242" s="141">
        <v>14.3</v>
      </c>
      <c r="AO1242" s="141">
        <v>0.55000000000000004</v>
      </c>
      <c r="AP1242" s="141">
        <v>0.01</v>
      </c>
    </row>
    <row r="1243" spans="1:43">
      <c r="B1243" s="142" t="s">
        <v>2586</v>
      </c>
      <c r="C1243" t="s">
        <v>2587</v>
      </c>
      <c r="G1243" s="140">
        <v>9.3000000000000007</v>
      </c>
      <c r="H1243" s="136">
        <f t="shared" si="76"/>
        <v>1473.15</v>
      </c>
      <c r="N1243" s="140">
        <v>1200</v>
      </c>
      <c r="R1243" s="141">
        <v>43.81</v>
      </c>
      <c r="S1243" s="141">
        <v>3.37</v>
      </c>
      <c r="T1243" s="141">
        <v>15.35</v>
      </c>
      <c r="U1243" s="141">
        <v>14.66</v>
      </c>
      <c r="V1243" s="141">
        <v>0.18</v>
      </c>
      <c r="W1243" s="141">
        <v>5.77</v>
      </c>
      <c r="X1243" s="141">
        <v>8.44</v>
      </c>
      <c r="Y1243" s="141">
        <v>3.25</v>
      </c>
      <c r="Z1243" s="141">
        <v>1.1499999999999999</v>
      </c>
      <c r="AH1243" s="141">
        <v>47.18</v>
      </c>
      <c r="AI1243" s="141">
        <v>1.32</v>
      </c>
      <c r="AJ1243" s="141">
        <v>9.0299999999999994</v>
      </c>
      <c r="AK1243" s="141">
        <v>10.48</v>
      </c>
      <c r="AL1243" s="141">
        <v>0.24</v>
      </c>
      <c r="AM1243" s="141">
        <v>14.12</v>
      </c>
      <c r="AN1243" s="141">
        <v>14.94</v>
      </c>
      <c r="AO1243" s="141">
        <v>0.64</v>
      </c>
      <c r="AP1243" s="141">
        <v>0</v>
      </c>
    </row>
    <row r="1244" spans="1:43">
      <c r="B1244" s="142" t="s">
        <v>2588</v>
      </c>
      <c r="C1244" t="s">
        <v>2589</v>
      </c>
      <c r="G1244" s="140">
        <v>9.3000000000000007</v>
      </c>
      <c r="H1244" s="136">
        <f t="shared" si="76"/>
        <v>1453.15</v>
      </c>
      <c r="N1244" s="140">
        <v>1180</v>
      </c>
      <c r="R1244" s="141">
        <v>41.88</v>
      </c>
      <c r="S1244" s="141">
        <v>4.57</v>
      </c>
      <c r="T1244" s="141">
        <v>14.62</v>
      </c>
      <c r="U1244" s="141">
        <v>15.13</v>
      </c>
      <c r="V1244" s="141">
        <v>0.25</v>
      </c>
      <c r="W1244" s="141">
        <v>5.45</v>
      </c>
      <c r="X1244" s="141">
        <v>8.14</v>
      </c>
      <c r="Y1244" s="141">
        <v>3.02</v>
      </c>
      <c r="Z1244" s="141">
        <v>1.35</v>
      </c>
      <c r="AH1244" s="141">
        <v>46.78</v>
      </c>
      <c r="AI1244" s="141">
        <v>1.98</v>
      </c>
      <c r="AJ1244" s="141">
        <v>9.1999999999999993</v>
      </c>
      <c r="AK1244" s="141">
        <v>10.29</v>
      </c>
      <c r="AL1244" s="141">
        <v>0.23</v>
      </c>
      <c r="AM1244" s="141">
        <v>13.32</v>
      </c>
      <c r="AN1244" s="141">
        <v>15.23</v>
      </c>
      <c r="AO1244" s="141">
        <v>0.66</v>
      </c>
      <c r="AP1244" s="141">
        <v>0.02</v>
      </c>
    </row>
    <row r="1245" spans="1:43">
      <c r="B1245" s="142" t="s">
        <v>2590</v>
      </c>
      <c r="C1245" t="s">
        <v>2591</v>
      </c>
      <c r="G1245" s="140">
        <v>9.3000000000000007</v>
      </c>
      <c r="H1245" s="136">
        <f t="shared" si="76"/>
        <v>1433.15</v>
      </c>
      <c r="N1245" s="140">
        <v>1160</v>
      </c>
      <c r="R1245" s="141">
        <v>41.01</v>
      </c>
      <c r="S1245" s="141">
        <v>6.11</v>
      </c>
      <c r="T1245" s="141">
        <v>13.38</v>
      </c>
      <c r="U1245" s="141">
        <v>17.04</v>
      </c>
      <c r="V1245" s="141">
        <v>0.23</v>
      </c>
      <c r="W1245" s="141">
        <v>4.13</v>
      </c>
      <c r="X1245" s="141">
        <v>8.75</v>
      </c>
      <c r="Y1245" s="141">
        <v>2.69</v>
      </c>
      <c r="Z1245" s="141">
        <v>1.64</v>
      </c>
      <c r="AH1245" s="141">
        <v>47.15</v>
      </c>
      <c r="AI1245" s="141">
        <v>2.2400000000000002</v>
      </c>
      <c r="AJ1245" s="141">
        <v>8.64</v>
      </c>
      <c r="AK1245" s="141">
        <v>11.18</v>
      </c>
      <c r="AL1245" s="141">
        <v>0.17</v>
      </c>
      <c r="AM1245" s="141">
        <v>13.43</v>
      </c>
      <c r="AN1245" s="141">
        <v>14.73</v>
      </c>
      <c r="AO1245" s="141">
        <v>0.67</v>
      </c>
      <c r="AP1245" s="141">
        <v>0.01</v>
      </c>
    </row>
    <row r="1246" spans="1:43">
      <c r="B1246" s="142" t="s">
        <v>2592</v>
      </c>
      <c r="C1246" t="s">
        <v>2593</v>
      </c>
      <c r="G1246" s="140">
        <v>6.8</v>
      </c>
      <c r="H1246" s="136">
        <f t="shared" si="76"/>
        <v>1473.15</v>
      </c>
      <c r="N1246" s="140">
        <v>1200</v>
      </c>
      <c r="R1246" s="141">
        <v>47.32</v>
      </c>
      <c r="S1246" s="141">
        <v>2.35</v>
      </c>
      <c r="T1246" s="141">
        <v>15.17</v>
      </c>
      <c r="U1246" s="141">
        <v>12.14</v>
      </c>
      <c r="V1246" s="141">
        <v>0.19</v>
      </c>
      <c r="W1246" s="141">
        <v>6.81</v>
      </c>
      <c r="X1246" s="141">
        <v>10.43</v>
      </c>
      <c r="Y1246" s="141">
        <v>2.61</v>
      </c>
      <c r="Z1246" s="141">
        <v>0.66</v>
      </c>
      <c r="AH1246" s="141">
        <v>50.01</v>
      </c>
      <c r="AI1246" s="141">
        <v>1.06</v>
      </c>
      <c r="AJ1246" s="141">
        <v>4.99</v>
      </c>
      <c r="AK1246" s="141">
        <v>7.4</v>
      </c>
      <c r="AL1246" s="141">
        <v>0.19</v>
      </c>
      <c r="AM1246" s="141">
        <v>15.65</v>
      </c>
      <c r="AN1246" s="141">
        <v>18.600000000000001</v>
      </c>
      <c r="AO1246" s="141">
        <v>0.41</v>
      </c>
      <c r="AP1246" s="141">
        <v>0</v>
      </c>
    </row>
    <row r="1247" spans="1:43">
      <c r="B1247" s="142" t="s">
        <v>2594</v>
      </c>
      <c r="C1247" t="s">
        <v>2595</v>
      </c>
      <c r="G1247" s="140">
        <v>6.8</v>
      </c>
      <c r="H1247" s="136">
        <f t="shared" si="76"/>
        <v>1453.15</v>
      </c>
      <c r="N1247" s="140">
        <v>1180</v>
      </c>
      <c r="R1247" s="141">
        <v>46.68</v>
      </c>
      <c r="S1247" s="141">
        <v>2.76</v>
      </c>
      <c r="T1247" s="141">
        <v>14.2</v>
      </c>
      <c r="U1247" s="141">
        <v>13.14</v>
      </c>
      <c r="V1247" s="141">
        <v>0.21</v>
      </c>
      <c r="W1247" s="141">
        <v>6.1</v>
      </c>
      <c r="X1247" s="141">
        <v>9.99</v>
      </c>
      <c r="Y1247" s="141">
        <v>2.74</v>
      </c>
      <c r="Z1247" s="141">
        <v>0.96</v>
      </c>
      <c r="AH1247" s="141">
        <v>48.69</v>
      </c>
      <c r="AI1247" s="141">
        <v>1.82</v>
      </c>
      <c r="AJ1247" s="141">
        <v>6.37</v>
      </c>
      <c r="AK1247" s="141">
        <v>7.39</v>
      </c>
      <c r="AL1247" s="141">
        <v>0.18</v>
      </c>
      <c r="AM1247" s="141">
        <v>14.04</v>
      </c>
      <c r="AN1247" s="141">
        <v>19.100000000000001</v>
      </c>
      <c r="AO1247" s="141">
        <v>0.41</v>
      </c>
      <c r="AP1247" s="141">
        <v>0.02</v>
      </c>
    </row>
    <row r="1248" spans="1:43">
      <c r="B1248" s="142" t="s">
        <v>2596</v>
      </c>
      <c r="C1248" t="s">
        <v>2597</v>
      </c>
      <c r="G1248" s="140">
        <v>6.8</v>
      </c>
      <c r="H1248" s="136">
        <f t="shared" si="76"/>
        <v>1433.15</v>
      </c>
      <c r="N1248" s="140">
        <v>1160</v>
      </c>
      <c r="R1248" s="143">
        <v>45.38</v>
      </c>
      <c r="S1248" s="143">
        <v>3.24</v>
      </c>
      <c r="T1248" s="143">
        <v>14.03</v>
      </c>
      <c r="U1248" s="143">
        <v>13.85</v>
      </c>
      <c r="V1248" s="143">
        <v>0.22</v>
      </c>
      <c r="W1248" s="143">
        <v>5.35</v>
      </c>
      <c r="X1248" s="143">
        <v>9.48</v>
      </c>
      <c r="Y1248" s="143">
        <v>3.2</v>
      </c>
      <c r="Z1248" s="143">
        <v>1.07</v>
      </c>
      <c r="AH1248" s="141">
        <v>49.06</v>
      </c>
      <c r="AI1248" s="141">
        <v>1.61</v>
      </c>
      <c r="AJ1248" s="141">
        <v>5.04</v>
      </c>
      <c r="AK1248" s="141">
        <v>8.86</v>
      </c>
      <c r="AL1248" s="141">
        <v>0.23</v>
      </c>
      <c r="AM1248" s="141">
        <v>14.23</v>
      </c>
      <c r="AN1248" s="141">
        <v>18.43</v>
      </c>
      <c r="AO1248" s="141">
        <v>0.4</v>
      </c>
      <c r="AP1248" s="141">
        <v>0.01</v>
      </c>
    </row>
    <row r="1249" spans="2:42">
      <c r="B1249" s="142" t="s">
        <v>2598</v>
      </c>
      <c r="C1249" t="s">
        <v>2599</v>
      </c>
      <c r="G1249" s="140">
        <v>6.8</v>
      </c>
      <c r="H1249" s="136">
        <f t="shared" si="76"/>
        <v>1413.15</v>
      </c>
      <c r="N1249" s="140">
        <v>1140</v>
      </c>
      <c r="R1249" s="143">
        <v>44.48</v>
      </c>
      <c r="S1249" s="143">
        <v>5.66</v>
      </c>
      <c r="T1249" s="143">
        <v>12.9</v>
      </c>
      <c r="U1249" s="143">
        <v>14.96</v>
      </c>
      <c r="V1249" s="143">
        <v>0.26</v>
      </c>
      <c r="W1249" s="143">
        <v>4.95</v>
      </c>
      <c r="X1249" s="143">
        <v>9.11</v>
      </c>
      <c r="Y1249" s="143">
        <v>2.82</v>
      </c>
      <c r="Z1249" s="143">
        <v>1.56</v>
      </c>
      <c r="AH1249" s="141">
        <v>48</v>
      </c>
      <c r="AI1249" s="141">
        <v>2.56</v>
      </c>
      <c r="AJ1249" s="141">
        <v>6.58</v>
      </c>
      <c r="AK1249" s="141">
        <v>9.2799999999999994</v>
      </c>
      <c r="AL1249" s="141">
        <v>0.3</v>
      </c>
      <c r="AM1249" s="141">
        <v>12.8</v>
      </c>
      <c r="AN1249" s="141">
        <v>18.37</v>
      </c>
      <c r="AO1249" s="141">
        <v>0.56000000000000005</v>
      </c>
      <c r="AP1249" s="141">
        <v>0.05</v>
      </c>
    </row>
    <row r="1250" spans="2:42">
      <c r="B1250" s="142" t="s">
        <v>2600</v>
      </c>
      <c r="C1250" t="s">
        <v>2601</v>
      </c>
      <c r="G1250" s="140">
        <v>4.3</v>
      </c>
      <c r="H1250" s="136">
        <f t="shared" si="76"/>
        <v>1453.15</v>
      </c>
      <c r="N1250" s="140">
        <v>1180</v>
      </c>
      <c r="R1250" s="143">
        <v>47.66</v>
      </c>
      <c r="S1250" s="143">
        <v>2.75</v>
      </c>
      <c r="T1250" s="143">
        <v>14.07</v>
      </c>
      <c r="U1250" s="143">
        <v>12.56</v>
      </c>
      <c r="V1250" s="143">
        <v>0.22</v>
      </c>
      <c r="W1250" s="143">
        <v>6</v>
      </c>
      <c r="X1250" s="143">
        <v>10.68</v>
      </c>
      <c r="Y1250" s="143">
        <v>2.89</v>
      </c>
      <c r="Z1250" s="143">
        <v>0.78</v>
      </c>
      <c r="AH1250" s="141">
        <v>50.13</v>
      </c>
      <c r="AI1250" s="141">
        <v>1.28</v>
      </c>
      <c r="AJ1250" s="141">
        <v>5.15</v>
      </c>
      <c r="AK1250" s="141">
        <v>6.97</v>
      </c>
      <c r="AL1250" s="141">
        <v>0.11</v>
      </c>
      <c r="AM1250" s="141">
        <v>14.92</v>
      </c>
      <c r="AN1250" s="141">
        <v>19.440000000000001</v>
      </c>
      <c r="AO1250" s="141">
        <v>0.3</v>
      </c>
      <c r="AP1250" s="141">
        <v>0</v>
      </c>
    </row>
    <row r="1251" spans="2:42">
      <c r="B1251" s="142" t="s">
        <v>2602</v>
      </c>
      <c r="C1251" t="s">
        <v>2603</v>
      </c>
      <c r="G1251" s="140">
        <v>4.3</v>
      </c>
      <c r="H1251" s="136">
        <f t="shared" si="76"/>
        <v>1433.15</v>
      </c>
      <c r="N1251" s="140">
        <v>1160</v>
      </c>
      <c r="R1251" s="143">
        <v>46.18</v>
      </c>
      <c r="S1251" s="143">
        <v>3.36</v>
      </c>
      <c r="T1251" s="143">
        <v>13.8</v>
      </c>
      <c r="U1251" s="143">
        <v>13.02</v>
      </c>
      <c r="V1251" s="143">
        <v>0.2</v>
      </c>
      <c r="W1251" s="143">
        <v>5.23</v>
      </c>
      <c r="X1251" s="143">
        <v>9.91</v>
      </c>
      <c r="Y1251" s="143">
        <v>3.05</v>
      </c>
      <c r="Z1251" s="143">
        <v>1.04</v>
      </c>
      <c r="AH1251" s="141">
        <v>48.5</v>
      </c>
      <c r="AI1251" s="141">
        <v>1.68</v>
      </c>
      <c r="AJ1251" s="141">
        <v>4.79</v>
      </c>
      <c r="AK1251" s="141">
        <v>8.1300000000000008</v>
      </c>
      <c r="AL1251" s="141">
        <v>0.14000000000000001</v>
      </c>
      <c r="AM1251" s="141">
        <v>14.08</v>
      </c>
      <c r="AN1251" s="141">
        <v>18.66</v>
      </c>
      <c r="AO1251" s="141">
        <v>0.36</v>
      </c>
      <c r="AP1251" s="141">
        <v>0.01</v>
      </c>
    </row>
    <row r="1252" spans="2:42">
      <c r="B1252" t="s">
        <v>2604</v>
      </c>
      <c r="C1252" t="s">
        <v>2605</v>
      </c>
      <c r="G1252" s="140">
        <v>4.3</v>
      </c>
      <c r="H1252" s="136">
        <f t="shared" si="76"/>
        <v>1413.15</v>
      </c>
      <c r="N1252" s="140">
        <v>1140</v>
      </c>
      <c r="R1252" s="143">
        <v>45.99</v>
      </c>
      <c r="S1252" s="143">
        <v>4.33</v>
      </c>
      <c r="T1252" s="143">
        <v>13.34</v>
      </c>
      <c r="U1252" s="143">
        <v>13.69</v>
      </c>
      <c r="V1252" s="143">
        <v>0.2</v>
      </c>
      <c r="W1252" s="143">
        <v>4.72</v>
      </c>
      <c r="X1252" s="143">
        <v>9.25</v>
      </c>
      <c r="Y1252" s="143">
        <v>3.03</v>
      </c>
      <c r="Z1252" s="143">
        <v>1.37</v>
      </c>
      <c r="AH1252" s="141">
        <v>49.57</v>
      </c>
      <c r="AI1252" s="141">
        <v>1.82</v>
      </c>
      <c r="AJ1252" s="141">
        <v>4.4800000000000004</v>
      </c>
      <c r="AK1252" s="141">
        <v>9.08</v>
      </c>
      <c r="AL1252" s="141">
        <v>0.21</v>
      </c>
      <c r="AM1252" s="141">
        <v>14.61</v>
      </c>
      <c r="AN1252" s="141">
        <v>18.399999999999999</v>
      </c>
      <c r="AO1252" s="141">
        <v>0.43</v>
      </c>
      <c r="AP1252" s="141">
        <v>0.03</v>
      </c>
    </row>
    <row r="1253" spans="2:42">
      <c r="B1253" s="142" t="s">
        <v>2606</v>
      </c>
      <c r="C1253" t="s">
        <v>2607</v>
      </c>
      <c r="G1253" s="140">
        <v>4.3</v>
      </c>
      <c r="H1253" s="136">
        <f t="shared" si="76"/>
        <v>1393.15</v>
      </c>
      <c r="N1253" s="140">
        <v>1120</v>
      </c>
      <c r="R1253" s="143">
        <v>46.15</v>
      </c>
      <c r="S1253" s="143">
        <v>5.21</v>
      </c>
      <c r="T1253" s="143">
        <v>13.59</v>
      </c>
      <c r="U1253" s="143">
        <v>13.57</v>
      </c>
      <c r="V1253" s="143">
        <v>0.13</v>
      </c>
      <c r="W1253" s="143">
        <v>4.37</v>
      </c>
      <c r="X1253" s="143">
        <v>8.8800000000000008</v>
      </c>
      <c r="Y1253" s="143">
        <v>3.05</v>
      </c>
      <c r="Z1253" s="143">
        <v>1.8</v>
      </c>
      <c r="AH1253" s="141">
        <v>47.07</v>
      </c>
      <c r="AI1253" s="141">
        <v>2.77</v>
      </c>
      <c r="AJ1253" s="141">
        <v>5.38</v>
      </c>
      <c r="AK1253" s="141">
        <v>10.6</v>
      </c>
      <c r="AL1253" s="141">
        <v>0.25</v>
      </c>
      <c r="AM1253" s="141">
        <v>12.71</v>
      </c>
      <c r="AN1253" s="141">
        <v>18.850000000000001</v>
      </c>
      <c r="AO1253" s="141">
        <v>0.41</v>
      </c>
      <c r="AP1253" s="141">
        <v>0.02</v>
      </c>
    </row>
    <row r="1254" spans="2:42">
      <c r="B1254" s="142" t="s">
        <v>2608</v>
      </c>
      <c r="C1254" t="s">
        <v>2609</v>
      </c>
      <c r="G1254" s="140">
        <v>2.8</v>
      </c>
      <c r="H1254" s="136">
        <f t="shared" si="76"/>
        <v>1433.15</v>
      </c>
      <c r="N1254" s="140">
        <v>1160</v>
      </c>
      <c r="R1254" s="143">
        <v>47.79</v>
      </c>
      <c r="S1254" s="143">
        <v>2.85</v>
      </c>
      <c r="T1254" s="143">
        <v>13.95</v>
      </c>
      <c r="U1254" s="143">
        <v>12.55</v>
      </c>
      <c r="V1254" s="143">
        <v>0.17</v>
      </c>
      <c r="W1254" s="143">
        <v>5.73</v>
      </c>
      <c r="X1254" s="143">
        <v>10.72</v>
      </c>
      <c r="Y1254" s="143">
        <v>3.07</v>
      </c>
      <c r="Z1254" s="143">
        <v>0.88</v>
      </c>
      <c r="AH1254" s="141">
        <v>49.23</v>
      </c>
      <c r="AI1254" s="141">
        <v>1.73</v>
      </c>
      <c r="AJ1254" s="141">
        <v>5.07</v>
      </c>
      <c r="AK1254" s="141">
        <v>7.08</v>
      </c>
      <c r="AL1254" s="141">
        <v>0.18</v>
      </c>
      <c r="AM1254" s="141">
        <v>14.68</v>
      </c>
      <c r="AN1254" s="141">
        <v>20.14</v>
      </c>
      <c r="AO1254" s="141">
        <v>0.35</v>
      </c>
      <c r="AP1254">
        <v>0.01</v>
      </c>
    </row>
    <row r="1255" spans="2:42">
      <c r="B1255" s="142" t="s">
        <v>2610</v>
      </c>
      <c r="C1255" t="s">
        <v>2611</v>
      </c>
      <c r="G1255" s="140">
        <v>2.8</v>
      </c>
      <c r="H1255" s="136">
        <f t="shared" si="76"/>
        <v>1413.15</v>
      </c>
      <c r="N1255" s="140">
        <v>1140</v>
      </c>
      <c r="R1255" s="143">
        <v>47.35</v>
      </c>
      <c r="S1255" s="143">
        <v>3.42</v>
      </c>
      <c r="T1255" s="143">
        <v>13.37</v>
      </c>
      <c r="U1255" s="143">
        <v>13.41</v>
      </c>
      <c r="V1255" s="143">
        <v>0.22</v>
      </c>
      <c r="W1255" s="143">
        <v>5.18</v>
      </c>
      <c r="X1255" s="143">
        <v>10.15</v>
      </c>
      <c r="Y1255" s="143">
        <v>3.12</v>
      </c>
      <c r="Z1255" s="143">
        <v>1.05</v>
      </c>
      <c r="AH1255" s="141">
        <v>49.43</v>
      </c>
      <c r="AI1255" s="141">
        <v>2.15</v>
      </c>
      <c r="AJ1255" s="141">
        <v>4.49</v>
      </c>
      <c r="AK1255" s="141">
        <v>7.97</v>
      </c>
      <c r="AL1255" s="141">
        <v>0.15</v>
      </c>
      <c r="AM1255" s="141">
        <v>13.95</v>
      </c>
      <c r="AN1255" s="141">
        <v>20.36</v>
      </c>
      <c r="AO1255" s="141">
        <v>0.32</v>
      </c>
      <c r="AP1255" s="141">
        <v>0.01</v>
      </c>
    </row>
    <row r="1256" spans="2:42">
      <c r="B1256" s="142" t="s">
        <v>2612</v>
      </c>
      <c r="C1256" t="s">
        <v>2613</v>
      </c>
      <c r="G1256" s="140">
        <v>2.8</v>
      </c>
      <c r="H1256" s="136">
        <f t="shared" si="76"/>
        <v>1393.15</v>
      </c>
      <c r="N1256" s="140">
        <v>1120</v>
      </c>
      <c r="R1256" s="143">
        <v>48.01</v>
      </c>
      <c r="S1256" s="143">
        <v>4.17</v>
      </c>
      <c r="T1256" s="143">
        <v>13.25</v>
      </c>
      <c r="U1256" s="143">
        <v>13.39</v>
      </c>
      <c r="V1256" s="143">
        <v>0.23</v>
      </c>
      <c r="W1256" s="143">
        <v>4.8099999999999996</v>
      </c>
      <c r="X1256" s="143">
        <v>9.57</v>
      </c>
      <c r="Y1256" s="143">
        <v>3.47</v>
      </c>
      <c r="Z1256" s="143">
        <v>1.42</v>
      </c>
      <c r="AH1256" s="141">
        <v>48.83</v>
      </c>
      <c r="AI1256" s="141">
        <v>2.67</v>
      </c>
      <c r="AJ1256" s="141">
        <v>5.13</v>
      </c>
      <c r="AK1256" s="141">
        <v>8.69</v>
      </c>
      <c r="AL1256" s="141">
        <v>0.21</v>
      </c>
      <c r="AM1256" s="141">
        <v>12.94</v>
      </c>
      <c r="AN1256" s="141">
        <v>20.62</v>
      </c>
      <c r="AO1256" s="141">
        <v>0.37</v>
      </c>
      <c r="AP1256" s="141">
        <v>0.02</v>
      </c>
    </row>
    <row r="1257" spans="2:42" s="134" customFormat="1" ht="15.6">
      <c r="B1257" s="144" t="s">
        <v>2614</v>
      </c>
      <c r="C1257" s="134" t="s">
        <v>2615</v>
      </c>
      <c r="G1257" s="144">
        <v>1E-3</v>
      </c>
      <c r="H1257" s="136">
        <f t="shared" si="76"/>
        <v>1423.15</v>
      </c>
      <c r="N1257" s="144">
        <v>1150</v>
      </c>
      <c r="R1257" s="145">
        <v>48.1</v>
      </c>
      <c r="S1257" s="145">
        <v>2.82</v>
      </c>
      <c r="T1257" s="145">
        <v>12.78</v>
      </c>
      <c r="U1257" s="145">
        <v>12.44</v>
      </c>
      <c r="V1257" s="145">
        <v>0.2</v>
      </c>
      <c r="W1257" s="145">
        <v>6.25</v>
      </c>
      <c r="X1257" s="145">
        <v>11.2</v>
      </c>
      <c r="Y1257" s="145">
        <v>2.44</v>
      </c>
      <c r="Z1257" s="145">
        <v>0.74</v>
      </c>
      <c r="AH1257" s="146">
        <v>49.05</v>
      </c>
      <c r="AI1257" s="146">
        <v>1.33</v>
      </c>
      <c r="AJ1257" s="146">
        <v>4.4000000000000004</v>
      </c>
      <c r="AK1257" s="146">
        <v>6.76</v>
      </c>
      <c r="AL1257" s="146">
        <v>0.22</v>
      </c>
      <c r="AM1257" s="146">
        <v>14.65</v>
      </c>
      <c r="AN1257" s="146">
        <v>20.36</v>
      </c>
      <c r="AO1257" s="146">
        <v>0.27</v>
      </c>
      <c r="AP1257" s="146">
        <v>0.01</v>
      </c>
    </row>
    <row r="1258" spans="2:42" s="134" customFormat="1" ht="15.6">
      <c r="B1258" s="144" t="s">
        <v>2616</v>
      </c>
      <c r="C1258" s="134" t="s">
        <v>2617</v>
      </c>
      <c r="G1258" s="144">
        <v>1E-3</v>
      </c>
      <c r="H1258" s="136">
        <f t="shared" si="76"/>
        <v>1403.15</v>
      </c>
      <c r="N1258" s="144">
        <v>1130</v>
      </c>
      <c r="R1258" s="145">
        <v>47.99</v>
      </c>
      <c r="S1258" s="145">
        <v>3.13</v>
      </c>
      <c r="T1258" s="145">
        <v>12.42</v>
      </c>
      <c r="U1258" s="145">
        <v>13.41</v>
      </c>
      <c r="V1258" s="145">
        <v>0.2</v>
      </c>
      <c r="W1258" s="145">
        <v>5.66</v>
      </c>
      <c r="X1258" s="145">
        <v>10.210000000000001</v>
      </c>
      <c r="Y1258" s="145">
        <v>2.5</v>
      </c>
      <c r="Z1258" s="145">
        <v>0.88900000000000001</v>
      </c>
      <c r="AH1258" s="146">
        <v>48.96</v>
      </c>
      <c r="AI1258" s="146">
        <v>1.46</v>
      </c>
      <c r="AJ1258" s="146">
        <v>3.96</v>
      </c>
      <c r="AK1258" s="146">
        <v>8.4600000000000009</v>
      </c>
      <c r="AL1258" s="146">
        <v>0.15</v>
      </c>
      <c r="AM1258" s="146">
        <v>14.47</v>
      </c>
      <c r="AN1258" s="146">
        <v>19.3</v>
      </c>
      <c r="AO1258" s="146">
        <v>0.27</v>
      </c>
      <c r="AP1258" s="146">
        <v>0.02</v>
      </c>
    </row>
    <row r="1259" spans="2:42" s="134" customFormat="1" ht="15.6">
      <c r="B1259" s="144" t="s">
        <v>2618</v>
      </c>
      <c r="C1259" s="134" t="s">
        <v>2619</v>
      </c>
      <c r="G1259" s="144">
        <v>1E-3</v>
      </c>
      <c r="H1259" s="136">
        <f t="shared" si="76"/>
        <v>1373.15</v>
      </c>
      <c r="N1259" s="144">
        <v>1100</v>
      </c>
      <c r="R1259" s="145">
        <v>50.03</v>
      </c>
      <c r="S1259" s="145">
        <v>4.45</v>
      </c>
      <c r="T1259" s="145">
        <v>12.06</v>
      </c>
      <c r="U1259" s="145">
        <v>11.78</v>
      </c>
      <c r="V1259" s="145">
        <v>0.17</v>
      </c>
      <c r="W1259" s="145">
        <v>4.47</v>
      </c>
      <c r="X1259" s="145">
        <v>7.99</v>
      </c>
      <c r="Y1259" s="145">
        <v>2.99</v>
      </c>
      <c r="Z1259" s="145">
        <v>1.61</v>
      </c>
      <c r="AH1259" s="146">
        <v>47.55</v>
      </c>
      <c r="AI1259" s="146">
        <v>2.16</v>
      </c>
      <c r="AJ1259" s="146">
        <v>4.75</v>
      </c>
      <c r="AK1259" s="146">
        <v>9.5399999999999991</v>
      </c>
      <c r="AL1259" s="146">
        <v>0.27</v>
      </c>
      <c r="AM1259" s="146">
        <v>12.95</v>
      </c>
      <c r="AN1259" s="146">
        <v>19.920000000000002</v>
      </c>
      <c r="AO1259" s="146">
        <v>0.34</v>
      </c>
      <c r="AP1259" s="146">
        <v>0.02</v>
      </c>
    </row>
    <row r="1260" spans="2:42" s="134" customFormat="1" ht="15.6">
      <c r="B1260" s="144" t="s">
        <v>2620</v>
      </c>
      <c r="C1260" s="134" t="s">
        <v>2621</v>
      </c>
      <c r="G1260" s="144">
        <v>1E-3</v>
      </c>
      <c r="H1260" s="136">
        <f t="shared" si="76"/>
        <v>1353.15</v>
      </c>
      <c r="N1260" s="144">
        <v>1080</v>
      </c>
      <c r="R1260" s="145">
        <v>52.01</v>
      </c>
      <c r="S1260" s="145">
        <v>3.68</v>
      </c>
      <c r="T1260" s="145">
        <v>12.29</v>
      </c>
      <c r="U1260" s="145">
        <v>10.29</v>
      </c>
      <c r="V1260" s="145">
        <v>0.2</v>
      </c>
      <c r="W1260" s="145">
        <v>3.85</v>
      </c>
      <c r="X1260" s="145">
        <v>7.06</v>
      </c>
      <c r="Y1260" s="145">
        <v>3.29</v>
      </c>
      <c r="Z1260" s="145">
        <v>2.14</v>
      </c>
      <c r="AH1260" s="146">
        <v>47.69</v>
      </c>
      <c r="AI1260" s="146">
        <v>2.15</v>
      </c>
      <c r="AJ1260" s="146">
        <v>4.2699999999999996</v>
      </c>
      <c r="AK1260" s="146">
        <v>10.85</v>
      </c>
      <c r="AL1260" s="146">
        <v>0.3</v>
      </c>
      <c r="AM1260" s="146">
        <v>13.02</v>
      </c>
      <c r="AN1260" s="146">
        <v>19.02</v>
      </c>
      <c r="AO1260" s="146">
        <v>0.39</v>
      </c>
      <c r="AP1260" s="146">
        <v>0.05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C648-DA32-468B-9175-E569CA0F5000}">
  <dimension ref="A1:AQ25"/>
  <sheetViews>
    <sheetView workbookViewId="0">
      <selection activeCell="K9" sqref="K9"/>
    </sheetView>
  </sheetViews>
  <sheetFormatPr defaultRowHeight="14.4"/>
  <sheetData>
    <row r="1" spans="1:43" ht="18" customHeight="1">
      <c r="A1" s="134" t="s">
        <v>1466</v>
      </c>
      <c r="B1" s="134" t="s">
        <v>1467</v>
      </c>
      <c r="C1" s="134" t="s">
        <v>1347</v>
      </c>
      <c r="D1" s="134" t="s">
        <v>1018</v>
      </c>
      <c r="E1" s="134" t="s">
        <v>1468</v>
      </c>
      <c r="F1" s="134" t="s">
        <v>99</v>
      </c>
      <c r="G1" s="134" t="s">
        <v>1337</v>
      </c>
      <c r="H1" s="134" t="s">
        <v>111</v>
      </c>
      <c r="I1" s="134" t="s">
        <v>1469</v>
      </c>
      <c r="J1" s="134" t="s">
        <v>1470</v>
      </c>
      <c r="K1" s="134" t="s">
        <v>1471</v>
      </c>
      <c r="L1" s="134" t="s">
        <v>1472</v>
      </c>
      <c r="M1" s="134" t="s">
        <v>1473</v>
      </c>
      <c r="N1" s="134" t="s">
        <v>1010</v>
      </c>
      <c r="O1" s="134" t="s">
        <v>1474</v>
      </c>
      <c r="P1" s="134" t="s">
        <v>1475</v>
      </c>
      <c r="Q1" s="134" t="s">
        <v>1466</v>
      </c>
      <c r="R1" s="134" t="s">
        <v>88</v>
      </c>
      <c r="S1" s="134" t="s">
        <v>89</v>
      </c>
      <c r="T1" s="134" t="s">
        <v>90</v>
      </c>
      <c r="U1" s="134" t="s">
        <v>91</v>
      </c>
      <c r="V1" s="134" t="s">
        <v>92</v>
      </c>
      <c r="W1" s="134" t="s">
        <v>93</v>
      </c>
      <c r="X1" s="134" t="s">
        <v>94</v>
      </c>
      <c r="Y1" s="134" t="s">
        <v>95</v>
      </c>
      <c r="Z1" s="134" t="s">
        <v>96</v>
      </c>
      <c r="AA1" s="134" t="s">
        <v>97</v>
      </c>
      <c r="AB1" s="134" t="s">
        <v>98</v>
      </c>
      <c r="AC1" s="134" t="s">
        <v>2622</v>
      </c>
      <c r="AD1" s="134" t="s">
        <v>2623</v>
      </c>
      <c r="AE1" s="134" t="s">
        <v>2624</v>
      </c>
      <c r="AG1" s="134" t="s">
        <v>1466</v>
      </c>
      <c r="AH1" s="134" t="s">
        <v>100</v>
      </c>
      <c r="AI1" s="134" t="s">
        <v>101</v>
      </c>
      <c r="AJ1" s="134" t="s">
        <v>102</v>
      </c>
      <c r="AK1" s="134" t="s">
        <v>103</v>
      </c>
      <c r="AL1" s="134" t="s">
        <v>104</v>
      </c>
      <c r="AM1" s="134" t="s">
        <v>105</v>
      </c>
      <c r="AN1" s="134" t="s">
        <v>106</v>
      </c>
      <c r="AO1" s="134" t="s">
        <v>107</v>
      </c>
      <c r="AP1" s="134" t="s">
        <v>108</v>
      </c>
      <c r="AQ1" s="134" t="s">
        <v>109</v>
      </c>
    </row>
    <row r="2" spans="1:43" ht="15.6">
      <c r="A2" s="134">
        <v>5505</v>
      </c>
      <c r="B2" t="s">
        <v>1405</v>
      </c>
      <c r="C2" t="s">
        <v>1404</v>
      </c>
      <c r="D2">
        <v>0</v>
      </c>
      <c r="E2">
        <f t="shared" ref="E2:E25" si="0">100-SUM(R2:AB2)</f>
        <v>-0.31000000000001648</v>
      </c>
      <c r="F2">
        <f t="shared" ref="F2:F25" si="1">100-AE2</f>
        <v>-0.31000000000000227</v>
      </c>
      <c r="G2">
        <f t="shared" ref="G2:G25" si="2">10*P2</f>
        <v>8</v>
      </c>
      <c r="H2" s="136">
        <f t="shared" ref="H2:H25" si="3">N2+273.15</f>
        <v>1473.15</v>
      </c>
      <c r="I2" t="s">
        <v>1483</v>
      </c>
      <c r="J2" t="s">
        <v>1490</v>
      </c>
      <c r="K2" t="s">
        <v>1491</v>
      </c>
      <c r="L2" t="s">
        <v>1486</v>
      </c>
      <c r="M2">
        <v>67</v>
      </c>
      <c r="N2">
        <v>1200</v>
      </c>
      <c r="O2">
        <v>0</v>
      </c>
      <c r="P2">
        <v>0.8</v>
      </c>
      <c r="Q2" s="134">
        <v>5505</v>
      </c>
      <c r="R2">
        <v>46.67</v>
      </c>
      <c r="S2">
        <v>4.34</v>
      </c>
      <c r="T2">
        <v>16.079999999999998</v>
      </c>
      <c r="U2">
        <v>14.2</v>
      </c>
      <c r="V2">
        <v>0.17</v>
      </c>
      <c r="W2">
        <v>6.27</v>
      </c>
      <c r="X2">
        <v>8.08</v>
      </c>
      <c r="Y2">
        <v>3.29</v>
      </c>
      <c r="Z2">
        <v>1.2</v>
      </c>
      <c r="AA2">
        <v>0.01</v>
      </c>
      <c r="AB2">
        <v>0</v>
      </c>
      <c r="AC2">
        <v>0</v>
      </c>
      <c r="AD2">
        <v>0</v>
      </c>
      <c r="AE2">
        <v>100.31</v>
      </c>
      <c r="AG2" s="134">
        <v>5505</v>
      </c>
      <c r="AH2">
        <v>50.64</v>
      </c>
      <c r="AI2">
        <v>1.33</v>
      </c>
      <c r="AJ2">
        <v>5.86</v>
      </c>
      <c r="AK2">
        <v>10.77</v>
      </c>
      <c r="AL2">
        <v>0.19</v>
      </c>
      <c r="AM2">
        <v>17.63</v>
      </c>
      <c r="AN2">
        <v>13.52</v>
      </c>
      <c r="AO2">
        <v>0.54</v>
      </c>
      <c r="AP2">
        <v>0.02</v>
      </c>
      <c r="AQ2">
        <v>0.23</v>
      </c>
    </row>
    <row r="3" spans="1:43" ht="15.6">
      <c r="A3" s="134">
        <v>5510</v>
      </c>
      <c r="B3" t="s">
        <v>1406</v>
      </c>
      <c r="C3" t="s">
        <v>1404</v>
      </c>
      <c r="D3">
        <v>0</v>
      </c>
      <c r="E3">
        <f t="shared" si="0"/>
        <v>1.3699999999999903</v>
      </c>
      <c r="F3">
        <f t="shared" si="1"/>
        <v>1.3799999999999955</v>
      </c>
      <c r="G3">
        <f t="shared" si="2"/>
        <v>12</v>
      </c>
      <c r="H3" s="136">
        <f t="shared" si="3"/>
        <v>1593.15</v>
      </c>
      <c r="I3" t="s">
        <v>1483</v>
      </c>
      <c r="J3" t="s">
        <v>1490</v>
      </c>
      <c r="K3" t="s">
        <v>1491</v>
      </c>
      <c r="L3" t="s">
        <v>1486</v>
      </c>
      <c r="M3">
        <v>70</v>
      </c>
      <c r="N3">
        <v>1320</v>
      </c>
      <c r="O3">
        <v>0</v>
      </c>
      <c r="P3">
        <v>1.2</v>
      </c>
      <c r="Q3" s="134">
        <v>5510</v>
      </c>
      <c r="R3">
        <v>45.06</v>
      </c>
      <c r="S3">
        <v>3.82</v>
      </c>
      <c r="T3">
        <v>13.39</v>
      </c>
      <c r="U3">
        <v>14.36</v>
      </c>
      <c r="V3">
        <v>0.18</v>
      </c>
      <c r="W3">
        <v>8.98</v>
      </c>
      <c r="X3">
        <v>8.7200000000000006</v>
      </c>
      <c r="Y3">
        <v>3.16</v>
      </c>
      <c r="Z3">
        <v>0.92</v>
      </c>
      <c r="AA3">
        <v>0.04</v>
      </c>
      <c r="AB3">
        <v>0</v>
      </c>
      <c r="AC3">
        <v>0</v>
      </c>
      <c r="AD3">
        <v>0</v>
      </c>
      <c r="AE3">
        <v>98.62</v>
      </c>
      <c r="AG3" s="134">
        <v>5510</v>
      </c>
      <c r="AH3">
        <v>51.58</v>
      </c>
      <c r="AI3">
        <v>0.85</v>
      </c>
      <c r="AJ3">
        <v>5.17</v>
      </c>
      <c r="AK3">
        <v>9.1</v>
      </c>
      <c r="AL3">
        <v>0.17</v>
      </c>
      <c r="AM3">
        <v>19.2</v>
      </c>
      <c r="AN3">
        <v>12.8</v>
      </c>
      <c r="AO3">
        <v>0.71</v>
      </c>
      <c r="AP3">
        <v>0.01</v>
      </c>
      <c r="AQ3">
        <v>0.27</v>
      </c>
    </row>
    <row r="4" spans="1:43" ht="15.6">
      <c r="A4" s="134">
        <v>5511</v>
      </c>
      <c r="B4" t="s">
        <v>1408</v>
      </c>
      <c r="C4" t="s">
        <v>1404</v>
      </c>
      <c r="D4">
        <v>0</v>
      </c>
      <c r="E4">
        <f t="shared" si="0"/>
        <v>1.0999999999999943</v>
      </c>
      <c r="F4">
        <f t="shared" si="1"/>
        <v>1.0999999999999943</v>
      </c>
      <c r="G4">
        <f t="shared" si="2"/>
        <v>17</v>
      </c>
      <c r="H4" s="136">
        <f t="shared" si="3"/>
        <v>1643.15</v>
      </c>
      <c r="I4" t="s">
        <v>1483</v>
      </c>
      <c r="J4" t="s">
        <v>1490</v>
      </c>
      <c r="K4" t="s">
        <v>1491</v>
      </c>
      <c r="L4" t="s">
        <v>1486</v>
      </c>
      <c r="M4">
        <v>66</v>
      </c>
      <c r="N4">
        <v>1370</v>
      </c>
      <c r="O4">
        <v>0</v>
      </c>
      <c r="P4">
        <v>1.7</v>
      </c>
      <c r="Q4" s="134">
        <v>5511</v>
      </c>
      <c r="R4">
        <v>44.16</v>
      </c>
      <c r="S4">
        <v>4.1100000000000003</v>
      </c>
      <c r="T4">
        <v>12.83</v>
      </c>
      <c r="U4">
        <v>14.99</v>
      </c>
      <c r="V4">
        <v>0.18</v>
      </c>
      <c r="W4">
        <v>10.14</v>
      </c>
      <c r="X4">
        <v>8.6199999999999992</v>
      </c>
      <c r="Y4">
        <v>2.8</v>
      </c>
      <c r="Z4">
        <v>1.03</v>
      </c>
      <c r="AA4">
        <v>0.04</v>
      </c>
      <c r="AB4">
        <v>0</v>
      </c>
      <c r="AC4">
        <v>0</v>
      </c>
      <c r="AD4">
        <v>0</v>
      </c>
      <c r="AE4">
        <v>98.9</v>
      </c>
      <c r="AG4" s="134">
        <v>5511</v>
      </c>
      <c r="AH4">
        <v>50.82</v>
      </c>
      <c r="AI4">
        <v>0.77</v>
      </c>
      <c r="AJ4">
        <v>5.77</v>
      </c>
      <c r="AK4">
        <v>10.23</v>
      </c>
      <c r="AL4">
        <v>0.2</v>
      </c>
      <c r="AM4">
        <v>20.91</v>
      </c>
      <c r="AN4">
        <v>10.06</v>
      </c>
      <c r="AO4">
        <v>0.9</v>
      </c>
      <c r="AP4">
        <v>0.04</v>
      </c>
      <c r="AQ4">
        <v>0.23</v>
      </c>
    </row>
    <row r="5" spans="1:43" ht="15.6">
      <c r="A5" s="134">
        <v>5512</v>
      </c>
      <c r="B5" t="s">
        <v>1407</v>
      </c>
      <c r="C5" t="s">
        <v>1404</v>
      </c>
      <c r="D5">
        <v>0</v>
      </c>
      <c r="E5">
        <f t="shared" si="0"/>
        <v>-0.12999999999999545</v>
      </c>
      <c r="F5">
        <f t="shared" si="1"/>
        <v>-0.14000000000000057</v>
      </c>
      <c r="G5">
        <f t="shared" si="2"/>
        <v>20</v>
      </c>
      <c r="H5" s="136">
        <f t="shared" si="3"/>
        <v>1663.15</v>
      </c>
      <c r="I5" t="s">
        <v>1483</v>
      </c>
      <c r="J5" t="s">
        <v>1490</v>
      </c>
      <c r="K5" t="s">
        <v>1491</v>
      </c>
      <c r="L5" t="s">
        <v>1486</v>
      </c>
      <c r="M5">
        <v>24</v>
      </c>
      <c r="N5">
        <v>1390</v>
      </c>
      <c r="O5">
        <v>0</v>
      </c>
      <c r="P5">
        <v>2</v>
      </c>
      <c r="Q5" s="134">
        <v>5512</v>
      </c>
      <c r="R5">
        <v>45.86</v>
      </c>
      <c r="S5">
        <v>3.93</v>
      </c>
      <c r="T5">
        <v>13.25</v>
      </c>
      <c r="U5">
        <v>15</v>
      </c>
      <c r="V5">
        <v>0.18</v>
      </c>
      <c r="W5">
        <v>9.76</v>
      </c>
      <c r="X5">
        <v>8.7100000000000009</v>
      </c>
      <c r="Y5">
        <v>2.4500000000000002</v>
      </c>
      <c r="Z5">
        <v>0.94</v>
      </c>
      <c r="AA5">
        <v>0.05</v>
      </c>
      <c r="AB5">
        <v>0</v>
      </c>
      <c r="AC5">
        <v>0</v>
      </c>
      <c r="AD5">
        <v>0</v>
      </c>
      <c r="AE5">
        <v>100.14</v>
      </c>
      <c r="AG5" s="134">
        <v>5512</v>
      </c>
      <c r="AH5">
        <v>51.49</v>
      </c>
      <c r="AI5">
        <v>0.75</v>
      </c>
      <c r="AJ5">
        <v>7.16</v>
      </c>
      <c r="AK5">
        <v>9.5399999999999991</v>
      </c>
      <c r="AL5">
        <v>0.17</v>
      </c>
      <c r="AM5">
        <v>18.52</v>
      </c>
      <c r="AN5">
        <v>11.41</v>
      </c>
      <c r="AO5">
        <v>1.07</v>
      </c>
      <c r="AP5">
        <v>0.01</v>
      </c>
      <c r="AQ5">
        <v>0.27</v>
      </c>
    </row>
    <row r="6" spans="1:43" ht="15.6">
      <c r="A6" s="134">
        <v>5513</v>
      </c>
      <c r="B6" t="s">
        <v>2083</v>
      </c>
      <c r="C6" t="s">
        <v>1404</v>
      </c>
      <c r="D6">
        <v>0</v>
      </c>
      <c r="E6">
        <f t="shared" si="0"/>
        <v>2.0599999999999881</v>
      </c>
      <c r="F6">
        <f t="shared" si="1"/>
        <v>2.0600000000000023</v>
      </c>
      <c r="G6">
        <f t="shared" si="2"/>
        <v>30</v>
      </c>
      <c r="H6" s="136">
        <f t="shared" si="3"/>
        <v>1748.15</v>
      </c>
      <c r="I6" t="s">
        <v>1483</v>
      </c>
      <c r="J6" t="s">
        <v>1490</v>
      </c>
      <c r="K6" t="s">
        <v>1491</v>
      </c>
      <c r="L6" t="s">
        <v>1486</v>
      </c>
      <c r="M6">
        <v>48</v>
      </c>
      <c r="N6">
        <v>1475</v>
      </c>
      <c r="O6">
        <v>0</v>
      </c>
      <c r="P6">
        <v>3</v>
      </c>
      <c r="Q6" s="134">
        <v>5513</v>
      </c>
      <c r="R6">
        <v>45.38</v>
      </c>
      <c r="S6">
        <v>4.49</v>
      </c>
      <c r="T6">
        <v>11.6</v>
      </c>
      <c r="U6">
        <v>15.14</v>
      </c>
      <c r="V6">
        <v>0.18</v>
      </c>
      <c r="W6">
        <v>8.8800000000000008</v>
      </c>
      <c r="X6">
        <v>8.5299999999999994</v>
      </c>
      <c r="Y6">
        <v>2.57</v>
      </c>
      <c r="Z6">
        <v>1.1399999999999999</v>
      </c>
      <c r="AA6">
        <v>0.03</v>
      </c>
      <c r="AB6">
        <v>0</v>
      </c>
      <c r="AC6">
        <v>0</v>
      </c>
      <c r="AD6">
        <v>0</v>
      </c>
      <c r="AE6">
        <v>97.94</v>
      </c>
      <c r="AG6" s="134">
        <v>5513</v>
      </c>
      <c r="AH6">
        <v>52.5</v>
      </c>
      <c r="AI6">
        <v>0.77</v>
      </c>
      <c r="AJ6">
        <v>8.15</v>
      </c>
      <c r="AK6">
        <v>9.01</v>
      </c>
      <c r="AL6">
        <v>0.17</v>
      </c>
      <c r="AM6">
        <v>15.81</v>
      </c>
      <c r="AN6">
        <v>12.36</v>
      </c>
      <c r="AO6">
        <v>1.76</v>
      </c>
      <c r="AP6">
        <v>0.02</v>
      </c>
      <c r="AQ6">
        <v>0.19</v>
      </c>
    </row>
    <row r="7" spans="1:43" ht="15.6">
      <c r="A7" s="134">
        <v>5514</v>
      </c>
      <c r="B7" t="s">
        <v>1414</v>
      </c>
      <c r="C7" t="s">
        <v>1404</v>
      </c>
      <c r="D7">
        <v>0</v>
      </c>
      <c r="E7">
        <f t="shared" si="0"/>
        <v>5.9999999999988063E-2</v>
      </c>
      <c r="F7">
        <f t="shared" si="1"/>
        <v>6.0000000000002274E-2</v>
      </c>
      <c r="G7">
        <f t="shared" si="2"/>
        <v>8</v>
      </c>
      <c r="H7" s="136">
        <f t="shared" si="3"/>
        <v>1498.15</v>
      </c>
      <c r="I7" t="s">
        <v>1483</v>
      </c>
      <c r="J7" t="s">
        <v>1490</v>
      </c>
      <c r="K7" t="s">
        <v>1491</v>
      </c>
      <c r="L7" t="s">
        <v>1486</v>
      </c>
      <c r="M7">
        <v>94</v>
      </c>
      <c r="N7">
        <v>1225</v>
      </c>
      <c r="O7">
        <v>0</v>
      </c>
      <c r="P7">
        <v>0.8</v>
      </c>
      <c r="Q7" s="134">
        <v>5514</v>
      </c>
      <c r="R7">
        <v>49.95</v>
      </c>
      <c r="S7">
        <v>1.48</v>
      </c>
      <c r="T7">
        <v>17.78</v>
      </c>
      <c r="U7">
        <v>10.33</v>
      </c>
      <c r="V7">
        <v>0.18</v>
      </c>
      <c r="W7">
        <v>7.11</v>
      </c>
      <c r="X7">
        <v>9.89</v>
      </c>
      <c r="Y7">
        <v>3.06</v>
      </c>
      <c r="Z7">
        <v>0.14000000000000001</v>
      </c>
      <c r="AA7">
        <v>0.02</v>
      </c>
      <c r="AB7">
        <v>0</v>
      </c>
      <c r="AC7">
        <v>0</v>
      </c>
      <c r="AD7">
        <v>0</v>
      </c>
      <c r="AE7">
        <v>99.94</v>
      </c>
      <c r="AG7" s="134">
        <v>5514</v>
      </c>
      <c r="AH7">
        <v>49.94</v>
      </c>
      <c r="AI7">
        <v>0.91</v>
      </c>
      <c r="AJ7">
        <v>7.96</v>
      </c>
      <c r="AK7">
        <v>6.9</v>
      </c>
      <c r="AL7">
        <v>0.17</v>
      </c>
      <c r="AM7">
        <v>16.8</v>
      </c>
      <c r="AN7">
        <v>16.93</v>
      </c>
      <c r="AO7">
        <v>0.51</v>
      </c>
      <c r="AP7">
        <v>0.02</v>
      </c>
      <c r="AQ7">
        <v>0.16</v>
      </c>
    </row>
    <row r="8" spans="1:43" ht="15.6">
      <c r="A8" s="134">
        <v>5516</v>
      </c>
      <c r="B8" t="s">
        <v>1413</v>
      </c>
      <c r="C8" t="s">
        <v>1404</v>
      </c>
      <c r="D8">
        <v>0</v>
      </c>
      <c r="E8">
        <f t="shared" si="0"/>
        <v>0.5</v>
      </c>
      <c r="F8">
        <f t="shared" si="1"/>
        <v>0.5</v>
      </c>
      <c r="G8">
        <f t="shared" si="2"/>
        <v>10</v>
      </c>
      <c r="H8" s="136">
        <f t="shared" si="3"/>
        <v>1523.15</v>
      </c>
      <c r="I8" t="s">
        <v>1483</v>
      </c>
      <c r="J8" t="s">
        <v>1490</v>
      </c>
      <c r="K8" t="s">
        <v>1491</v>
      </c>
      <c r="L8" t="s">
        <v>1486</v>
      </c>
      <c r="M8">
        <v>73</v>
      </c>
      <c r="N8">
        <v>1250</v>
      </c>
      <c r="O8">
        <v>0</v>
      </c>
      <c r="P8">
        <v>1</v>
      </c>
      <c r="Q8" s="134">
        <v>5516</v>
      </c>
      <c r="R8">
        <v>49.76</v>
      </c>
      <c r="S8">
        <v>1.5</v>
      </c>
      <c r="T8">
        <v>17.27</v>
      </c>
      <c r="U8">
        <v>10.26</v>
      </c>
      <c r="V8">
        <v>0.17</v>
      </c>
      <c r="W8">
        <v>7.36</v>
      </c>
      <c r="X8">
        <v>10</v>
      </c>
      <c r="Y8">
        <v>3.08</v>
      </c>
      <c r="Z8">
        <v>0.1</v>
      </c>
      <c r="AA8">
        <v>0</v>
      </c>
      <c r="AB8">
        <v>0</v>
      </c>
      <c r="AC8">
        <v>0</v>
      </c>
      <c r="AD8">
        <v>0</v>
      </c>
      <c r="AE8">
        <v>99.5</v>
      </c>
      <c r="AG8" s="134">
        <v>5516</v>
      </c>
      <c r="AH8">
        <v>49.85</v>
      </c>
      <c r="AI8">
        <v>0.69</v>
      </c>
      <c r="AJ8">
        <v>8.4</v>
      </c>
      <c r="AK8">
        <v>6.37</v>
      </c>
      <c r="AL8">
        <v>0.15</v>
      </c>
      <c r="AM8">
        <v>16.09</v>
      </c>
      <c r="AN8">
        <v>17.39</v>
      </c>
      <c r="AO8">
        <v>0.66</v>
      </c>
      <c r="AP8">
        <v>0</v>
      </c>
      <c r="AQ8">
        <v>0.24</v>
      </c>
    </row>
    <row r="9" spans="1:43" ht="15.6">
      <c r="A9" s="134">
        <v>5517</v>
      </c>
      <c r="B9" t="s">
        <v>1412</v>
      </c>
      <c r="C9" t="s">
        <v>1404</v>
      </c>
      <c r="D9">
        <v>0</v>
      </c>
      <c r="E9">
        <f t="shared" si="0"/>
        <v>0.63999999999998636</v>
      </c>
      <c r="F9">
        <f t="shared" si="1"/>
        <v>0.62999999999999545</v>
      </c>
      <c r="G9">
        <f t="shared" si="2"/>
        <v>10</v>
      </c>
      <c r="H9" s="136">
        <f t="shared" si="3"/>
        <v>1543.15</v>
      </c>
      <c r="I9" t="s">
        <v>1483</v>
      </c>
      <c r="J9" t="s">
        <v>1490</v>
      </c>
      <c r="K9" t="s">
        <v>1491</v>
      </c>
      <c r="L9" t="s">
        <v>1486</v>
      </c>
      <c r="M9">
        <v>72</v>
      </c>
      <c r="N9">
        <v>1270</v>
      </c>
      <c r="O9">
        <v>0</v>
      </c>
      <c r="P9">
        <v>1</v>
      </c>
      <c r="Q9" s="134">
        <v>5517</v>
      </c>
      <c r="R9">
        <v>49.9</v>
      </c>
      <c r="S9">
        <v>1.59</v>
      </c>
      <c r="T9">
        <v>17.16</v>
      </c>
      <c r="U9">
        <v>10.31</v>
      </c>
      <c r="V9">
        <v>0.16</v>
      </c>
      <c r="W9">
        <v>7.21</v>
      </c>
      <c r="X9">
        <v>9.9499999999999993</v>
      </c>
      <c r="Y9">
        <v>2.95</v>
      </c>
      <c r="Z9">
        <v>0.12</v>
      </c>
      <c r="AA9">
        <v>0.01</v>
      </c>
      <c r="AB9">
        <v>0</v>
      </c>
      <c r="AC9">
        <v>0</v>
      </c>
      <c r="AD9">
        <v>0</v>
      </c>
      <c r="AE9">
        <v>99.37</v>
      </c>
      <c r="AG9" s="134">
        <v>5517</v>
      </c>
      <c r="AH9">
        <v>50.17</v>
      </c>
      <c r="AI9">
        <v>0.88</v>
      </c>
      <c r="AJ9">
        <v>9.08</v>
      </c>
      <c r="AK9">
        <v>7.78</v>
      </c>
      <c r="AL9">
        <v>0.14000000000000001</v>
      </c>
      <c r="AM9">
        <v>15.44</v>
      </c>
      <c r="AN9">
        <v>15.86</v>
      </c>
      <c r="AO9">
        <v>0.63</v>
      </c>
      <c r="AP9">
        <v>0</v>
      </c>
      <c r="AQ9">
        <v>0.08</v>
      </c>
    </row>
    <row r="10" spans="1:43" ht="15.6">
      <c r="A10" s="134">
        <v>5518</v>
      </c>
      <c r="B10" t="s">
        <v>1410</v>
      </c>
      <c r="C10" t="s">
        <v>1404</v>
      </c>
      <c r="D10">
        <v>0</v>
      </c>
      <c r="E10">
        <f t="shared" si="0"/>
        <v>7.9999999999998295E-2</v>
      </c>
      <c r="F10">
        <f t="shared" si="1"/>
        <v>9.0000000000003411E-2</v>
      </c>
      <c r="G10">
        <f t="shared" si="2"/>
        <v>12</v>
      </c>
      <c r="H10" s="136">
        <f t="shared" si="3"/>
        <v>1548.15</v>
      </c>
      <c r="I10" t="s">
        <v>1483</v>
      </c>
      <c r="J10" t="s">
        <v>1490</v>
      </c>
      <c r="K10" t="s">
        <v>1491</v>
      </c>
      <c r="L10" t="s">
        <v>1486</v>
      </c>
      <c r="M10">
        <v>63</v>
      </c>
      <c r="N10">
        <v>1275</v>
      </c>
      <c r="O10">
        <v>0</v>
      </c>
      <c r="P10">
        <v>1.2</v>
      </c>
      <c r="Q10" s="134">
        <v>5518</v>
      </c>
      <c r="R10">
        <v>49.84</v>
      </c>
      <c r="S10">
        <v>1.58</v>
      </c>
      <c r="T10">
        <v>18.059999999999999</v>
      </c>
      <c r="U10">
        <v>10.7</v>
      </c>
      <c r="V10">
        <v>0.19</v>
      </c>
      <c r="W10">
        <v>6.76</v>
      </c>
      <c r="X10">
        <v>9.41</v>
      </c>
      <c r="Y10">
        <v>3.19</v>
      </c>
      <c r="Z10">
        <v>0.16</v>
      </c>
      <c r="AA10">
        <v>0.03</v>
      </c>
      <c r="AB10">
        <v>0</v>
      </c>
      <c r="AC10">
        <v>0</v>
      </c>
      <c r="AD10">
        <v>0</v>
      </c>
      <c r="AE10">
        <v>99.91</v>
      </c>
      <c r="AG10" s="134">
        <v>5518</v>
      </c>
      <c r="AH10">
        <v>48.66</v>
      </c>
      <c r="AI10">
        <v>1.19</v>
      </c>
      <c r="AJ10">
        <v>10.45</v>
      </c>
      <c r="AK10">
        <v>9.2899999999999991</v>
      </c>
      <c r="AL10">
        <v>0.22</v>
      </c>
      <c r="AM10">
        <v>14.57</v>
      </c>
      <c r="AN10">
        <v>15.26</v>
      </c>
      <c r="AO10">
        <v>0.87</v>
      </c>
      <c r="AP10">
        <v>0.02</v>
      </c>
      <c r="AQ10">
        <v>0.06</v>
      </c>
    </row>
    <row r="11" spans="1:43" ht="15.6">
      <c r="A11" s="134">
        <v>5519</v>
      </c>
      <c r="B11" t="s">
        <v>1409</v>
      </c>
      <c r="C11" t="s">
        <v>1404</v>
      </c>
      <c r="D11">
        <v>0</v>
      </c>
      <c r="E11">
        <f t="shared" si="0"/>
        <v>1.2599999999999909</v>
      </c>
      <c r="F11">
        <f t="shared" si="1"/>
        <v>1.2600000000000051</v>
      </c>
      <c r="G11">
        <f t="shared" si="2"/>
        <v>15</v>
      </c>
      <c r="H11" s="136">
        <f t="shared" si="3"/>
        <v>1573.15</v>
      </c>
      <c r="I11" t="s">
        <v>1483</v>
      </c>
      <c r="J11" t="s">
        <v>1490</v>
      </c>
      <c r="K11" t="s">
        <v>1491</v>
      </c>
      <c r="L11" t="s">
        <v>1486</v>
      </c>
      <c r="M11">
        <v>93</v>
      </c>
      <c r="N11">
        <v>1300</v>
      </c>
      <c r="O11">
        <v>0</v>
      </c>
      <c r="P11">
        <v>1.5</v>
      </c>
      <c r="Q11" s="134">
        <v>5519</v>
      </c>
      <c r="R11">
        <v>49.11</v>
      </c>
      <c r="S11">
        <v>1.63</v>
      </c>
      <c r="T11">
        <v>17.690000000000001</v>
      </c>
      <c r="U11">
        <v>10.77</v>
      </c>
      <c r="V11">
        <v>0.18</v>
      </c>
      <c r="W11">
        <v>6.51</v>
      </c>
      <c r="X11">
        <v>9.08</v>
      </c>
      <c r="Y11">
        <v>3.6</v>
      </c>
      <c r="Z11">
        <v>0.16</v>
      </c>
      <c r="AA11">
        <v>0.01</v>
      </c>
      <c r="AB11">
        <v>0</v>
      </c>
      <c r="AC11">
        <v>0</v>
      </c>
      <c r="AD11">
        <v>0</v>
      </c>
      <c r="AE11">
        <v>98.74</v>
      </c>
      <c r="AG11" s="134">
        <v>5519</v>
      </c>
      <c r="AH11">
        <v>49.16</v>
      </c>
      <c r="AI11">
        <v>0.71</v>
      </c>
      <c r="AJ11">
        <v>10.35</v>
      </c>
      <c r="AK11">
        <v>6.59</v>
      </c>
      <c r="AL11">
        <v>0.14000000000000001</v>
      </c>
      <c r="AM11">
        <v>14.36</v>
      </c>
      <c r="AN11">
        <v>16.989999999999998</v>
      </c>
      <c r="AO11">
        <v>1</v>
      </c>
      <c r="AP11">
        <v>0.01</v>
      </c>
      <c r="AQ11">
        <v>0.14000000000000001</v>
      </c>
    </row>
    <row r="12" spans="1:43" ht="15.6">
      <c r="A12" s="134">
        <v>5520</v>
      </c>
      <c r="B12" t="s">
        <v>1411</v>
      </c>
      <c r="C12" t="s">
        <v>1404</v>
      </c>
      <c r="D12">
        <v>0</v>
      </c>
      <c r="E12">
        <f t="shared" si="0"/>
        <v>1.3000000000000256</v>
      </c>
      <c r="F12">
        <f t="shared" si="1"/>
        <v>1.3100000000000023</v>
      </c>
      <c r="G12">
        <f t="shared" si="2"/>
        <v>20</v>
      </c>
      <c r="H12" s="136">
        <f t="shared" si="3"/>
        <v>1613.15</v>
      </c>
      <c r="I12" t="s">
        <v>1483</v>
      </c>
      <c r="J12" t="s">
        <v>1490</v>
      </c>
      <c r="K12" t="s">
        <v>1491</v>
      </c>
      <c r="L12" t="s">
        <v>1486</v>
      </c>
      <c r="M12">
        <v>96</v>
      </c>
      <c r="N12">
        <v>1340</v>
      </c>
      <c r="O12">
        <v>0</v>
      </c>
      <c r="P12">
        <v>2</v>
      </c>
      <c r="Q12" s="134">
        <v>5520</v>
      </c>
      <c r="R12">
        <v>49.55</v>
      </c>
      <c r="S12">
        <v>1.66</v>
      </c>
      <c r="T12">
        <v>17.46</v>
      </c>
      <c r="U12">
        <v>10.44</v>
      </c>
      <c r="V12">
        <v>0.17</v>
      </c>
      <c r="W12">
        <v>6.48</v>
      </c>
      <c r="X12">
        <v>9.2899999999999991</v>
      </c>
      <c r="Y12">
        <v>3.46</v>
      </c>
      <c r="Z12">
        <v>0.17</v>
      </c>
      <c r="AA12">
        <v>0.02</v>
      </c>
      <c r="AB12">
        <v>0</v>
      </c>
      <c r="AC12">
        <v>0</v>
      </c>
      <c r="AD12">
        <v>0</v>
      </c>
      <c r="AE12">
        <v>98.69</v>
      </c>
      <c r="AG12" s="134">
        <v>5520</v>
      </c>
      <c r="AH12">
        <v>50.12</v>
      </c>
      <c r="AI12">
        <v>0.61</v>
      </c>
      <c r="AJ12">
        <v>11.17</v>
      </c>
      <c r="AK12">
        <v>6.19</v>
      </c>
      <c r="AL12">
        <v>0.13</v>
      </c>
      <c r="AM12">
        <v>13.06</v>
      </c>
      <c r="AN12">
        <v>17.13</v>
      </c>
      <c r="AO12">
        <v>1.57</v>
      </c>
      <c r="AP12">
        <v>0.01</v>
      </c>
      <c r="AQ12">
        <v>0.17</v>
      </c>
    </row>
    <row r="13" spans="1:43" ht="15.6">
      <c r="A13" s="134">
        <v>5521</v>
      </c>
      <c r="B13" t="s">
        <v>1421</v>
      </c>
      <c r="C13" t="s">
        <v>1404</v>
      </c>
      <c r="D13">
        <v>0</v>
      </c>
      <c r="E13">
        <f t="shared" si="0"/>
        <v>2.9399999999999977</v>
      </c>
      <c r="F13">
        <f t="shared" si="1"/>
        <v>2.9300000000000068</v>
      </c>
      <c r="G13">
        <f t="shared" si="2"/>
        <v>8</v>
      </c>
      <c r="H13" s="136">
        <f t="shared" si="3"/>
        <v>1473.15</v>
      </c>
      <c r="I13" t="s">
        <v>1483</v>
      </c>
      <c r="J13" t="s">
        <v>1490</v>
      </c>
      <c r="K13" t="s">
        <v>1491</v>
      </c>
      <c r="L13" t="s">
        <v>1486</v>
      </c>
      <c r="M13">
        <v>72</v>
      </c>
      <c r="N13">
        <v>1200</v>
      </c>
      <c r="O13">
        <v>0</v>
      </c>
      <c r="P13">
        <v>0.8</v>
      </c>
      <c r="Q13" s="134">
        <v>5521</v>
      </c>
      <c r="R13">
        <v>46.89</v>
      </c>
      <c r="S13">
        <v>2.37</v>
      </c>
      <c r="T13">
        <v>17.260000000000002</v>
      </c>
      <c r="U13">
        <v>10.32</v>
      </c>
      <c r="V13">
        <v>0.18</v>
      </c>
      <c r="W13">
        <v>6.88</v>
      </c>
      <c r="X13">
        <v>8.76</v>
      </c>
      <c r="Y13">
        <v>4.3</v>
      </c>
      <c r="Z13">
        <v>0.08</v>
      </c>
      <c r="AA13">
        <v>0.02</v>
      </c>
      <c r="AB13">
        <v>0</v>
      </c>
      <c r="AC13">
        <v>0</v>
      </c>
      <c r="AD13">
        <v>0</v>
      </c>
      <c r="AE13">
        <v>97.07</v>
      </c>
      <c r="AG13" s="134">
        <v>5521</v>
      </c>
      <c r="AH13">
        <v>51.01</v>
      </c>
      <c r="AI13">
        <v>0.95</v>
      </c>
      <c r="AJ13">
        <v>5.43</v>
      </c>
      <c r="AK13">
        <v>6.59</v>
      </c>
      <c r="AL13">
        <v>0.21</v>
      </c>
      <c r="AM13">
        <v>17.68</v>
      </c>
      <c r="AN13">
        <v>17.78</v>
      </c>
      <c r="AO13">
        <v>0.72</v>
      </c>
      <c r="AP13">
        <v>0</v>
      </c>
      <c r="AQ13">
        <v>0.21</v>
      </c>
    </row>
    <row r="14" spans="1:43" ht="15.6">
      <c r="A14" s="134">
        <v>5522</v>
      </c>
      <c r="B14" t="s">
        <v>1423</v>
      </c>
      <c r="C14" t="s">
        <v>1404</v>
      </c>
      <c r="D14">
        <v>0</v>
      </c>
      <c r="E14">
        <f t="shared" si="0"/>
        <v>0.40999999999999659</v>
      </c>
      <c r="F14">
        <f t="shared" si="1"/>
        <v>0.40000000000000568</v>
      </c>
      <c r="G14">
        <f t="shared" si="2"/>
        <v>10</v>
      </c>
      <c r="H14" s="136">
        <f t="shared" si="3"/>
        <v>1373.15</v>
      </c>
      <c r="I14" t="s">
        <v>1483</v>
      </c>
      <c r="J14" t="s">
        <v>1490</v>
      </c>
      <c r="K14" t="s">
        <v>1491</v>
      </c>
      <c r="L14" t="s">
        <v>1486</v>
      </c>
      <c r="M14">
        <v>166</v>
      </c>
      <c r="N14">
        <v>1100</v>
      </c>
      <c r="O14">
        <v>0</v>
      </c>
      <c r="P14">
        <v>1</v>
      </c>
      <c r="Q14" s="134">
        <v>5522</v>
      </c>
      <c r="R14">
        <v>50.82</v>
      </c>
      <c r="S14">
        <v>2.2400000000000002</v>
      </c>
      <c r="T14">
        <v>19.34</v>
      </c>
      <c r="U14">
        <v>11.09</v>
      </c>
      <c r="V14">
        <v>0.19</v>
      </c>
      <c r="W14">
        <v>3.78</v>
      </c>
      <c r="X14">
        <v>6.41</v>
      </c>
      <c r="Y14">
        <v>5.6</v>
      </c>
      <c r="Z14">
        <v>0.12</v>
      </c>
      <c r="AA14">
        <v>0</v>
      </c>
      <c r="AB14">
        <v>0</v>
      </c>
      <c r="AC14">
        <v>0</v>
      </c>
      <c r="AD14">
        <v>0</v>
      </c>
      <c r="AE14">
        <v>99.6</v>
      </c>
      <c r="AG14" s="134">
        <v>5522</v>
      </c>
      <c r="AH14">
        <v>48.99</v>
      </c>
      <c r="AI14">
        <v>1.63</v>
      </c>
      <c r="AJ14">
        <v>8.6300000000000008</v>
      </c>
      <c r="AK14">
        <v>10.58</v>
      </c>
      <c r="AL14">
        <v>0.24</v>
      </c>
      <c r="AM14">
        <v>13.16</v>
      </c>
      <c r="AN14">
        <v>16.059999999999999</v>
      </c>
      <c r="AO14">
        <v>0.87</v>
      </c>
      <c r="AP14">
        <v>0</v>
      </c>
      <c r="AQ14">
        <v>0</v>
      </c>
    </row>
    <row r="15" spans="1:43" ht="15.6">
      <c r="A15" s="134">
        <v>5524</v>
      </c>
      <c r="B15" t="s">
        <v>1426</v>
      </c>
      <c r="C15" t="s">
        <v>1404</v>
      </c>
      <c r="D15">
        <v>0</v>
      </c>
      <c r="E15">
        <f t="shared" si="0"/>
        <v>-4.9999999999982947E-2</v>
      </c>
      <c r="F15">
        <f t="shared" si="1"/>
        <v>-4.0000000000006253E-2</v>
      </c>
      <c r="G15">
        <f t="shared" si="2"/>
        <v>12</v>
      </c>
      <c r="H15" s="136">
        <f t="shared" si="3"/>
        <v>1498.15</v>
      </c>
      <c r="I15" t="s">
        <v>1483</v>
      </c>
      <c r="J15" t="s">
        <v>1490</v>
      </c>
      <c r="K15" t="s">
        <v>1491</v>
      </c>
      <c r="L15" t="s">
        <v>1486</v>
      </c>
      <c r="M15">
        <v>72</v>
      </c>
      <c r="N15">
        <v>1225</v>
      </c>
      <c r="O15">
        <v>0</v>
      </c>
      <c r="P15">
        <v>1.2</v>
      </c>
      <c r="Q15" s="134">
        <v>5524</v>
      </c>
      <c r="R15">
        <v>47.94</v>
      </c>
      <c r="S15">
        <v>2.5499999999999998</v>
      </c>
      <c r="T15">
        <v>19.23</v>
      </c>
      <c r="U15">
        <v>11.08</v>
      </c>
      <c r="V15">
        <v>0.16</v>
      </c>
      <c r="W15">
        <v>6.52</v>
      </c>
      <c r="X15">
        <v>7.96</v>
      </c>
      <c r="Y15">
        <v>4.51</v>
      </c>
      <c r="Z15">
        <v>0.08</v>
      </c>
      <c r="AA15">
        <v>0.02</v>
      </c>
      <c r="AB15">
        <v>0</v>
      </c>
      <c r="AC15">
        <v>0</v>
      </c>
      <c r="AD15">
        <v>0</v>
      </c>
      <c r="AE15">
        <v>100.04</v>
      </c>
      <c r="AG15" s="134">
        <v>5524</v>
      </c>
      <c r="AH15">
        <v>48.09</v>
      </c>
      <c r="AI15">
        <v>1.44</v>
      </c>
      <c r="AJ15">
        <v>9.1</v>
      </c>
      <c r="AK15">
        <v>7.16</v>
      </c>
      <c r="AL15">
        <v>0.2</v>
      </c>
      <c r="AM15">
        <v>15.5</v>
      </c>
      <c r="AN15">
        <v>17.100000000000001</v>
      </c>
      <c r="AO15">
        <v>0.86</v>
      </c>
      <c r="AP15">
        <v>0.03</v>
      </c>
      <c r="AQ15">
        <v>0.11</v>
      </c>
    </row>
    <row r="16" spans="1:43" ht="15.6">
      <c r="A16" s="134">
        <v>5525</v>
      </c>
      <c r="B16" t="s">
        <v>1427</v>
      </c>
      <c r="C16" t="s">
        <v>1404</v>
      </c>
      <c r="D16">
        <v>0</v>
      </c>
      <c r="E16">
        <f t="shared" si="0"/>
        <v>2.9499999999999886</v>
      </c>
      <c r="F16">
        <f t="shared" si="1"/>
        <v>2.9699999999999989</v>
      </c>
      <c r="G16">
        <f t="shared" si="2"/>
        <v>12</v>
      </c>
      <c r="H16" s="136">
        <f t="shared" si="3"/>
        <v>1498.15</v>
      </c>
      <c r="I16" t="s">
        <v>1483</v>
      </c>
      <c r="J16" t="s">
        <v>1490</v>
      </c>
      <c r="K16" t="s">
        <v>1491</v>
      </c>
      <c r="L16" t="s">
        <v>1486</v>
      </c>
      <c r="M16">
        <v>67</v>
      </c>
      <c r="N16">
        <v>1225</v>
      </c>
      <c r="O16">
        <v>0</v>
      </c>
      <c r="P16">
        <v>1.2</v>
      </c>
      <c r="Q16" s="134">
        <v>5525</v>
      </c>
      <c r="R16">
        <v>47.17</v>
      </c>
      <c r="S16">
        <v>2.5299999999999998</v>
      </c>
      <c r="T16">
        <v>18.02</v>
      </c>
      <c r="U16">
        <v>10.47</v>
      </c>
      <c r="V16">
        <v>0.18</v>
      </c>
      <c r="W16">
        <v>6.37</v>
      </c>
      <c r="X16">
        <v>8.43</v>
      </c>
      <c r="Y16">
        <v>3.77</v>
      </c>
      <c r="Z16">
        <v>0.11</v>
      </c>
      <c r="AA16">
        <v>0</v>
      </c>
      <c r="AB16">
        <v>0</v>
      </c>
      <c r="AC16">
        <v>0</v>
      </c>
      <c r="AD16">
        <v>0</v>
      </c>
      <c r="AE16">
        <v>97.03</v>
      </c>
      <c r="AG16" s="134">
        <v>5525</v>
      </c>
      <c r="AH16">
        <v>49.7</v>
      </c>
      <c r="AI16">
        <v>1.1200000000000001</v>
      </c>
      <c r="AJ16">
        <v>8.3800000000000008</v>
      </c>
      <c r="AK16">
        <v>6.52</v>
      </c>
      <c r="AL16">
        <v>0.16</v>
      </c>
      <c r="AM16">
        <v>14.66</v>
      </c>
      <c r="AN16">
        <v>17.850000000000001</v>
      </c>
      <c r="AO16">
        <v>0.98</v>
      </c>
      <c r="AP16">
        <v>0.01</v>
      </c>
      <c r="AQ16">
        <v>0</v>
      </c>
    </row>
    <row r="17" spans="1:43" ht="15.6">
      <c r="A17" s="134">
        <v>5526</v>
      </c>
      <c r="B17" t="s">
        <v>1424</v>
      </c>
      <c r="C17" t="s">
        <v>1404</v>
      </c>
      <c r="D17">
        <v>0</v>
      </c>
      <c r="E17">
        <f t="shared" si="0"/>
        <v>2.6399999999999864</v>
      </c>
      <c r="F17">
        <f t="shared" si="1"/>
        <v>2.6500000000000057</v>
      </c>
      <c r="G17">
        <f t="shared" si="2"/>
        <v>15</v>
      </c>
      <c r="H17" s="136">
        <f t="shared" si="3"/>
        <v>1423.15</v>
      </c>
      <c r="I17" t="s">
        <v>1483</v>
      </c>
      <c r="J17" t="s">
        <v>1490</v>
      </c>
      <c r="K17" t="s">
        <v>1491</v>
      </c>
      <c r="L17" t="s">
        <v>1486</v>
      </c>
      <c r="M17">
        <v>95</v>
      </c>
      <c r="N17">
        <v>1150</v>
      </c>
      <c r="O17">
        <v>0</v>
      </c>
      <c r="P17">
        <v>1.5</v>
      </c>
      <c r="Q17" s="134">
        <v>5526</v>
      </c>
      <c r="R17">
        <v>49.7</v>
      </c>
      <c r="S17">
        <v>2.79</v>
      </c>
      <c r="T17">
        <v>18.72</v>
      </c>
      <c r="U17">
        <v>10.199999999999999</v>
      </c>
      <c r="V17">
        <v>0.16</v>
      </c>
      <c r="W17">
        <v>5.07</v>
      </c>
      <c r="X17">
        <v>7</v>
      </c>
      <c r="Y17">
        <v>3.58</v>
      </c>
      <c r="Z17">
        <v>0.11</v>
      </c>
      <c r="AA17">
        <v>0.03</v>
      </c>
      <c r="AB17">
        <v>0</v>
      </c>
      <c r="AC17">
        <v>0</v>
      </c>
      <c r="AD17">
        <v>0</v>
      </c>
      <c r="AE17">
        <v>97.35</v>
      </c>
      <c r="AG17" s="134">
        <v>5526</v>
      </c>
      <c r="AH17">
        <v>48.81</v>
      </c>
      <c r="AI17">
        <v>1.66</v>
      </c>
      <c r="AJ17">
        <v>10.5</v>
      </c>
      <c r="AK17">
        <v>7.2</v>
      </c>
      <c r="AL17">
        <v>0.18</v>
      </c>
      <c r="AM17">
        <v>12.41</v>
      </c>
      <c r="AN17">
        <v>18.22</v>
      </c>
      <c r="AO17">
        <v>1.72</v>
      </c>
      <c r="AP17">
        <v>0.02</v>
      </c>
      <c r="AQ17">
        <v>0.12</v>
      </c>
    </row>
    <row r="18" spans="1:43" ht="15.6">
      <c r="A18" s="134">
        <v>5527</v>
      </c>
      <c r="B18" t="s">
        <v>1422</v>
      </c>
      <c r="C18" t="s">
        <v>1404</v>
      </c>
      <c r="D18">
        <v>0</v>
      </c>
      <c r="E18">
        <f t="shared" si="0"/>
        <v>2.4899999999999949</v>
      </c>
      <c r="F18">
        <f t="shared" si="1"/>
        <v>2.5</v>
      </c>
      <c r="G18">
        <f t="shared" si="2"/>
        <v>15</v>
      </c>
      <c r="H18" s="136">
        <f t="shared" si="3"/>
        <v>1473.15</v>
      </c>
      <c r="I18" t="s">
        <v>1483</v>
      </c>
      <c r="J18" t="s">
        <v>1490</v>
      </c>
      <c r="K18" t="s">
        <v>1491</v>
      </c>
      <c r="L18" t="s">
        <v>1486</v>
      </c>
      <c r="M18">
        <v>73</v>
      </c>
      <c r="N18">
        <v>1200</v>
      </c>
      <c r="O18">
        <v>0</v>
      </c>
      <c r="P18">
        <v>1.5</v>
      </c>
      <c r="Q18" s="134">
        <v>5527</v>
      </c>
      <c r="R18">
        <v>49.22</v>
      </c>
      <c r="S18">
        <v>2.78</v>
      </c>
      <c r="T18">
        <v>18.149999999999999</v>
      </c>
      <c r="U18">
        <v>9.98</v>
      </c>
      <c r="V18">
        <v>0.14000000000000001</v>
      </c>
      <c r="W18">
        <v>5.21</v>
      </c>
      <c r="X18">
        <v>7.78</v>
      </c>
      <c r="Y18">
        <v>4.17</v>
      </c>
      <c r="Z18">
        <v>0.08</v>
      </c>
      <c r="AA18">
        <v>0</v>
      </c>
      <c r="AB18">
        <v>0</v>
      </c>
      <c r="AC18">
        <v>0</v>
      </c>
      <c r="AD18">
        <v>0</v>
      </c>
      <c r="AE18">
        <v>97.5</v>
      </c>
      <c r="AG18" s="134">
        <v>5527</v>
      </c>
      <c r="AH18">
        <v>49.25</v>
      </c>
      <c r="AI18">
        <v>1.37</v>
      </c>
      <c r="AJ18">
        <v>10.78</v>
      </c>
      <c r="AK18">
        <v>6.95</v>
      </c>
      <c r="AL18">
        <v>7.0000000000000007E-2</v>
      </c>
      <c r="AM18">
        <v>12.89</v>
      </c>
      <c r="AN18">
        <v>17.12</v>
      </c>
      <c r="AO18">
        <v>1.5</v>
      </c>
      <c r="AP18">
        <v>0.01</v>
      </c>
      <c r="AQ18">
        <v>7.0000000000000007E-2</v>
      </c>
    </row>
    <row r="19" spans="1:43" ht="15.6">
      <c r="A19" s="134">
        <v>5528</v>
      </c>
      <c r="B19" t="s">
        <v>1420</v>
      </c>
      <c r="C19" t="s">
        <v>1404</v>
      </c>
      <c r="D19">
        <v>0</v>
      </c>
      <c r="E19">
        <f t="shared" si="0"/>
        <v>2.1799999999999926</v>
      </c>
      <c r="F19">
        <f t="shared" si="1"/>
        <v>2.1899999999999977</v>
      </c>
      <c r="G19">
        <f t="shared" si="2"/>
        <v>15</v>
      </c>
      <c r="H19" s="136">
        <f t="shared" si="3"/>
        <v>1513.15</v>
      </c>
      <c r="I19" t="s">
        <v>1483</v>
      </c>
      <c r="J19" t="s">
        <v>1490</v>
      </c>
      <c r="K19" t="s">
        <v>1491</v>
      </c>
      <c r="L19" t="s">
        <v>1486</v>
      </c>
      <c r="M19">
        <v>46</v>
      </c>
      <c r="N19">
        <v>1240</v>
      </c>
      <c r="O19">
        <v>0</v>
      </c>
      <c r="P19">
        <v>1.5</v>
      </c>
      <c r="Q19" s="134">
        <v>5528</v>
      </c>
      <c r="R19">
        <v>47.15</v>
      </c>
      <c r="S19">
        <v>2.64</v>
      </c>
      <c r="T19">
        <v>18.239999999999998</v>
      </c>
      <c r="U19">
        <v>10.84</v>
      </c>
      <c r="V19">
        <v>0.15</v>
      </c>
      <c r="W19">
        <v>6.43</v>
      </c>
      <c r="X19">
        <v>8.08</v>
      </c>
      <c r="Y19">
        <v>4.1900000000000004</v>
      </c>
      <c r="Z19">
        <v>0.1</v>
      </c>
      <c r="AA19">
        <v>0</v>
      </c>
      <c r="AB19">
        <v>0</v>
      </c>
      <c r="AC19">
        <v>0</v>
      </c>
      <c r="AD19">
        <v>0</v>
      </c>
      <c r="AE19">
        <v>97.81</v>
      </c>
      <c r="AG19" s="134">
        <v>5528</v>
      </c>
      <c r="AH19">
        <v>48.11</v>
      </c>
      <c r="AI19">
        <v>1.39</v>
      </c>
      <c r="AJ19">
        <v>10.3</v>
      </c>
      <c r="AK19">
        <v>7.23</v>
      </c>
      <c r="AL19">
        <v>0.19</v>
      </c>
      <c r="AM19">
        <v>13.66</v>
      </c>
      <c r="AN19">
        <v>17.149999999999999</v>
      </c>
      <c r="AO19">
        <v>1.34</v>
      </c>
      <c r="AP19">
        <v>0</v>
      </c>
      <c r="AQ19">
        <v>0.14000000000000001</v>
      </c>
    </row>
    <row r="20" spans="1:43" ht="15.6">
      <c r="A20" s="134">
        <v>5529</v>
      </c>
      <c r="B20" t="s">
        <v>1425</v>
      </c>
      <c r="C20" t="s">
        <v>1404</v>
      </c>
      <c r="D20">
        <v>0</v>
      </c>
      <c r="E20">
        <f t="shared" si="0"/>
        <v>1.8999999999999915</v>
      </c>
      <c r="F20">
        <f t="shared" si="1"/>
        <v>1.9000000000000057</v>
      </c>
      <c r="G20">
        <f t="shared" si="2"/>
        <v>20</v>
      </c>
      <c r="H20" s="136">
        <f t="shared" si="3"/>
        <v>1573.15</v>
      </c>
      <c r="I20" t="s">
        <v>1483</v>
      </c>
      <c r="J20" t="s">
        <v>1490</v>
      </c>
      <c r="K20" t="s">
        <v>1491</v>
      </c>
      <c r="L20" t="s">
        <v>1486</v>
      </c>
      <c r="M20">
        <v>70</v>
      </c>
      <c r="N20">
        <v>1300</v>
      </c>
      <c r="O20">
        <v>0</v>
      </c>
      <c r="P20">
        <v>2</v>
      </c>
      <c r="Q20" s="134">
        <v>5529</v>
      </c>
      <c r="R20">
        <v>48.34</v>
      </c>
      <c r="S20">
        <v>2.4300000000000002</v>
      </c>
      <c r="T20">
        <v>16.7</v>
      </c>
      <c r="U20">
        <v>10.36</v>
      </c>
      <c r="V20">
        <v>0.18</v>
      </c>
      <c r="W20">
        <v>7.23</v>
      </c>
      <c r="X20">
        <v>8.9</v>
      </c>
      <c r="Y20">
        <v>3.86</v>
      </c>
      <c r="Z20">
        <v>7.0000000000000007E-2</v>
      </c>
      <c r="AA20">
        <v>0.03</v>
      </c>
      <c r="AB20">
        <v>0</v>
      </c>
      <c r="AC20">
        <v>0</v>
      </c>
      <c r="AD20">
        <v>0</v>
      </c>
      <c r="AE20">
        <v>98.1</v>
      </c>
      <c r="AG20" s="134">
        <v>5529</v>
      </c>
      <c r="AH20">
        <v>50.98</v>
      </c>
      <c r="AI20">
        <v>0.96</v>
      </c>
      <c r="AJ20">
        <v>10.5</v>
      </c>
      <c r="AK20">
        <v>5.9</v>
      </c>
      <c r="AL20">
        <v>0.11</v>
      </c>
      <c r="AM20">
        <v>12.23</v>
      </c>
      <c r="AN20">
        <v>17.8</v>
      </c>
      <c r="AO20">
        <v>1.82</v>
      </c>
      <c r="AP20">
        <v>0.03</v>
      </c>
      <c r="AQ20">
        <v>0.1</v>
      </c>
    </row>
    <row r="21" spans="1:43" ht="15.6">
      <c r="A21" s="134">
        <v>5531</v>
      </c>
      <c r="B21" t="s">
        <v>1415</v>
      </c>
      <c r="C21" t="s">
        <v>1404</v>
      </c>
      <c r="D21">
        <v>0</v>
      </c>
      <c r="E21">
        <f t="shared" si="0"/>
        <v>5.2200000000000131</v>
      </c>
      <c r="F21">
        <f t="shared" si="1"/>
        <v>5.2099999999999937</v>
      </c>
      <c r="G21">
        <f t="shared" si="2"/>
        <v>8</v>
      </c>
      <c r="H21" s="136">
        <f t="shared" si="3"/>
        <v>1423.15</v>
      </c>
      <c r="I21" t="s">
        <v>1483</v>
      </c>
      <c r="J21" t="s">
        <v>1490</v>
      </c>
      <c r="K21" t="s">
        <v>1491</v>
      </c>
      <c r="L21" t="s">
        <v>1486</v>
      </c>
      <c r="M21">
        <v>46</v>
      </c>
      <c r="N21">
        <v>1150</v>
      </c>
      <c r="O21">
        <v>0</v>
      </c>
      <c r="P21">
        <v>0.8</v>
      </c>
      <c r="Q21" s="134">
        <v>5531</v>
      </c>
      <c r="R21">
        <v>36.909999999999997</v>
      </c>
      <c r="S21">
        <v>6.13</v>
      </c>
      <c r="T21">
        <v>10.07</v>
      </c>
      <c r="U21">
        <v>13.83</v>
      </c>
      <c r="V21">
        <v>0.25</v>
      </c>
      <c r="W21">
        <v>5.41</v>
      </c>
      <c r="X21">
        <v>13.35</v>
      </c>
      <c r="Y21">
        <v>2.5299999999999998</v>
      </c>
      <c r="Z21">
        <v>6.3</v>
      </c>
      <c r="AA21">
        <v>0</v>
      </c>
      <c r="AB21">
        <v>0</v>
      </c>
      <c r="AC21">
        <v>0</v>
      </c>
      <c r="AD21">
        <v>0</v>
      </c>
      <c r="AE21">
        <v>94.79</v>
      </c>
      <c r="AG21" s="134">
        <v>5531</v>
      </c>
      <c r="AH21">
        <v>49.66</v>
      </c>
      <c r="AI21">
        <v>2.66</v>
      </c>
      <c r="AJ21">
        <v>4.42</v>
      </c>
      <c r="AK21">
        <v>5.58</v>
      </c>
      <c r="AL21">
        <v>0.1</v>
      </c>
      <c r="AM21">
        <v>13.53</v>
      </c>
      <c r="AN21">
        <v>23.59</v>
      </c>
      <c r="AO21">
        <v>0.36</v>
      </c>
      <c r="AP21">
        <v>0.05</v>
      </c>
      <c r="AQ21">
        <v>0.03</v>
      </c>
    </row>
    <row r="22" spans="1:43" ht="15.6">
      <c r="A22" s="134">
        <v>5532</v>
      </c>
      <c r="B22" t="s">
        <v>1416</v>
      </c>
      <c r="C22" t="s">
        <v>1404</v>
      </c>
      <c r="D22">
        <v>0</v>
      </c>
      <c r="E22">
        <f t="shared" si="0"/>
        <v>5.960000000000008</v>
      </c>
      <c r="F22">
        <f t="shared" si="1"/>
        <v>5.9699999999999989</v>
      </c>
      <c r="G22">
        <f t="shared" si="2"/>
        <v>10</v>
      </c>
      <c r="H22" s="136">
        <f t="shared" si="3"/>
        <v>1443.15</v>
      </c>
      <c r="I22" t="s">
        <v>1483</v>
      </c>
      <c r="J22" t="s">
        <v>1490</v>
      </c>
      <c r="K22" t="s">
        <v>1491</v>
      </c>
      <c r="L22" t="s">
        <v>1486</v>
      </c>
      <c r="M22">
        <v>48</v>
      </c>
      <c r="N22">
        <v>1170</v>
      </c>
      <c r="O22">
        <v>0</v>
      </c>
      <c r="P22">
        <v>1</v>
      </c>
      <c r="Q22" s="134">
        <v>5532</v>
      </c>
      <c r="R22">
        <v>36.81</v>
      </c>
      <c r="S22">
        <v>6.18</v>
      </c>
      <c r="T22">
        <v>9.98</v>
      </c>
      <c r="U22">
        <v>13.38</v>
      </c>
      <c r="V22">
        <v>0.27</v>
      </c>
      <c r="W22">
        <v>5.45</v>
      </c>
      <c r="X22">
        <v>13.42</v>
      </c>
      <c r="Y22">
        <v>2.4900000000000002</v>
      </c>
      <c r="Z22">
        <v>6.05</v>
      </c>
      <c r="AA22">
        <v>0.01</v>
      </c>
      <c r="AB22">
        <v>0</v>
      </c>
      <c r="AC22">
        <v>0</v>
      </c>
      <c r="AD22">
        <v>0</v>
      </c>
      <c r="AE22">
        <v>94.03</v>
      </c>
      <c r="AG22" s="134">
        <v>5532</v>
      </c>
      <c r="AH22">
        <v>49.46</v>
      </c>
      <c r="AI22">
        <v>2.2999999999999998</v>
      </c>
      <c r="AJ22">
        <v>4.29</v>
      </c>
      <c r="AK22">
        <v>5.57</v>
      </c>
      <c r="AL22">
        <v>0.16</v>
      </c>
      <c r="AM22">
        <v>13.9</v>
      </c>
      <c r="AN22">
        <v>23.56</v>
      </c>
      <c r="AO22">
        <v>0.39</v>
      </c>
      <c r="AP22">
        <v>0.01</v>
      </c>
      <c r="AQ22">
        <v>0</v>
      </c>
    </row>
    <row r="23" spans="1:43" ht="15.6">
      <c r="A23" s="134">
        <v>5533</v>
      </c>
      <c r="B23" t="s">
        <v>1417</v>
      </c>
      <c r="C23" t="s">
        <v>1404</v>
      </c>
      <c r="D23">
        <v>0</v>
      </c>
      <c r="E23">
        <f t="shared" si="0"/>
        <v>6.4699999999999989</v>
      </c>
      <c r="F23">
        <f t="shared" si="1"/>
        <v>6.4599999999999937</v>
      </c>
      <c r="G23">
        <f t="shared" si="2"/>
        <v>12</v>
      </c>
      <c r="H23" s="136">
        <f t="shared" si="3"/>
        <v>1473.15</v>
      </c>
      <c r="I23" t="s">
        <v>1483</v>
      </c>
      <c r="J23" t="s">
        <v>1490</v>
      </c>
      <c r="K23" t="s">
        <v>1491</v>
      </c>
      <c r="L23" t="s">
        <v>1486</v>
      </c>
      <c r="M23">
        <v>49</v>
      </c>
      <c r="N23">
        <v>1200</v>
      </c>
      <c r="O23">
        <v>0</v>
      </c>
      <c r="P23">
        <v>1.2</v>
      </c>
      <c r="Q23" s="134">
        <v>5533</v>
      </c>
      <c r="R23">
        <v>36.799999999999997</v>
      </c>
      <c r="S23">
        <v>5.94</v>
      </c>
      <c r="T23">
        <v>9.68</v>
      </c>
      <c r="U23">
        <v>13.24</v>
      </c>
      <c r="V23">
        <v>0.26</v>
      </c>
      <c r="W23">
        <v>5.51</v>
      </c>
      <c r="X23">
        <v>13.6</v>
      </c>
      <c r="Y23">
        <v>2.5499999999999998</v>
      </c>
      <c r="Z23">
        <v>5.94</v>
      </c>
      <c r="AA23">
        <v>0.01</v>
      </c>
      <c r="AB23">
        <v>0</v>
      </c>
      <c r="AC23">
        <v>0</v>
      </c>
      <c r="AD23">
        <v>0</v>
      </c>
      <c r="AE23">
        <v>93.54</v>
      </c>
      <c r="AG23" s="134">
        <v>5533</v>
      </c>
      <c r="AH23">
        <v>51.33</v>
      </c>
      <c r="AI23">
        <v>2.16</v>
      </c>
      <c r="AJ23">
        <v>4.6900000000000004</v>
      </c>
      <c r="AK23">
        <v>5.56</v>
      </c>
      <c r="AL23">
        <v>0.12</v>
      </c>
      <c r="AM23">
        <v>13.22</v>
      </c>
      <c r="AN23">
        <v>23.41</v>
      </c>
      <c r="AO23">
        <v>0.49</v>
      </c>
      <c r="AP23">
        <v>0.03</v>
      </c>
      <c r="AQ23">
        <v>0.05</v>
      </c>
    </row>
    <row r="24" spans="1:43" ht="15.6">
      <c r="A24" s="134">
        <v>5534</v>
      </c>
      <c r="B24" t="s">
        <v>1418</v>
      </c>
      <c r="C24" t="s">
        <v>1404</v>
      </c>
      <c r="D24">
        <v>0</v>
      </c>
      <c r="E24">
        <f t="shared" si="0"/>
        <v>4.1400000000000148</v>
      </c>
      <c r="F24">
        <f t="shared" si="1"/>
        <v>4.1299999999999955</v>
      </c>
      <c r="G24">
        <f t="shared" si="2"/>
        <v>15</v>
      </c>
      <c r="H24" s="136">
        <f t="shared" si="3"/>
        <v>1498.15</v>
      </c>
      <c r="I24" t="s">
        <v>1483</v>
      </c>
      <c r="J24" t="s">
        <v>1490</v>
      </c>
      <c r="K24" t="s">
        <v>1491</v>
      </c>
      <c r="L24" t="s">
        <v>1486</v>
      </c>
      <c r="M24">
        <v>70</v>
      </c>
      <c r="N24">
        <v>1225</v>
      </c>
      <c r="O24">
        <v>0</v>
      </c>
      <c r="P24">
        <v>1.5</v>
      </c>
      <c r="Q24" s="134">
        <v>5534</v>
      </c>
      <c r="R24">
        <v>36.94</v>
      </c>
      <c r="S24">
        <v>6.15</v>
      </c>
      <c r="T24">
        <v>9.84</v>
      </c>
      <c r="U24">
        <v>14.6</v>
      </c>
      <c r="V24">
        <v>0.24</v>
      </c>
      <c r="W24">
        <v>5.64</v>
      </c>
      <c r="X24">
        <v>13.54</v>
      </c>
      <c r="Y24">
        <v>2.48</v>
      </c>
      <c r="Z24">
        <v>6.41</v>
      </c>
      <c r="AA24">
        <v>0.02</v>
      </c>
      <c r="AB24">
        <v>0</v>
      </c>
      <c r="AC24">
        <v>0</v>
      </c>
      <c r="AD24">
        <v>0</v>
      </c>
      <c r="AE24">
        <v>95.87</v>
      </c>
      <c r="AG24" s="134">
        <v>5534</v>
      </c>
      <c r="AH24">
        <v>48.91</v>
      </c>
      <c r="AI24">
        <v>2.2400000000000002</v>
      </c>
      <c r="AJ24">
        <v>6.13</v>
      </c>
      <c r="AK24">
        <v>6.24</v>
      </c>
      <c r="AL24">
        <v>0.11</v>
      </c>
      <c r="AM24">
        <v>12.51</v>
      </c>
      <c r="AN24">
        <v>22.93</v>
      </c>
      <c r="AO24">
        <v>0.55000000000000004</v>
      </c>
      <c r="AP24">
        <v>0.04</v>
      </c>
      <c r="AQ24">
        <v>0.01</v>
      </c>
    </row>
    <row r="25" spans="1:43" ht="15.6">
      <c r="A25" s="134">
        <v>5535</v>
      </c>
      <c r="B25" t="s">
        <v>1419</v>
      </c>
      <c r="C25" t="s">
        <v>1404</v>
      </c>
      <c r="D25">
        <v>0</v>
      </c>
      <c r="E25">
        <f t="shared" si="0"/>
        <v>4.9500000000000028</v>
      </c>
      <c r="F25">
        <f t="shared" si="1"/>
        <v>4.9399999999999977</v>
      </c>
      <c r="G25">
        <f t="shared" si="2"/>
        <v>20</v>
      </c>
      <c r="H25" s="136">
        <f t="shared" si="3"/>
        <v>1543.15</v>
      </c>
      <c r="I25" t="s">
        <v>1483</v>
      </c>
      <c r="J25" t="s">
        <v>1490</v>
      </c>
      <c r="K25" t="s">
        <v>1491</v>
      </c>
      <c r="L25" t="s">
        <v>1486</v>
      </c>
      <c r="M25">
        <v>70</v>
      </c>
      <c r="N25">
        <v>1270</v>
      </c>
      <c r="O25">
        <v>0</v>
      </c>
      <c r="P25">
        <v>2</v>
      </c>
      <c r="Q25" s="134">
        <v>5535</v>
      </c>
      <c r="R25">
        <v>37.21</v>
      </c>
      <c r="S25">
        <v>5.79</v>
      </c>
      <c r="T25">
        <v>9.59</v>
      </c>
      <c r="U25">
        <v>13.89</v>
      </c>
      <c r="V25">
        <v>0.26</v>
      </c>
      <c r="W25">
        <v>5.49</v>
      </c>
      <c r="X25">
        <v>13.52</v>
      </c>
      <c r="Y25">
        <v>2.65</v>
      </c>
      <c r="Z25">
        <v>6.63</v>
      </c>
      <c r="AA25">
        <v>0.02</v>
      </c>
      <c r="AB25">
        <v>0</v>
      </c>
      <c r="AC25">
        <v>0</v>
      </c>
      <c r="AD25">
        <v>0</v>
      </c>
      <c r="AE25">
        <v>95.06</v>
      </c>
      <c r="AG25" s="134">
        <v>5535</v>
      </c>
      <c r="AH25">
        <v>47.02</v>
      </c>
      <c r="AI25">
        <v>2.9</v>
      </c>
      <c r="AJ25">
        <v>8.65</v>
      </c>
      <c r="AK25">
        <v>6.85</v>
      </c>
      <c r="AL25">
        <v>0.11</v>
      </c>
      <c r="AM25">
        <v>11.62</v>
      </c>
      <c r="AN25">
        <v>22.07</v>
      </c>
      <c r="AO25">
        <v>0.86</v>
      </c>
      <c r="AP25">
        <v>0.64</v>
      </c>
      <c r="AQ2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EE0D3-82AA-44E6-874F-20DE07E7594D}">
  <dimension ref="A1:GX41"/>
  <sheetViews>
    <sheetView workbookViewId="0">
      <selection activeCell="E1" sqref="E1"/>
    </sheetView>
  </sheetViews>
  <sheetFormatPr defaultRowHeight="14.4"/>
  <sheetData>
    <row r="1" spans="1:206" s="147" customFormat="1" ht="15" customHeight="1">
      <c r="A1" s="147" t="s">
        <v>1009</v>
      </c>
      <c r="B1" s="148" t="s">
        <v>2625</v>
      </c>
      <c r="C1" s="149" t="s">
        <v>1475</v>
      </c>
      <c r="D1" s="147" t="s">
        <v>2626</v>
      </c>
      <c r="F1" s="150" t="s">
        <v>88</v>
      </c>
      <c r="G1" s="150" t="s">
        <v>89</v>
      </c>
      <c r="H1" s="150" t="s">
        <v>90</v>
      </c>
      <c r="I1" s="150" t="s">
        <v>91</v>
      </c>
      <c r="J1" s="150" t="s">
        <v>92</v>
      </c>
      <c r="K1" s="150" t="s">
        <v>93</v>
      </c>
      <c r="L1" s="150" t="s">
        <v>94</v>
      </c>
      <c r="M1" s="150" t="s">
        <v>95</v>
      </c>
      <c r="N1" s="150" t="s">
        <v>96</v>
      </c>
      <c r="O1" s="150" t="s">
        <v>98</v>
      </c>
      <c r="P1" s="151" t="s">
        <v>1108</v>
      </c>
      <c r="Q1" s="152"/>
      <c r="R1" s="150" t="s">
        <v>99</v>
      </c>
      <c r="T1" s="150" t="s">
        <v>2695</v>
      </c>
      <c r="U1" s="150" t="s">
        <v>2696</v>
      </c>
      <c r="V1" s="150" t="s">
        <v>2697</v>
      </c>
      <c r="W1" s="150" t="s">
        <v>2698</v>
      </c>
      <c r="X1" s="150" t="s">
        <v>2699</v>
      </c>
      <c r="Y1" s="150" t="s">
        <v>2700</v>
      </c>
      <c r="Z1" s="150" t="s">
        <v>2701</v>
      </c>
      <c r="AA1" s="150" t="s">
        <v>2702</v>
      </c>
      <c r="AB1" s="150" t="s">
        <v>2703</v>
      </c>
      <c r="AC1" s="150" t="s">
        <v>1108</v>
      </c>
      <c r="AD1" s="153"/>
      <c r="AE1" s="153" t="s">
        <v>1012</v>
      </c>
      <c r="AF1" s="153" t="s">
        <v>1013</v>
      </c>
      <c r="AG1" s="153" t="s">
        <v>2627</v>
      </c>
      <c r="AH1" s="153" t="s">
        <v>8</v>
      </c>
      <c r="AI1" s="153" t="s">
        <v>9</v>
      </c>
      <c r="AJ1" s="153" t="s">
        <v>10</v>
      </c>
      <c r="AK1" s="153" t="s">
        <v>11</v>
      </c>
      <c r="AL1" s="153" t="s">
        <v>2628</v>
      </c>
      <c r="AM1" s="153" t="s">
        <v>2629</v>
      </c>
      <c r="AN1" s="153" t="s">
        <v>2630</v>
      </c>
      <c r="AO1" s="153" t="s">
        <v>1019</v>
      </c>
      <c r="AP1" s="153"/>
      <c r="AQ1" s="153" t="s">
        <v>1012</v>
      </c>
      <c r="AR1" s="153" t="s">
        <v>1013</v>
      </c>
      <c r="AS1" s="153" t="s">
        <v>2627</v>
      </c>
      <c r="AT1" s="153" t="s">
        <v>8</v>
      </c>
      <c r="AU1" s="153" t="s">
        <v>9</v>
      </c>
      <c r="AV1" s="153" t="s">
        <v>10</v>
      </c>
      <c r="AW1" s="153" t="s">
        <v>11</v>
      </c>
      <c r="AX1" s="153" t="s">
        <v>2628</v>
      </c>
      <c r="AY1" s="153" t="s">
        <v>2629</v>
      </c>
      <c r="AZ1" s="153" t="s">
        <v>2630</v>
      </c>
      <c r="BA1" s="153"/>
      <c r="BB1" s="153"/>
      <c r="BC1" s="153" t="s">
        <v>1012</v>
      </c>
      <c r="BD1" s="153" t="s">
        <v>1013</v>
      </c>
      <c r="BE1" s="153" t="s">
        <v>2627</v>
      </c>
      <c r="BF1" s="153" t="s">
        <v>8</v>
      </c>
      <c r="BG1" s="153" t="s">
        <v>9</v>
      </c>
      <c r="BH1" s="153" t="s">
        <v>10</v>
      </c>
      <c r="BI1" s="153" t="s">
        <v>11</v>
      </c>
      <c r="BJ1" s="153" t="s">
        <v>2628</v>
      </c>
      <c r="BK1" s="153" t="s">
        <v>2629</v>
      </c>
      <c r="BL1" s="153" t="s">
        <v>1019</v>
      </c>
      <c r="BM1" s="153"/>
      <c r="BN1" s="153" t="s">
        <v>1012</v>
      </c>
      <c r="BO1" s="153" t="s">
        <v>1013</v>
      </c>
      <c r="BP1" s="153" t="s">
        <v>2627</v>
      </c>
      <c r="BQ1" s="153" t="s">
        <v>8</v>
      </c>
      <c r="BR1" s="153" t="s">
        <v>9</v>
      </c>
      <c r="BS1" s="153" t="s">
        <v>10</v>
      </c>
      <c r="BT1" s="153" t="s">
        <v>11</v>
      </c>
      <c r="BU1" s="153" t="s">
        <v>2628</v>
      </c>
      <c r="BV1" s="153" t="s">
        <v>2629</v>
      </c>
      <c r="BW1" s="153"/>
      <c r="BX1" s="153"/>
      <c r="BY1" s="154" t="s">
        <v>2631</v>
      </c>
      <c r="BZ1" s="154" t="s">
        <v>2632</v>
      </c>
      <c r="CA1" s="154" t="s">
        <v>2633</v>
      </c>
      <c r="CB1" s="152"/>
      <c r="CC1" s="155" t="s">
        <v>1012</v>
      </c>
      <c r="CD1" s="155" t="s">
        <v>2634</v>
      </c>
      <c r="CE1" s="155" t="s">
        <v>2635</v>
      </c>
      <c r="CF1" s="155" t="s">
        <v>2636</v>
      </c>
      <c r="CH1" s="156" t="s">
        <v>2637</v>
      </c>
      <c r="CI1" s="156" t="s">
        <v>2638</v>
      </c>
      <c r="CK1" s="153"/>
      <c r="CL1" s="157" t="s">
        <v>2639</v>
      </c>
      <c r="CM1" s="158" t="s">
        <v>2640</v>
      </c>
      <c r="CN1" s="159" t="s">
        <v>2641</v>
      </c>
      <c r="CO1" s="160" t="s">
        <v>2642</v>
      </c>
      <c r="CP1" s="161" t="s">
        <v>2643</v>
      </c>
      <c r="CQ1" s="153"/>
      <c r="CR1" s="162" t="s">
        <v>1478</v>
      </c>
      <c r="CS1" s="162" t="s">
        <v>2644</v>
      </c>
      <c r="CT1" s="162" t="s">
        <v>1478</v>
      </c>
      <c r="CU1" s="162" t="s">
        <v>2645</v>
      </c>
      <c r="CV1" s="162" t="s">
        <v>2645</v>
      </c>
      <c r="CW1" s="162" t="s">
        <v>1350</v>
      </c>
      <c r="CX1" s="162" t="s">
        <v>2644</v>
      </c>
      <c r="CY1" s="162" t="s">
        <v>2646</v>
      </c>
      <c r="CZ1" s="162"/>
      <c r="DA1" s="162" t="s">
        <v>1478</v>
      </c>
      <c r="DB1" s="162" t="s">
        <v>1478</v>
      </c>
      <c r="DC1" s="162"/>
      <c r="DD1" s="163" t="s">
        <v>2647</v>
      </c>
      <c r="DE1" s="163" t="s">
        <v>2648</v>
      </c>
      <c r="DF1" s="163" t="s">
        <v>2649</v>
      </c>
      <c r="DG1" s="163" t="s">
        <v>1480</v>
      </c>
      <c r="DH1" s="163" t="s">
        <v>2650</v>
      </c>
      <c r="DI1" s="163" t="s">
        <v>2651</v>
      </c>
      <c r="DJ1" s="163"/>
      <c r="DK1" s="164" t="s">
        <v>1477</v>
      </c>
      <c r="DL1" s="164" t="s">
        <v>1478</v>
      </c>
      <c r="DM1" s="163" t="s">
        <v>1479</v>
      </c>
      <c r="DN1" s="163"/>
      <c r="DO1" s="164" t="s">
        <v>2652</v>
      </c>
      <c r="DP1" s="163" t="s">
        <v>1476</v>
      </c>
      <c r="DQ1" s="163" t="s">
        <v>2631</v>
      </c>
      <c r="DR1" s="163" t="s">
        <v>2632</v>
      </c>
      <c r="DS1" s="163" t="s">
        <v>2633</v>
      </c>
      <c r="DT1" s="163"/>
      <c r="DU1" s="163"/>
      <c r="DV1" s="164" t="s">
        <v>2653</v>
      </c>
      <c r="DW1" s="163" t="s">
        <v>1018</v>
      </c>
      <c r="DX1" s="163" t="s">
        <v>2654</v>
      </c>
      <c r="DY1" s="163" t="s">
        <v>2655</v>
      </c>
      <c r="DZ1" s="163" t="s">
        <v>2656</v>
      </c>
      <c r="EA1" s="163" t="s">
        <v>2657</v>
      </c>
      <c r="EB1" s="163" t="s">
        <v>2648</v>
      </c>
      <c r="EC1" s="163" t="s">
        <v>2658</v>
      </c>
      <c r="ED1" s="163" t="s">
        <v>2659</v>
      </c>
      <c r="EE1" s="163" t="s">
        <v>2660</v>
      </c>
      <c r="EF1" s="163" t="s">
        <v>2661</v>
      </c>
      <c r="EG1" s="163" t="s">
        <v>2662</v>
      </c>
      <c r="EH1" s="163" t="s">
        <v>2663</v>
      </c>
      <c r="EI1" s="163" t="s">
        <v>2664</v>
      </c>
      <c r="EJ1" s="163" t="s">
        <v>2665</v>
      </c>
      <c r="EK1" s="163" t="s">
        <v>2666</v>
      </c>
      <c r="EL1" s="163"/>
      <c r="EM1" s="163" t="s">
        <v>1018</v>
      </c>
      <c r="EN1" s="163" t="s">
        <v>2667</v>
      </c>
      <c r="EO1" s="163"/>
      <c r="EQ1" s="165" t="s">
        <v>2668</v>
      </c>
      <c r="ER1" s="166" t="s">
        <v>2669</v>
      </c>
      <c r="ES1" s="166" t="s">
        <v>2670</v>
      </c>
      <c r="ET1" s="166" t="s">
        <v>2671</v>
      </c>
      <c r="EU1" s="166" t="s">
        <v>2672</v>
      </c>
      <c r="EV1" s="166" t="s">
        <v>2673</v>
      </c>
      <c r="EW1" s="166" t="s">
        <v>2674</v>
      </c>
      <c r="EX1" s="165"/>
      <c r="EY1" s="165" t="s">
        <v>2675</v>
      </c>
      <c r="EZ1" s="165" t="s">
        <v>2676</v>
      </c>
      <c r="FA1" s="165" t="s">
        <v>2677</v>
      </c>
      <c r="FB1" s="165" t="s">
        <v>2678</v>
      </c>
      <c r="FC1" s="165" t="s">
        <v>2679</v>
      </c>
      <c r="FD1" s="165" t="s">
        <v>2680</v>
      </c>
      <c r="FE1" s="165" t="s">
        <v>2681</v>
      </c>
      <c r="FF1" s="165" t="s">
        <v>2682</v>
      </c>
      <c r="FG1" s="165" t="s">
        <v>2683</v>
      </c>
      <c r="FH1" s="165" t="s">
        <v>2684</v>
      </c>
      <c r="FI1" s="165" t="s">
        <v>2685</v>
      </c>
      <c r="FJ1" s="165" t="s">
        <v>2686</v>
      </c>
      <c r="FK1" s="165" t="s">
        <v>2687</v>
      </c>
      <c r="FL1" s="165" t="s">
        <v>2688</v>
      </c>
      <c r="FM1" s="165" t="s">
        <v>2689</v>
      </c>
      <c r="FN1" s="165" t="s">
        <v>2690</v>
      </c>
      <c r="FO1" s="165" t="s">
        <v>2691</v>
      </c>
      <c r="FP1" s="165" t="s">
        <v>2692</v>
      </c>
      <c r="FQ1" s="165" t="s">
        <v>2693</v>
      </c>
      <c r="FR1" s="165"/>
      <c r="FS1" s="165"/>
      <c r="FT1" s="165" t="s">
        <v>1012</v>
      </c>
      <c r="FU1" s="165" t="s">
        <v>1013</v>
      </c>
      <c r="FV1" s="165" t="s">
        <v>1014</v>
      </c>
      <c r="FW1" s="165" t="s">
        <v>8</v>
      </c>
      <c r="FX1" s="165" t="s">
        <v>9</v>
      </c>
      <c r="FY1" s="165" t="s">
        <v>10</v>
      </c>
      <c r="FZ1" s="165" t="s">
        <v>11</v>
      </c>
      <c r="GA1" s="165" t="s">
        <v>1015</v>
      </c>
      <c r="GB1" s="165" t="s">
        <v>1016</v>
      </c>
      <c r="GC1" s="165" t="s">
        <v>1017</v>
      </c>
      <c r="GD1" s="165" t="s">
        <v>1019</v>
      </c>
      <c r="GE1" s="165"/>
      <c r="GF1" s="165" t="s">
        <v>1012</v>
      </c>
      <c r="GG1" s="165" t="s">
        <v>1013</v>
      </c>
      <c r="GH1" s="165" t="s">
        <v>1014</v>
      </c>
      <c r="GI1" s="165" t="s">
        <v>8</v>
      </c>
      <c r="GJ1" s="165" t="s">
        <v>9</v>
      </c>
      <c r="GK1" s="165" t="s">
        <v>10</v>
      </c>
      <c r="GL1" s="165" t="s">
        <v>11</v>
      </c>
      <c r="GM1" s="165" t="s">
        <v>1015</v>
      </c>
      <c r="GN1" s="165" t="s">
        <v>1016</v>
      </c>
      <c r="GO1" s="165" t="s">
        <v>1017</v>
      </c>
      <c r="GP1" s="165" t="s">
        <v>1019</v>
      </c>
      <c r="GR1" s="167" t="s">
        <v>2694</v>
      </c>
      <c r="GS1" s="168">
        <v>-1.30868665306982</v>
      </c>
      <c r="GT1" s="169">
        <v>2.59</v>
      </c>
      <c r="GU1" s="158" t="s">
        <v>2640</v>
      </c>
      <c r="GV1" s="159" t="s">
        <v>2641</v>
      </c>
      <c r="GW1" s="160" t="s">
        <v>2642</v>
      </c>
      <c r="GX1" s="161" t="s">
        <v>2643</v>
      </c>
    </row>
    <row r="2" spans="1:206" s="178" customFormat="1" ht="15" customHeight="1">
      <c r="A2" s="196" t="s">
        <v>2724</v>
      </c>
      <c r="B2" s="197" t="s">
        <v>2725</v>
      </c>
      <c r="C2" s="152">
        <v>0.3</v>
      </c>
      <c r="D2" s="185">
        <v>900</v>
      </c>
      <c r="E2" s="152"/>
      <c r="F2" s="152">
        <v>66.976048039438595</v>
      </c>
      <c r="G2" s="152">
        <v>0.38577307448492065</v>
      </c>
      <c r="H2" s="152">
        <v>18.789497696955824</v>
      </c>
      <c r="I2" s="152">
        <v>2.4192880514243638</v>
      </c>
      <c r="J2" s="152">
        <v>8.6881757992895853E-2</v>
      </c>
      <c r="K2" s="152">
        <v>0.62729532720693959</v>
      </c>
      <c r="L2" s="152">
        <v>2.1905646711969657</v>
      </c>
      <c r="M2" s="152">
        <v>2.3852581080857251</v>
      </c>
      <c r="N2" s="152">
        <v>6.0034240748297378</v>
      </c>
      <c r="O2" s="152">
        <v>0.1359691983840294</v>
      </c>
      <c r="P2" s="152">
        <f t="shared" ref="P2:P15" si="0">SUM(F2:O2)</f>
        <v>99.999999999999986</v>
      </c>
      <c r="Q2" s="152"/>
      <c r="R2" s="174">
        <v>4.91</v>
      </c>
      <c r="S2" s="152"/>
      <c r="T2" s="152">
        <v>56.449750000000002</v>
      </c>
      <c r="U2" s="152">
        <v>3.5250000000000004E-2</v>
      </c>
      <c r="V2" s="152">
        <v>26.734250000000003</v>
      </c>
      <c r="W2" s="152">
        <v>0.77100000000000002</v>
      </c>
      <c r="X2" s="152">
        <v>2.1999999999999999E-2</v>
      </c>
      <c r="Y2" s="152">
        <v>4.7749999999999994E-2</v>
      </c>
      <c r="Z2" s="152">
        <v>8.6262500000000006</v>
      </c>
      <c r="AA2" s="152">
        <v>5.2032500000000006</v>
      </c>
      <c r="AB2" s="152">
        <v>1.50675</v>
      </c>
      <c r="AC2" s="152">
        <f t="shared" ref="AC2:AC15" si="1">SUM(T2:AB2)</f>
        <v>99.396249999999995</v>
      </c>
      <c r="AD2" s="175"/>
      <c r="AE2" s="176">
        <f t="shared" ref="AE2:AF20" ca="1" si="2">F2/AE$3</f>
        <v>64.473653287108007</v>
      </c>
      <c r="AF2" s="176">
        <f t="shared" ca="1" si="2"/>
        <v>63.777915752015105</v>
      </c>
      <c r="AG2" s="176">
        <f t="shared" ref="AG2:AG20" ca="1" si="3">H2*2/AG$3</f>
        <v>103.93150831567141</v>
      </c>
      <c r="AH2" s="176">
        <f t="shared" ref="AH2:AK20" ca="1" si="4">I2/AH$3</f>
        <v>69.754809931976951</v>
      </c>
      <c r="AI2" s="176">
        <f t="shared" ca="1" si="4"/>
        <v>89.222407451944434</v>
      </c>
      <c r="AJ2" s="176">
        <f t="shared" ca="1" si="4"/>
        <v>32.310247757708815</v>
      </c>
      <c r="AK2" s="176">
        <f t="shared" ca="1" si="4"/>
        <v>49.996938072778846</v>
      </c>
      <c r="AL2" s="176">
        <f t="shared" ref="AL2:AN20" ca="1" si="5">M2*2/AL$3</f>
        <v>28.45665287408092</v>
      </c>
      <c r="AM2" s="176">
        <f t="shared" ca="1" si="5"/>
        <v>76.929197272071875</v>
      </c>
      <c r="AN2" s="176" t="e">
        <f t="shared" ca="1" si="5"/>
        <v>#DIV/0!</v>
      </c>
      <c r="AO2" s="176" t="e">
        <f t="shared" ref="AO2:AO20" ca="1" si="6">SUM(AE2:AN2)</f>
        <v>#DIV/0!</v>
      </c>
      <c r="AP2" s="176"/>
      <c r="AQ2" s="176" t="e">
        <f t="shared" ref="AQ2:AZ20" ca="1" si="7">AE2/$AO2</f>
        <v>#DIV/0!</v>
      </c>
      <c r="AR2" s="176" t="e">
        <f t="shared" ca="1" si="7"/>
        <v>#DIV/0!</v>
      </c>
      <c r="AS2" s="176" t="e">
        <f t="shared" ca="1" si="7"/>
        <v>#DIV/0!</v>
      </c>
      <c r="AT2" s="176" t="e">
        <f t="shared" ca="1" si="7"/>
        <v>#DIV/0!</v>
      </c>
      <c r="AU2" s="176" t="e">
        <f t="shared" ca="1" si="7"/>
        <v>#DIV/0!</v>
      </c>
      <c r="AV2" s="176" t="e">
        <f t="shared" ca="1" si="7"/>
        <v>#DIV/0!</v>
      </c>
      <c r="AW2" s="176" t="e">
        <f t="shared" ca="1" si="7"/>
        <v>#DIV/0!</v>
      </c>
      <c r="AX2" s="176" t="e">
        <f t="shared" ca="1" si="7"/>
        <v>#DIV/0!</v>
      </c>
      <c r="AY2" s="176" t="e">
        <f t="shared" ca="1" si="7"/>
        <v>#DIV/0!</v>
      </c>
      <c r="AZ2" s="176" t="e">
        <f t="shared" ca="1" si="7"/>
        <v>#DIV/0!</v>
      </c>
      <c r="BA2" s="176" t="e">
        <f t="shared" ref="BA2:BA20" ca="1" si="8">SUM(AQ2:AZ2)</f>
        <v>#DIV/0!</v>
      </c>
      <c r="BB2" s="176"/>
      <c r="BC2" s="176">
        <f t="shared" ref="BC2:BD20" ca="1" si="9">T2/AE$3</f>
        <v>54.340644397244922</v>
      </c>
      <c r="BD2" s="176">
        <f t="shared" ca="1" si="9"/>
        <v>5.8277046246948752</v>
      </c>
      <c r="BE2" s="176">
        <f t="shared" ref="BE2:BE20" ca="1" si="10">V2*2/AG$3</f>
        <v>147.87680708667384</v>
      </c>
      <c r="BF2" s="176">
        <f t="shared" ref="BF2:BI20" ca="1" si="11">W2/AH$3</f>
        <v>22.230076499526593</v>
      </c>
      <c r="BG2" s="176">
        <f t="shared" ca="1" si="11"/>
        <v>22.592693901328278</v>
      </c>
      <c r="BH2" s="176">
        <f t="shared" ca="1" si="11"/>
        <v>2.4594704655302397</v>
      </c>
      <c r="BI2" s="176">
        <f t="shared" ca="1" si="11"/>
        <v>196.88352173352899</v>
      </c>
      <c r="BJ2" s="176">
        <f t="shared" ref="BJ2:BK20" ca="1" si="12">AA2*2/AL$3</f>
        <v>62.075914788899688</v>
      </c>
      <c r="BK2" s="176">
        <f t="shared" ca="1" si="12"/>
        <v>19.307826091392968</v>
      </c>
      <c r="BL2" s="176">
        <f t="shared" ref="BL2:BL20" ca="1" si="13">SUM(BC2:BK2)</f>
        <v>533.59465958882038</v>
      </c>
      <c r="BM2" s="176"/>
      <c r="BN2" s="176">
        <f t="shared" ref="BN2:BV20" ca="1" si="14">BC2/$BL2</f>
        <v>0.10183880858012891</v>
      </c>
      <c r="BO2" s="176">
        <f t="shared" ca="1" si="14"/>
        <v>1.0921594734822895E-2</v>
      </c>
      <c r="BP2" s="176">
        <f t="shared" ca="1" si="14"/>
        <v>0.27713322168671134</v>
      </c>
      <c r="BQ2" s="176">
        <f t="shared" ca="1" si="14"/>
        <v>4.166098010924011E-2</v>
      </c>
      <c r="BR2" s="176">
        <f t="shared" ca="1" si="14"/>
        <v>4.2340554755060426E-2</v>
      </c>
      <c r="BS2" s="176">
        <f t="shared" ca="1" si="14"/>
        <v>4.6092486521987852E-3</v>
      </c>
      <c r="BT2" s="176">
        <f t="shared" ca="1" si="14"/>
        <v>0.36897581000013069</v>
      </c>
      <c r="BU2" s="176">
        <f t="shared" ca="1" si="14"/>
        <v>0.11633533745771445</v>
      </c>
      <c r="BV2" s="176">
        <f t="shared" ca="1" si="14"/>
        <v>3.6184444023992436E-2</v>
      </c>
      <c r="BW2" s="176">
        <f t="shared" ref="BW2:BW20" ca="1" si="15">SUM(BN2:BV2)</f>
        <v>1</v>
      </c>
      <c r="BX2" s="177"/>
      <c r="BY2" s="152">
        <f t="shared" ref="BY2:BY20" ca="1" si="16">BT2/(BT2+BU2+BV2)</f>
        <v>0.70753390062546917</v>
      </c>
      <c r="BZ2" s="152">
        <f t="shared" ref="BZ2:BZ20" ca="1" si="17">BU2/(BT2+BU2+BV2)</f>
        <v>0.22308019350105307</v>
      </c>
      <c r="CA2" s="152">
        <f t="shared" ref="CA2:CA20" ca="1" si="18">1-BY2-BZ2</f>
        <v>6.938590587347776E-2</v>
      </c>
      <c r="CB2" s="152"/>
      <c r="CC2" s="152">
        <f>F2*100/P2</f>
        <v>66.976048039438595</v>
      </c>
      <c r="CD2" s="152">
        <f>(M2+N2)*100/P2</f>
        <v>8.3886821829154652</v>
      </c>
      <c r="CE2" s="152">
        <f t="shared" ref="CE2:CE20" ca="1" si="19">IF(CA2+BZ2=0,CF2/2,+CA2/(CA2+BZ2)*(100-CF2)+0.5*CF2)</f>
        <v>35.151017389287368</v>
      </c>
      <c r="CF2" s="152">
        <f t="shared" ref="CF2:CF20" ca="1" si="20">100*BY2/(BY2+BZ2+CA2)</f>
        <v>70.753390062546913</v>
      </c>
      <c r="CH2" s="152" t="e">
        <f t="shared" ref="CH2:CH20" ca="1" si="21">LN(BY2/(AW2*AS2^2*AQ2^2))</f>
        <v>#DIV/0!</v>
      </c>
      <c r="CI2" s="152" t="e">
        <f ca="1">AX2/(AX2+AY2)</f>
        <v>#DIV/0!</v>
      </c>
      <c r="CJ2" s="152"/>
      <c r="CK2" s="179" t="e">
        <f ca="1">EXP(DF2)</f>
        <v>#DIV/0!</v>
      </c>
      <c r="CL2" s="180">
        <f t="shared" ref="CL2:CL20" si="22">R2</f>
        <v>4.91</v>
      </c>
      <c r="CM2" s="181" t="e">
        <f ca="1">$GS$2+$GS$3*CH2+$GS$4*D2+$GS$5*BZ2+$GS$6*CI2</f>
        <v>#DIV/0!</v>
      </c>
      <c r="CN2" s="182" t="e">
        <f t="shared" ref="CN2:CN20" ca="1" si="23">CU2</f>
        <v>#DIV/0!</v>
      </c>
      <c r="CO2" s="183" t="e">
        <f t="shared" ref="CO2:CO20" ca="1" si="24">$EX$5+$EQ$5*EQ2+$ER$5*ER2+$ES$5*ES2+$ET$5*ET2+$EU$5*EU2+$EV$5*EV2+$EW$5*EW2</f>
        <v>#DIV/0!</v>
      </c>
      <c r="CP2" s="184">
        <v>0.79393213546177344</v>
      </c>
      <c r="CQ2" s="177"/>
      <c r="CR2" s="185" t="e">
        <f t="shared" ref="CR2:CR20" ca="1" si="25">10^4/(6.12+0.257*LN(BY2/(AQ2^2*AS2^2*AW2))-3.166*AW2-3.137*DD2+1.216*BZ2^2-2.475*10^-2*C2*10+0.2166*R2)-273.15</f>
        <v>#DIV/0!</v>
      </c>
      <c r="CS2" s="185" t="e">
        <f t="shared" ref="CS2:CS20" ca="1" si="26">-273.15+(10^4/(8.759-6.396*AW2+0.2147*R2+1.221*AQ2^3-1.751*10^-2*DM2-8.043*AS2))</f>
        <v>#DIV/0!</v>
      </c>
      <c r="CT2" s="185" t="e">
        <f t="shared" ref="CT2:CT20" ca="1" si="27">-273.15+(10^4/(6.4706+0.3128*DE2-8.103*AQ2+4.872*AY2+8.661*AQ2^2+1.5346*BZ2^2-3.341*10^-2*C2*10+0.18047*R2))</f>
        <v>#DIV/0!</v>
      </c>
      <c r="CU2" s="152" t="e">
        <f t="shared" ref="CU2:CU20" ca="1" si="28">25.95-0.0032*D2*DE2-18.9*AY2+14.5*AV2-40.3*AW2+5.7*BY2^2+0.108*C2*10</f>
        <v>#DIV/0!</v>
      </c>
      <c r="CV2" s="152" t="e">
        <f t="shared" ref="CV2:CV20" ca="1" si="29">24.757-2.26*10^-3*(D2+273.15)*DE2-3.847*DR2+1.927*DQ2/(AW2/(AW2+AX2))</f>
        <v>#DIV/0!</v>
      </c>
      <c r="CW2" s="152" t="e">
        <f t="shared" ref="CW2:CW20" ca="1" si="30">-42.2+(4.94*(10^-2)*DK2)+(1.16*(10^-2)*DK2)*DF2-19.6*LN(BZ2)-382.3*AQ2^2+514.2*AQ2^3-139.8*AW2+287.2*AX2+163.9*AY2</f>
        <v>#DIV/0!</v>
      </c>
      <c r="CX2" s="185" t="e">
        <f t="shared" ref="CX2:CX20" ca="1" si="31">-273.15+10^4/(10.86-9.7654*AQ2+4.241*AW2-55.56*AW2*AS2+37.5*AY2*AS2+11.206*AQ2^3-3.151*10^-2*C2*10+0.1709*R2)</f>
        <v>#DIV/0!</v>
      </c>
      <c r="CY2" s="152" t="e">
        <f t="shared" ref="CY2:CY20" ca="1" si="32">BZ2*AS2*AW2/(BY2*AX2*AQ2)</f>
        <v>#DIV/0!</v>
      </c>
      <c r="DA2" s="186" t="e">
        <f t="shared" ref="DA2:DA20" ca="1" si="33">10^4/(17.3-1.03*LN(BZ2/(AX2*AS2*AQ2^3))-200*AW2-2.42*AX2-29.8*AY2+13500*(AW2-0.0037)^2-550*(AY2-0.056)*(AX2-0.089)-0.078*C2/10)-273.15</f>
        <v>#DIV/0!</v>
      </c>
      <c r="DB2" s="186" t="e">
        <f t="shared" ref="DB2:DB20" ca="1" si="34">10^4/(14.6+0.055*R2-0.06*C2/10-99.6*AX2*AS2-2313*AW2*AS2+395*AY2*AS2-151*AY2*AQ2+15037*AW2^2)-273.15</f>
        <v>#DIV/0!</v>
      </c>
      <c r="DD2" s="187" t="e">
        <f t="shared" ref="DD2:DD20" ca="1" si="35">AS2/(AS2+AQ2)</f>
        <v>#DIV/0!</v>
      </c>
      <c r="DE2" s="187" t="e">
        <f t="shared" ref="DE2:DE20" ca="1" si="36">LN(BY2/(AQ2^2*AS2^2*AW2))</f>
        <v>#DIV/0!</v>
      </c>
      <c r="DF2" s="187" t="e">
        <f t="shared" ref="DF2:DF20" ca="1" si="37">LN((BZ2*AS2*AW2)/(AX2*AQ2*BY2))</f>
        <v>#DIV/0!</v>
      </c>
      <c r="DG2" s="187" t="e">
        <f t="shared" ref="DG2:DG20" ca="1" si="38">(BQ2/BS2)/(AT2/AV2)</f>
        <v>#DIV/0!</v>
      </c>
      <c r="DH2" s="187" t="e">
        <f t="shared" ref="DH2:DH20" ca="1" si="39">AV2+AT2+AW2+AU2</f>
        <v>#DIV/0!</v>
      </c>
      <c r="DI2" s="187" t="e">
        <f t="shared" ref="DI2:DI20" ca="1" si="40">(7/2)*LN(1-AS2)+7*LN(1-AR2)</f>
        <v>#DIV/0!</v>
      </c>
      <c r="DJ2" s="187"/>
      <c r="DK2" s="188" t="e">
        <f t="shared" ref="DK2:DK20" ca="1" si="41">273.15+CR2</f>
        <v>#DIV/0!</v>
      </c>
      <c r="DL2" s="188" t="e">
        <f t="shared" ref="DL2:DL20" ca="1" si="42">CT2</f>
        <v>#DIV/0!</v>
      </c>
      <c r="DM2" s="187">
        <f t="shared" ref="DM2:DM20" si="43">10*C2</f>
        <v>3</v>
      </c>
      <c r="DN2" s="187"/>
      <c r="DO2" s="188" t="e">
        <f t="shared" ref="DO2:DO20" ca="1" si="44">10^4/(8.588-0.0529*DM2+0.29484*R2+0.50575*DE2-15.9387*AQ2+7.4446*AY2+16.46*AQ2^2+2.58716*BZ2^2)</f>
        <v>#DIV/0!</v>
      </c>
      <c r="DP2" s="187" t="e">
        <f t="shared" ref="DP2:DP20" ca="1" si="45">AV2/40.3/(AV2/40.3+AT2/71.85)</f>
        <v>#DIV/0!</v>
      </c>
      <c r="DQ2" s="187" t="e">
        <f t="shared" ref="DQ2:DQ20" ca="1" si="46">EXP(-3.485+22.93*AW2+0.0805*R2+1.0925*AW2/(AW2+AX2)+13.11*AS2/(AS2+AQ2)+5.59258*AQ2^3-38.786*D2/(273.15+D2)-125.04*AW2*AS2+8.958*AQ2*AY2-2589.27/(273.15+D2))</f>
        <v>#DIV/0!</v>
      </c>
      <c r="DR2" s="187" t="e">
        <f t="shared" ref="DR2:DR20" ca="1" si="47">EXP(-2.748-0.1553*R2+1.1017*DP2-1.997*AQ2^3+54.556*DM2/DK2-67.878*AY2*AS2-99.03*AW2*AS2+4175.307/DK2)</f>
        <v>#DIV/0!</v>
      </c>
      <c r="DS2" s="187" t="e">
        <f t="shared" ref="DS2:DS20" ca="1" si="48">EXP(19.42-12.5*AV2-161.4*AX2-16.65*AW2/(AW2+AX2)-528.1*AY2*AS2-19.38*AQ2^3+168.2*AQ2*AX2-1951.2*AW2*AY2-10190/DK2)</f>
        <v>#DIV/0!</v>
      </c>
      <c r="DT2" s="187" t="e">
        <f t="shared" ref="DT2:DT20" ca="1" si="49">BY2/(AW2/(AW2+AX2))</f>
        <v>#DIV/0!</v>
      </c>
      <c r="DU2" s="187"/>
      <c r="DV2" s="189">
        <f t="shared" ref="DV2:DV20" si="50">D2</f>
        <v>900</v>
      </c>
      <c r="DW2" s="177">
        <f t="shared" ref="DW2:DW20" si="51">R2</f>
        <v>4.91</v>
      </c>
      <c r="DX2" s="177" t="e">
        <f t="shared" ref="DX2:DX20" ca="1" si="52">LN(AQ2/(AX2+AY2+AW2))</f>
        <v>#DIV/0!</v>
      </c>
      <c r="DY2" s="177">
        <f t="shared" ref="DY2:DY20" ca="1" si="53">BN2/(BP2+BN2)</f>
        <v>0.26872381190881706</v>
      </c>
      <c r="DZ2" s="177">
        <f t="shared" ref="DZ2:DZ20" ca="1" si="54">(BT2/(BV2+BU2))</f>
        <v>2.4191997025932364</v>
      </c>
      <c r="EA2" s="177" t="e">
        <f t="shared" ref="EA2:EA20" ca="1" si="55">-LN(AT2)</f>
        <v>#DIV/0!</v>
      </c>
      <c r="EB2" s="177">
        <v>6.9978080699951324</v>
      </c>
      <c r="EC2" s="177" t="e">
        <f t="shared" ref="EC2:EC20" ca="1" si="56">CA2*AX2*AQ2/BZ2*AQ2*AY2*100</f>
        <v>#DIV/0!</v>
      </c>
      <c r="ED2" s="177">
        <f t="shared" ref="ED2:ED20" ca="1" si="57">-LN(BY2)</f>
        <v>0.34596973453428131</v>
      </c>
      <c r="EE2" s="177">
        <f t="shared" ref="EE2:EE20" ca="1" si="58">CA2/(BY2+BZ2)</f>
        <v>7.4559268241691123E-2</v>
      </c>
      <c r="EF2" s="177">
        <f t="shared" ref="EF2:EF20" ca="1" si="59">-LN(BT2)</f>
        <v>0.99702419264567055</v>
      </c>
      <c r="EG2" s="177">
        <f t="shared" ref="EG2:EG20" ca="1" si="60">-LN(BV2)</f>
        <v>3.3191259756019718</v>
      </c>
      <c r="EH2" s="177" t="e">
        <f t="shared" ref="EH2:EH20" ca="1" si="61">AX2+AY2</f>
        <v>#DIV/0!</v>
      </c>
      <c r="EI2" s="177" t="e">
        <f t="shared" ref="EI2:EI20" ca="1" si="62">AQ2+AS2+AW2</f>
        <v>#DIV/0!</v>
      </c>
      <c r="EJ2" s="177" t="e">
        <f t="shared" ref="EJ2:EJ20" ca="1" si="63">AQ2*AY2</f>
        <v>#DIV/0!</v>
      </c>
      <c r="EK2" s="177" t="e">
        <f t="shared" ref="EK2:EK20" ca="1" si="64">AQ2*AX2</f>
        <v>#DIV/0!</v>
      </c>
      <c r="EL2" s="187"/>
      <c r="EM2" s="187">
        <v>2.8</v>
      </c>
      <c r="EN2" s="187">
        <v>3.3926686555344698</v>
      </c>
      <c r="EO2" s="177">
        <v>3.6020711108470036</v>
      </c>
      <c r="EQ2" s="190">
        <f>10000/(D2+273)</f>
        <v>8.5251491901108274</v>
      </c>
      <c r="ER2" s="190" t="e">
        <f t="shared" ref="ER2:ER20" ca="1" si="65">-FW2/GD2</f>
        <v>#DIV/0!</v>
      </c>
      <c r="ES2" s="190" t="e">
        <f t="shared" ref="ES2:ES20" ca="1" si="66">-FT2/GD2</f>
        <v>#DIV/0!</v>
      </c>
      <c r="ET2" s="190" t="e">
        <f t="shared" ref="ET2:ET20" ca="1" si="67">-(FA2+FB2+FC2)</f>
        <v>#DIV/0!</v>
      </c>
      <c r="EU2" s="190" t="e">
        <f t="shared" ref="EU2:EU20" ca="1" si="68">-FY2/GD2</f>
        <v>#DIV/0!</v>
      </c>
      <c r="EV2" s="190" t="e">
        <f t="shared" ref="EV2:EV20" ca="1" si="69">-GH2</f>
        <v>#DIV/0!</v>
      </c>
      <c r="EW2" s="190" t="e">
        <f t="shared" ref="EW2:EW20" ca="1" si="70">-GL2</f>
        <v>#DIV/0!</v>
      </c>
      <c r="EY2" s="185">
        <f>D2+273</f>
        <v>1173</v>
      </c>
      <c r="EZ2" s="185">
        <f t="shared" ref="EZ2:EZ20" si="71">C2*10000</f>
        <v>3000</v>
      </c>
      <c r="FA2" s="190" t="e">
        <f ca="1">(FD2-FE2)+(FF2-FG2)</f>
        <v>#DIV/0!</v>
      </c>
      <c r="FB2" s="190">
        <f t="shared" ref="FB2:FB20" si="72">(-FH2-FI2+FJ2+FK2)/(8.3144*(EY2))</f>
        <v>-0.19045679684869646</v>
      </c>
      <c r="FC2" s="190">
        <f t="shared" ref="FC2:FC20" si="73">1000*(FL2-FM2)/(8.3144*EY2)</f>
        <v>3.0504600423972539</v>
      </c>
      <c r="FD2" s="190">
        <f ca="1">LN(0.053675+0.92494*BZ2)</f>
        <v>-1.3470321327635157</v>
      </c>
      <c r="FE2" s="190">
        <f t="shared" ref="FE2:FE20" ca="1" si="74">LN(0.26579+0.66862*BY2)</f>
        <v>-0.30264503919541463</v>
      </c>
      <c r="FF2" s="173" t="e">
        <f t="shared" ref="FF2:FF20" ca="1" si="75">LN(GL2*GH2*GF2^2*64)</f>
        <v>#DIV/0!</v>
      </c>
      <c r="FG2" s="173" t="e">
        <f t="shared" ref="FG2:FG20" ca="1" si="76">LN((GM2^0.5)*(GH2^0.5)*(GF2^3)*18.963)</f>
        <v>#DIV/0!</v>
      </c>
      <c r="FH2" s="186">
        <f t="shared" ref="FH2:FH20" si="77">0.1*((112.715+0.00382*(EY2-1373))-(100.57*EXP(0.0000268*(EY2-298))))*(EZ2-1)</f>
        <v>2697.5297938957274</v>
      </c>
      <c r="FI2" s="186">
        <f t="shared" ref="FI2:FI20" si="78">0.1*(((0.75*(-1.843)+0.125*(0.685+0.0024*(EY2-1673))+0.125*(-2.384-0.0035*(EY2-1673)))*4/10000)/2)*(EZ2^2)</f>
        <v>-274.65750000000003</v>
      </c>
      <c r="FJ2" s="186">
        <f t="shared" ref="FJ2:FJ20" si="79">0.1*((106.3+0.003708*(EY2-1673))-(100.61*EXP(0.0000141*(EY2-298))))*(EZ2-1)</f>
        <v>775.85192160957286</v>
      </c>
      <c r="FK2" s="173">
        <f t="shared" ref="FK2:FK20" si="80">0.1*(((0.5*(-1.906)+0.25*(-1.665)+0.25*(0.295-0.00101*(EY2-1673)))*4/10000)/2)*(EZ2^2)</f>
        <v>-210.46500000000003</v>
      </c>
      <c r="FL2" s="186">
        <f t="shared" ref="FL2:FL20" si="81">(FN2-EY2*FO2)/1000</f>
        <v>39.4583198650732</v>
      </c>
      <c r="FM2" s="186">
        <f t="shared" ref="FM2:FM20" si="82">(FP2-EY2*FQ2)/1000</f>
        <v>9.7078200076296337</v>
      </c>
      <c r="FN2" s="185">
        <f t="shared" ref="FN2:FN20" si="83">142406+((-7.57)*(EY2-1830) - (-3734/0.5)*(EY2^0.5-1830^0.5)-(317020000/-2)*(EY2^-2-1830^-2))</f>
        <v>83749.713679710549</v>
      </c>
      <c r="FO2" s="152">
        <f t="shared" ref="FO2:FO20" si="84">77.82+(-7.57*(LN(EY2)-LN(1830)) + (3734/-0.5)*(EY2^-0.5 - 1830^-0.5) + (0/-2)*(EY2^-2 - 1830^-2) - (317020000/-3)*(EY2^-3 - 1830^-3))</f>
        <v>37.759074010773524</v>
      </c>
      <c r="FP2" s="186">
        <f t="shared" ref="FP2:FP20" si="85">((-35.64)*(EY2-1373) - (-2415.5/0.5)*(EY2^0.5-1373^0.5)-(789280)*(EY2^-1-1373^-1)-(1070640000/-2)*(EY2^-2-1373^-2))+64500</f>
        <v>58084.473246380432</v>
      </c>
      <c r="FQ2" s="152">
        <f t="shared" ref="FQ2:FQ20" si="86">47+(-35.64*(LN(EY2)-LN(1373)) + (2415.5/-0.5)*(EY2^-0.5 - 1373^-0.5) + (7892800/-2)*(EY2^-2 - 1373^-2) - (1070640000/-3)*(EY2^-3 - 1373^-3))</f>
        <v>41.241818617860865</v>
      </c>
      <c r="FS2" s="173"/>
      <c r="FT2" s="190">
        <f t="shared" ref="FT2:FW20" ca="1" si="87">F2/FT$3</f>
        <v>64.479018937348286</v>
      </c>
      <c r="FU2" s="190">
        <f t="shared" ca="1" si="87"/>
        <v>63.777117530291044</v>
      </c>
      <c r="FV2" s="190">
        <f t="shared" ca="1" si="87"/>
        <v>103.93252765176707</v>
      </c>
      <c r="FW2" s="190">
        <f t="shared" ca="1" si="87"/>
        <v>69.750926574430295</v>
      </c>
      <c r="FX2" s="190">
        <v>0</v>
      </c>
      <c r="FY2" s="190">
        <f t="shared" ref="FY2:GC20" ca="1" si="88">K2/FY$3</f>
        <v>32.313454730190976</v>
      </c>
      <c r="FZ2" s="190">
        <f t="shared" ca="1" si="88"/>
        <v>49.996046543925914</v>
      </c>
      <c r="GA2" s="190">
        <f t="shared" ca="1" si="88"/>
        <v>28.456193747703473</v>
      </c>
      <c r="GB2" s="190">
        <f t="shared" ca="1" si="88"/>
        <v>76.925113981346172</v>
      </c>
      <c r="GC2" s="190" t="e">
        <f t="shared" ca="1" si="88"/>
        <v>#DIV/0!</v>
      </c>
      <c r="GD2" s="190" t="e">
        <f t="shared" ref="GD2:GD20" ca="1" si="89">SUM(FT2:GC2)</f>
        <v>#DIV/0!</v>
      </c>
      <c r="GE2" s="173"/>
      <c r="GF2" s="190" t="e">
        <f t="shared" ref="GF2:GO20" ca="1" si="90">FT2/$GD2</f>
        <v>#DIV/0!</v>
      </c>
      <c r="GG2" s="190" t="e">
        <f t="shared" ca="1" si="90"/>
        <v>#DIV/0!</v>
      </c>
      <c r="GH2" s="190" t="e">
        <f t="shared" ca="1" si="90"/>
        <v>#DIV/0!</v>
      </c>
      <c r="GI2" s="190" t="e">
        <f t="shared" ca="1" si="90"/>
        <v>#DIV/0!</v>
      </c>
      <c r="GJ2" s="190" t="e">
        <f t="shared" ca="1" si="90"/>
        <v>#DIV/0!</v>
      </c>
      <c r="GK2" s="190" t="e">
        <f t="shared" ca="1" si="90"/>
        <v>#DIV/0!</v>
      </c>
      <c r="GL2" s="190" t="e">
        <f t="shared" ca="1" si="90"/>
        <v>#DIV/0!</v>
      </c>
      <c r="GM2" s="190" t="e">
        <f t="shared" ca="1" si="90"/>
        <v>#DIV/0!</v>
      </c>
      <c r="GN2" s="190" t="e">
        <f t="shared" ca="1" si="90"/>
        <v>#DIV/0!</v>
      </c>
      <c r="GO2" s="190" t="e">
        <f t="shared" ca="1" si="90"/>
        <v>#DIV/0!</v>
      </c>
      <c r="GP2" s="190" t="e">
        <f t="shared" ref="GP2:GP20" ca="1" si="91">SUM(GF2:GO2)</f>
        <v>#DIV/0!</v>
      </c>
      <c r="GR2" s="191"/>
      <c r="GT2" s="192"/>
      <c r="GU2" s="152" t="e">
        <f ca="1">CM2-$CL2</f>
        <v>#DIV/0!</v>
      </c>
      <c r="GV2" s="152" t="e">
        <f ca="1">CN2-$CL2</f>
        <v>#DIV/0!</v>
      </c>
      <c r="GW2" s="152" t="e">
        <f ca="1">CO2-$CL2</f>
        <v>#DIV/0!</v>
      </c>
      <c r="GX2" s="152">
        <f>CP2-$CL2</f>
        <v>-4.1160678645382269</v>
      </c>
    </row>
    <row r="3" spans="1:206" s="178" customFormat="1" ht="15" customHeight="1">
      <c r="A3" s="196" t="s">
        <v>2724</v>
      </c>
      <c r="B3" s="197" t="s">
        <v>2726</v>
      </c>
      <c r="C3" s="152">
        <v>0.3</v>
      </c>
      <c r="D3" s="185">
        <v>950</v>
      </c>
      <c r="E3" s="152"/>
      <c r="F3" s="152">
        <v>62.411865328780486</v>
      </c>
      <c r="G3" s="152">
        <v>0.48329062321813615</v>
      </c>
      <c r="H3" s="152">
        <v>18.433074014117274</v>
      </c>
      <c r="I3" s="152">
        <v>2.4919549872525049</v>
      </c>
      <c r="J3" s="152">
        <v>6.9078968927571927E-2</v>
      </c>
      <c r="K3" s="152">
        <v>0.78241435584189156</v>
      </c>
      <c r="L3" s="152">
        <v>2.4570878036951345</v>
      </c>
      <c r="M3" s="152">
        <v>5.1952103500481712</v>
      </c>
      <c r="N3" s="152">
        <v>7.3512082265580432</v>
      </c>
      <c r="O3" s="152">
        <v>0.32481534156076519</v>
      </c>
      <c r="P3" s="152">
        <f t="shared" si="0"/>
        <v>99.999999999999972</v>
      </c>
      <c r="Q3" s="152"/>
      <c r="R3" s="174">
        <v>4.51</v>
      </c>
      <c r="S3" s="152"/>
      <c r="T3" s="152">
        <v>57.514249999999997</v>
      </c>
      <c r="U3" s="152">
        <v>0.02</v>
      </c>
      <c r="V3" s="152">
        <v>25.93825</v>
      </c>
      <c r="W3" s="152">
        <v>0.67874999999999996</v>
      </c>
      <c r="X3" s="152">
        <v>2.3E-2</v>
      </c>
      <c r="Y3" s="152">
        <v>4.8000000000000001E-2</v>
      </c>
      <c r="Z3" s="152">
        <v>8.0802499999999995</v>
      </c>
      <c r="AA3" s="152">
        <v>5.5467500000000003</v>
      </c>
      <c r="AB3" s="152">
        <v>1.712</v>
      </c>
      <c r="AC3" s="152">
        <f t="shared" si="1"/>
        <v>99.561249999999987</v>
      </c>
      <c r="AD3" s="175"/>
      <c r="AE3" s="176">
        <f t="shared" ca="1" si="2"/>
        <v>60.08</v>
      </c>
      <c r="AF3" s="176">
        <f t="shared" ca="1" si="2"/>
        <v>79.900000000000006</v>
      </c>
      <c r="AG3" s="176">
        <f t="shared" ca="1" si="3"/>
        <v>101.96000000000001</v>
      </c>
      <c r="AH3" s="176">
        <f t="shared" ca="1" si="4"/>
        <v>71.849999999999994</v>
      </c>
      <c r="AI3" s="176">
        <f t="shared" ca="1" si="4"/>
        <v>70.94</v>
      </c>
      <c r="AJ3" s="176">
        <f t="shared" ca="1" si="4"/>
        <v>40.299999999999997</v>
      </c>
      <c r="AK3" s="176">
        <f t="shared" ca="1" si="4"/>
        <v>56.08</v>
      </c>
      <c r="AL3" s="176">
        <f t="shared" ca="1" si="5"/>
        <v>61.97999999999999</v>
      </c>
      <c r="AM3" s="176">
        <f t="shared" ca="1" si="5"/>
        <v>94.200000000000017</v>
      </c>
      <c r="AN3" s="176" t="e">
        <f t="shared" ca="1" si="5"/>
        <v>#DIV/0!</v>
      </c>
      <c r="AO3" s="176" t="e">
        <f t="shared" ca="1" si="6"/>
        <v>#DIV/0!</v>
      </c>
      <c r="AP3" s="176"/>
      <c r="AQ3" s="176" t="e">
        <f t="shared" ca="1" si="7"/>
        <v>#DIV/0!</v>
      </c>
      <c r="AR3" s="176" t="e">
        <f t="shared" ca="1" si="7"/>
        <v>#DIV/0!</v>
      </c>
      <c r="AS3" s="176" t="e">
        <f t="shared" ca="1" si="7"/>
        <v>#DIV/0!</v>
      </c>
      <c r="AT3" s="176" t="e">
        <f t="shared" ca="1" si="7"/>
        <v>#DIV/0!</v>
      </c>
      <c r="AU3" s="176" t="e">
        <f t="shared" ca="1" si="7"/>
        <v>#DIV/0!</v>
      </c>
      <c r="AV3" s="176" t="e">
        <f t="shared" ca="1" si="7"/>
        <v>#DIV/0!</v>
      </c>
      <c r="AW3" s="176" t="e">
        <f t="shared" ca="1" si="7"/>
        <v>#DIV/0!</v>
      </c>
      <c r="AX3" s="176" t="e">
        <f t="shared" ca="1" si="7"/>
        <v>#DIV/0!</v>
      </c>
      <c r="AY3" s="176" t="e">
        <f t="shared" ca="1" si="7"/>
        <v>#DIV/0!</v>
      </c>
      <c r="AZ3" s="176" t="e">
        <f t="shared" ca="1" si="7"/>
        <v>#DIV/0!</v>
      </c>
      <c r="BA3" s="176" t="e">
        <f t="shared" ca="1" si="8"/>
        <v>#DIV/0!</v>
      </c>
      <c r="BB3" s="176"/>
      <c r="BC3" s="176">
        <f t="shared" ca="1" si="9"/>
        <v>0.95729444074567238</v>
      </c>
      <c r="BD3" s="176">
        <f t="shared" ca="1" si="9"/>
        <v>2.5031289111389235E-4</v>
      </c>
      <c r="BE3" s="176">
        <f t="shared" ca="1" si="10"/>
        <v>0.50879266378972143</v>
      </c>
      <c r="BF3" s="176">
        <f t="shared" ca="1" si="11"/>
        <v>9.4467640918580384E-3</v>
      </c>
      <c r="BG3" s="176">
        <f t="shared" ca="1" si="11"/>
        <v>3.2421764871722584E-4</v>
      </c>
      <c r="BH3" s="176">
        <f t="shared" ca="1" si="11"/>
        <v>1.1910669975186106E-3</v>
      </c>
      <c r="BI3" s="176">
        <f t="shared" ca="1" si="11"/>
        <v>0.14408434379457916</v>
      </c>
      <c r="BJ3" s="176">
        <f t="shared" ca="1" si="12"/>
        <v>0.17898515650209748</v>
      </c>
      <c r="BK3" s="176">
        <f t="shared" ca="1" si="12"/>
        <v>3.6348195329087042E-2</v>
      </c>
      <c r="BL3" s="176">
        <f t="shared" ca="1" si="13"/>
        <v>1.8367171617903653</v>
      </c>
      <c r="BM3" s="176"/>
      <c r="BN3" s="176">
        <f t="shared" ca="1" si="14"/>
        <v>0.52119861493129216</v>
      </c>
      <c r="BO3" s="176">
        <f t="shared" ca="1" si="14"/>
        <v>1.3628276379249184E-4</v>
      </c>
      <c r="BP3" s="176">
        <f t="shared" ca="1" si="14"/>
        <v>0.27701198332233623</v>
      </c>
      <c r="BQ3" s="176">
        <f t="shared" ca="1" si="14"/>
        <v>5.1432873217396608E-3</v>
      </c>
      <c r="BR3" s="176">
        <f t="shared" ca="1" si="14"/>
        <v>1.7652018256375971E-4</v>
      </c>
      <c r="BS3" s="176">
        <f t="shared" ca="1" si="14"/>
        <v>6.4847599962402584E-4</v>
      </c>
      <c r="BT3" s="176">
        <f t="shared" ca="1" si="14"/>
        <v>7.8446669303253516E-2</v>
      </c>
      <c r="BU3" s="176">
        <f t="shared" ca="1" si="14"/>
        <v>9.7448404264720456E-2</v>
      </c>
      <c r="BV3" s="176">
        <f t="shared" ca="1" si="14"/>
        <v>1.978976191067771E-2</v>
      </c>
      <c r="BW3" s="176">
        <f t="shared" ca="1" si="15"/>
        <v>1</v>
      </c>
      <c r="BX3" s="177"/>
      <c r="BY3" s="152">
        <f t="shared" ca="1" si="16"/>
        <v>0.40088272099046579</v>
      </c>
      <c r="BZ3" s="152">
        <f t="shared" ca="1" si="17"/>
        <v>0.49798648948120272</v>
      </c>
      <c r="CA3" s="152">
        <f t="shared" ca="1" si="18"/>
        <v>0.10113078952833154</v>
      </c>
      <c r="CB3" s="152"/>
      <c r="CC3" s="152">
        <f t="shared" ref="CC3:CC20" si="92">F3*100/P3</f>
        <v>62.411865328780507</v>
      </c>
      <c r="CD3" s="152">
        <f t="shared" ref="CD3:CD20" si="93">(M3+N3)*100/P3</f>
        <v>12.54641857660622</v>
      </c>
      <c r="CE3" s="152">
        <f t="shared" ca="1" si="19"/>
        <v>39.292078226054258</v>
      </c>
      <c r="CF3" s="152">
        <f t="shared" ca="1" si="20"/>
        <v>40.088272099046577</v>
      </c>
      <c r="CH3" s="152" t="e">
        <f t="shared" ca="1" si="21"/>
        <v>#DIV/0!</v>
      </c>
      <c r="CI3" s="152" t="e">
        <f t="shared" ref="CI3:CI20" ca="1" si="94">AX3/(AX3+AY3)</f>
        <v>#DIV/0!</v>
      </c>
      <c r="CJ3" s="152"/>
      <c r="CK3" s="179" t="e">
        <f t="shared" ref="CK3:CK20" ca="1" si="95">EXP(DF3)</f>
        <v>#DIV/0!</v>
      </c>
      <c r="CL3" s="180">
        <f t="shared" si="22"/>
        <v>4.51</v>
      </c>
      <c r="CM3" s="181" t="e">
        <f t="shared" ref="CM3:CM20" ca="1" si="96">$GS$2+$GS$3*CH3+$GS$4*D3+$GS$5*BZ3+$GS$6*CI3</f>
        <v>#DIV/0!</v>
      </c>
      <c r="CN3" s="182" t="e">
        <f t="shared" ca="1" si="23"/>
        <v>#DIV/0!</v>
      </c>
      <c r="CO3" s="183" t="e">
        <f t="shared" ca="1" si="24"/>
        <v>#DIV/0!</v>
      </c>
      <c r="CP3" s="184">
        <v>0.53036289277998416</v>
      </c>
      <c r="CQ3" s="177"/>
      <c r="CR3" s="185" t="e">
        <f t="shared" ca="1" si="25"/>
        <v>#DIV/0!</v>
      </c>
      <c r="CS3" s="185" t="e">
        <f t="shared" ca="1" si="26"/>
        <v>#DIV/0!</v>
      </c>
      <c r="CT3" s="185" t="e">
        <f t="shared" ca="1" si="27"/>
        <v>#DIV/0!</v>
      </c>
      <c r="CU3" s="152" t="e">
        <f t="shared" ca="1" si="28"/>
        <v>#DIV/0!</v>
      </c>
      <c r="CV3" s="152" t="e">
        <f t="shared" ca="1" si="29"/>
        <v>#DIV/0!</v>
      </c>
      <c r="CW3" s="152" t="e">
        <f t="shared" ca="1" si="30"/>
        <v>#DIV/0!</v>
      </c>
      <c r="CX3" s="185" t="e">
        <f t="shared" ca="1" si="31"/>
        <v>#DIV/0!</v>
      </c>
      <c r="CY3" s="152" t="e">
        <f t="shared" ca="1" si="32"/>
        <v>#DIV/0!</v>
      </c>
      <c r="DA3" s="186" t="e">
        <f t="shared" ca="1" si="33"/>
        <v>#DIV/0!</v>
      </c>
      <c r="DB3" s="186" t="e">
        <f t="shared" ca="1" si="34"/>
        <v>#DIV/0!</v>
      </c>
      <c r="DD3" s="187" t="e">
        <f t="shared" ca="1" si="35"/>
        <v>#DIV/0!</v>
      </c>
      <c r="DE3" s="187" t="e">
        <f t="shared" ca="1" si="36"/>
        <v>#DIV/0!</v>
      </c>
      <c r="DF3" s="187" t="e">
        <f t="shared" ca="1" si="37"/>
        <v>#DIV/0!</v>
      </c>
      <c r="DG3" s="187" t="e">
        <f t="shared" ca="1" si="38"/>
        <v>#DIV/0!</v>
      </c>
      <c r="DH3" s="187" t="e">
        <f t="shared" ca="1" si="39"/>
        <v>#DIV/0!</v>
      </c>
      <c r="DI3" s="187" t="e">
        <f t="shared" ca="1" si="40"/>
        <v>#DIV/0!</v>
      </c>
      <c r="DJ3" s="187"/>
      <c r="DK3" s="188" t="e">
        <f t="shared" ca="1" si="41"/>
        <v>#DIV/0!</v>
      </c>
      <c r="DL3" s="188" t="e">
        <f t="shared" ca="1" si="42"/>
        <v>#DIV/0!</v>
      </c>
      <c r="DM3" s="187">
        <f t="shared" si="43"/>
        <v>3</v>
      </c>
      <c r="DN3" s="187"/>
      <c r="DO3" s="188" t="e">
        <f t="shared" ca="1" si="44"/>
        <v>#DIV/0!</v>
      </c>
      <c r="DP3" s="187" t="e">
        <f t="shared" ca="1" si="45"/>
        <v>#DIV/0!</v>
      </c>
      <c r="DQ3" s="187" t="e">
        <f t="shared" ca="1" si="46"/>
        <v>#DIV/0!</v>
      </c>
      <c r="DR3" s="187" t="e">
        <f t="shared" ca="1" si="47"/>
        <v>#DIV/0!</v>
      </c>
      <c r="DS3" s="187" t="e">
        <f t="shared" ca="1" si="48"/>
        <v>#DIV/0!</v>
      </c>
      <c r="DT3" s="187" t="e">
        <f t="shared" ca="1" si="49"/>
        <v>#DIV/0!</v>
      </c>
      <c r="DU3" s="187"/>
      <c r="DV3" s="189">
        <f t="shared" si="50"/>
        <v>950</v>
      </c>
      <c r="DW3" s="177">
        <f t="shared" si="51"/>
        <v>4.51</v>
      </c>
      <c r="DX3" s="177" t="e">
        <f t="shared" ca="1" si="52"/>
        <v>#DIV/0!</v>
      </c>
      <c r="DY3" s="177">
        <f t="shared" ca="1" si="53"/>
        <v>0.65295877563089344</v>
      </c>
      <c r="DZ3" s="177">
        <f t="shared" ca="1" si="54"/>
        <v>0.66912228212347413</v>
      </c>
      <c r="EA3" s="177" t="e">
        <f t="shared" ca="1" si="55"/>
        <v>#DIV/0!</v>
      </c>
      <c r="EB3" s="177">
        <v>6.9978080699951324</v>
      </c>
      <c r="EC3" s="177" t="e">
        <f t="shared" ca="1" si="56"/>
        <v>#DIV/0!</v>
      </c>
      <c r="ED3" s="177">
        <f t="shared" ca="1" si="57"/>
        <v>0.9140863608101345</v>
      </c>
      <c r="EE3" s="177">
        <f t="shared" ca="1" si="58"/>
        <v>0.1125089037984343</v>
      </c>
      <c r="EF3" s="177">
        <f t="shared" ca="1" si="59"/>
        <v>2.5453362570045361</v>
      </c>
      <c r="EG3" s="177">
        <f t="shared" ca="1" si="60"/>
        <v>3.9225905502294363</v>
      </c>
      <c r="EH3" s="177" t="e">
        <f t="shared" ca="1" si="61"/>
        <v>#DIV/0!</v>
      </c>
      <c r="EI3" s="177" t="e">
        <f t="shared" ca="1" si="62"/>
        <v>#DIV/0!</v>
      </c>
      <c r="EJ3" s="177" t="e">
        <f t="shared" ca="1" si="63"/>
        <v>#DIV/0!</v>
      </c>
      <c r="EK3" s="177" t="e">
        <f t="shared" ca="1" si="64"/>
        <v>#DIV/0!</v>
      </c>
      <c r="EL3" s="187"/>
      <c r="EM3" s="187">
        <v>2.8</v>
      </c>
      <c r="EN3" s="187">
        <v>3.3926686555344698</v>
      </c>
      <c r="EO3" s="177">
        <v>3.6020711108470036</v>
      </c>
      <c r="EQ3" s="190">
        <f t="shared" ref="EQ3:EQ20" si="97">10000/(D3+273)</f>
        <v>8.1766148814390842</v>
      </c>
      <c r="ER3" s="190" t="e">
        <f t="shared" ca="1" si="65"/>
        <v>#DIV/0!</v>
      </c>
      <c r="ES3" s="190" t="e">
        <f t="shared" ca="1" si="66"/>
        <v>#DIV/0!</v>
      </c>
      <c r="ET3" s="190" t="e">
        <f t="shared" ca="1" si="67"/>
        <v>#DIV/0!</v>
      </c>
      <c r="EU3" s="190" t="e">
        <f t="shared" ca="1" si="68"/>
        <v>#DIV/0!</v>
      </c>
      <c r="EV3" s="190" t="e">
        <f t="shared" ca="1" si="69"/>
        <v>#DIV/0!</v>
      </c>
      <c r="EW3" s="190" t="e">
        <f t="shared" ca="1" si="70"/>
        <v>#DIV/0!</v>
      </c>
      <c r="EY3" s="185">
        <f t="shared" ref="EY3:EY20" si="98">D3+273</f>
        <v>1223</v>
      </c>
      <c r="EZ3" s="185">
        <f t="shared" si="71"/>
        <v>3000</v>
      </c>
      <c r="FA3" s="190" t="e">
        <f t="shared" ref="FA3:FA20" ca="1" si="99">(FD3-FE3)+(FF3-FG3)</f>
        <v>#DIV/0!</v>
      </c>
      <c r="FB3" s="190">
        <f t="shared" si="72"/>
        <v>-0.18098431670524986</v>
      </c>
      <c r="FC3" s="190">
        <f t="shared" si="73"/>
        <v>2.9608997414595462</v>
      </c>
      <c r="FD3" s="190">
        <f t="shared" ref="FD3:FD20" ca="1" si="100">LN(0.053675+0.92494*BZ3)</f>
        <v>-0.66498231331541702</v>
      </c>
      <c r="FE3" s="190">
        <f t="shared" ca="1" si="74"/>
        <v>-0.62768120543710404</v>
      </c>
      <c r="FF3" s="173" t="e">
        <f t="shared" ca="1" si="75"/>
        <v>#DIV/0!</v>
      </c>
      <c r="FG3" s="173" t="e">
        <f t="shared" ca="1" si="76"/>
        <v>#DIV/0!</v>
      </c>
      <c r="FH3" s="186">
        <f t="shared" si="77"/>
        <v>2713.4083498782338</v>
      </c>
      <c r="FI3" s="186">
        <f t="shared" si="78"/>
        <v>-275.89499999999998</v>
      </c>
      <c r="FJ3" s="186">
        <f t="shared" si="79"/>
        <v>809.90979843655339</v>
      </c>
      <c r="FK3" s="173">
        <f t="shared" si="80"/>
        <v>-212.73750000000001</v>
      </c>
      <c r="FL3" s="186">
        <f t="shared" si="81"/>
        <v>37.464749388320428</v>
      </c>
      <c r="FM3" s="186">
        <f t="shared" si="82"/>
        <v>7.3568072052119318</v>
      </c>
      <c r="FN3" s="185">
        <f t="shared" si="83"/>
        <v>88756.341963450745</v>
      </c>
      <c r="FO3" s="152">
        <f t="shared" si="84"/>
        <v>41.939159914252095</v>
      </c>
      <c r="FP3" s="186">
        <f t="shared" si="85"/>
        <v>59788.393597225295</v>
      </c>
      <c r="FQ3" s="152">
        <f t="shared" si="86"/>
        <v>42.871288955039546</v>
      </c>
      <c r="FS3" s="173"/>
      <c r="FT3" s="190">
        <f t="shared" ca="1" si="87"/>
        <v>60.085000000000001</v>
      </c>
      <c r="FU3" s="190">
        <f t="shared" ca="1" si="87"/>
        <v>79.899000000000001</v>
      </c>
      <c r="FV3" s="190">
        <f t="shared" ca="1" si="87"/>
        <v>101.961</v>
      </c>
      <c r="FW3" s="190">
        <f t="shared" ca="1" si="87"/>
        <v>71.846000000000004</v>
      </c>
      <c r="FX3" s="190">
        <v>0</v>
      </c>
      <c r="FY3" s="190">
        <f t="shared" ca="1" si="88"/>
        <v>40.304000000000002</v>
      </c>
      <c r="FZ3" s="190">
        <f t="shared" ca="1" si="88"/>
        <v>56.079000000000001</v>
      </c>
      <c r="GA3" s="190">
        <f t="shared" ca="1" si="88"/>
        <v>61.978999999999992</v>
      </c>
      <c r="GB3" s="190">
        <f t="shared" ca="1" si="88"/>
        <v>94.194999999999993</v>
      </c>
      <c r="GC3" s="190" t="e">
        <f t="shared" ca="1" si="88"/>
        <v>#DIV/0!</v>
      </c>
      <c r="GD3" s="190" t="e">
        <f t="shared" ca="1" si="89"/>
        <v>#DIV/0!</v>
      </c>
      <c r="GE3" s="173"/>
      <c r="GF3" s="190" t="e">
        <f t="shared" ca="1" si="90"/>
        <v>#DIV/0!</v>
      </c>
      <c r="GG3" s="190" t="e">
        <f t="shared" ca="1" si="90"/>
        <v>#DIV/0!</v>
      </c>
      <c r="GH3" s="190" t="e">
        <f t="shared" ca="1" si="90"/>
        <v>#DIV/0!</v>
      </c>
      <c r="GI3" s="190" t="e">
        <f t="shared" ca="1" si="90"/>
        <v>#DIV/0!</v>
      </c>
      <c r="GJ3" s="190" t="e">
        <f t="shared" ca="1" si="90"/>
        <v>#DIV/0!</v>
      </c>
      <c r="GK3" s="190" t="e">
        <f t="shared" ca="1" si="90"/>
        <v>#DIV/0!</v>
      </c>
      <c r="GL3" s="190" t="e">
        <f t="shared" ca="1" si="90"/>
        <v>#DIV/0!</v>
      </c>
      <c r="GM3" s="190" t="e">
        <f t="shared" ca="1" si="90"/>
        <v>#DIV/0!</v>
      </c>
      <c r="GN3" s="190" t="e">
        <f t="shared" ca="1" si="90"/>
        <v>#DIV/0!</v>
      </c>
      <c r="GO3" s="190" t="e">
        <f t="shared" ca="1" si="90"/>
        <v>#DIV/0!</v>
      </c>
      <c r="GP3" s="190" t="e">
        <f t="shared" ca="1" si="91"/>
        <v>#DIV/0!</v>
      </c>
      <c r="GR3" s="191"/>
      <c r="GT3" s="192"/>
      <c r="GU3" s="152" t="e">
        <f t="shared" ref="GU3:GX20" ca="1" si="101">CM3-$CL3</f>
        <v>#DIV/0!</v>
      </c>
      <c r="GV3" s="152" t="e">
        <f t="shared" ca="1" si="101"/>
        <v>#DIV/0!</v>
      </c>
      <c r="GW3" s="152" t="e">
        <f t="shared" ca="1" si="101"/>
        <v>#DIV/0!</v>
      </c>
      <c r="GX3" s="152">
        <f t="shared" si="101"/>
        <v>-3.9796371072200154</v>
      </c>
    </row>
    <row r="4" spans="1:206" s="178" customFormat="1" ht="15" customHeight="1">
      <c r="A4" s="196" t="s">
        <v>2724</v>
      </c>
      <c r="B4" s="197" t="s">
        <v>2727</v>
      </c>
      <c r="C4" s="152">
        <v>0.3</v>
      </c>
      <c r="D4" s="185">
        <v>950</v>
      </c>
      <c r="E4" s="152"/>
      <c r="F4" s="152">
        <v>63.52</v>
      </c>
      <c r="G4" s="152">
        <v>0.47</v>
      </c>
      <c r="H4" s="152">
        <v>18.190000000000001</v>
      </c>
      <c r="I4" s="152">
        <v>2.6</v>
      </c>
      <c r="J4" s="152">
        <v>7.0000000000000007E-2</v>
      </c>
      <c r="K4" s="152">
        <v>0.85</v>
      </c>
      <c r="L4" s="152">
        <v>2.65</v>
      </c>
      <c r="M4" s="152">
        <v>4.76</v>
      </c>
      <c r="N4" s="152">
        <v>6.59</v>
      </c>
      <c r="O4" s="152">
        <v>0.31</v>
      </c>
      <c r="P4" s="152">
        <f t="shared" si="0"/>
        <v>100.01</v>
      </c>
      <c r="Q4" s="152"/>
      <c r="R4" s="174">
        <v>3.4</v>
      </c>
      <c r="S4" s="152"/>
      <c r="T4" s="152">
        <v>57.329600000000006</v>
      </c>
      <c r="U4" s="152">
        <v>7.5799999999999992E-2</v>
      </c>
      <c r="V4" s="152">
        <v>26.4238</v>
      </c>
      <c r="W4" s="152">
        <v>0.89500000000000002</v>
      </c>
      <c r="X4" s="152">
        <v>1.1199999999999998E-2</v>
      </c>
      <c r="Y4" s="152">
        <v>4.0400000000000005E-2</v>
      </c>
      <c r="Z4" s="152">
        <v>8.8507999999999996</v>
      </c>
      <c r="AA4" s="152">
        <v>5.5568</v>
      </c>
      <c r="AB4" s="152">
        <v>1.4289999999999998</v>
      </c>
      <c r="AC4" s="152">
        <f t="shared" si="1"/>
        <v>100.61240000000002</v>
      </c>
      <c r="AD4" s="175"/>
      <c r="AE4" s="176">
        <f t="shared" ca="1" si="2"/>
        <v>1.0572569906790947</v>
      </c>
      <c r="AF4" s="176">
        <f t="shared" ca="1" si="2"/>
        <v>5.8823529411764696E-3</v>
      </c>
      <c r="AG4" s="176">
        <f t="shared" ca="1" si="3"/>
        <v>0.35680659081992938</v>
      </c>
      <c r="AH4" s="176">
        <f t="shared" ca="1" si="4"/>
        <v>3.6186499652052895E-2</v>
      </c>
      <c r="AI4" s="176">
        <f t="shared" ca="1" si="4"/>
        <v>9.8674936566112213E-4</v>
      </c>
      <c r="AJ4" s="176">
        <f t="shared" ca="1" si="4"/>
        <v>2.1091811414392061E-2</v>
      </c>
      <c r="AK4" s="176">
        <f t="shared" ca="1" si="4"/>
        <v>4.7253922967189728E-2</v>
      </c>
      <c r="AL4" s="176">
        <f t="shared" ca="1" si="5"/>
        <v>0.15359793481768313</v>
      </c>
      <c r="AM4" s="176">
        <f t="shared" ca="1" si="5"/>
        <v>0.13991507430997874</v>
      </c>
      <c r="AN4" s="176" t="e">
        <f t="shared" ca="1" si="5"/>
        <v>#DIV/0!</v>
      </c>
      <c r="AO4" s="176" t="e">
        <f t="shared" ca="1" si="6"/>
        <v>#DIV/0!</v>
      </c>
      <c r="AP4" s="176"/>
      <c r="AQ4" s="176" t="e">
        <f t="shared" ca="1" si="7"/>
        <v>#DIV/0!</v>
      </c>
      <c r="AR4" s="176" t="e">
        <f t="shared" ca="1" si="7"/>
        <v>#DIV/0!</v>
      </c>
      <c r="AS4" s="176" t="e">
        <f t="shared" ca="1" si="7"/>
        <v>#DIV/0!</v>
      </c>
      <c r="AT4" s="176" t="e">
        <f t="shared" ca="1" si="7"/>
        <v>#DIV/0!</v>
      </c>
      <c r="AU4" s="176" t="e">
        <f t="shared" ca="1" si="7"/>
        <v>#DIV/0!</v>
      </c>
      <c r="AV4" s="176" t="e">
        <f t="shared" ca="1" si="7"/>
        <v>#DIV/0!</v>
      </c>
      <c r="AW4" s="176" t="e">
        <f t="shared" ca="1" si="7"/>
        <v>#DIV/0!</v>
      </c>
      <c r="AX4" s="176" t="e">
        <f t="shared" ca="1" si="7"/>
        <v>#DIV/0!</v>
      </c>
      <c r="AY4" s="176" t="e">
        <f t="shared" ca="1" si="7"/>
        <v>#DIV/0!</v>
      </c>
      <c r="AZ4" s="176" t="e">
        <f t="shared" ca="1" si="7"/>
        <v>#DIV/0!</v>
      </c>
      <c r="BA4" s="176" t="e">
        <f t="shared" ca="1" si="8"/>
        <v>#DIV/0!</v>
      </c>
      <c r="BB4" s="176"/>
      <c r="BC4" s="176">
        <f t="shared" ca="1" si="9"/>
        <v>0.95422103861517993</v>
      </c>
      <c r="BD4" s="176">
        <f t="shared" ca="1" si="9"/>
        <v>9.4868585732165193E-4</v>
      </c>
      <c r="BE4" s="176">
        <f t="shared" ca="1" si="10"/>
        <v>0.51831698705374651</v>
      </c>
      <c r="BF4" s="176">
        <f t="shared" ca="1" si="11"/>
        <v>1.245650661099513E-2</v>
      </c>
      <c r="BG4" s="176">
        <f t="shared" ca="1" si="11"/>
        <v>1.578798985057795E-4</v>
      </c>
      <c r="BH4" s="176">
        <f t="shared" ca="1" si="11"/>
        <v>1.0024813895781639E-3</v>
      </c>
      <c r="BI4" s="176">
        <f t="shared" ca="1" si="11"/>
        <v>0.15782453637660485</v>
      </c>
      <c r="BJ4" s="176">
        <f t="shared" ca="1" si="12"/>
        <v>0.17930945466279447</v>
      </c>
      <c r="BK4" s="176">
        <f t="shared" ca="1" si="12"/>
        <v>3.0339702760084915E-2</v>
      </c>
      <c r="BL4" s="176">
        <f t="shared" ca="1" si="13"/>
        <v>1.8545772732248114</v>
      </c>
      <c r="BM4" s="176"/>
      <c r="BN4" s="176">
        <f t="shared" ca="1" si="14"/>
        <v>0.51452212447095458</v>
      </c>
      <c r="BO4" s="176">
        <f t="shared" ca="1" si="14"/>
        <v>5.1153751909837654E-4</v>
      </c>
      <c r="BP4" s="176">
        <f t="shared" ca="1" si="14"/>
        <v>0.2794798548094341</v>
      </c>
      <c r="BQ4" s="176">
        <f t="shared" ca="1" si="14"/>
        <v>6.7166285227550915E-3</v>
      </c>
      <c r="BR4" s="176">
        <f t="shared" ca="1" si="14"/>
        <v>8.5129857237629017E-5</v>
      </c>
      <c r="BS4" s="176">
        <f t="shared" ca="1" si="14"/>
        <v>5.4054441626743871E-4</v>
      </c>
      <c r="BT4" s="176">
        <f t="shared" ca="1" si="14"/>
        <v>8.5100005621320585E-2</v>
      </c>
      <c r="BU4" s="176">
        <f t="shared" ca="1" si="14"/>
        <v>9.6684811817522268E-2</v>
      </c>
      <c r="BV4" s="176">
        <f t="shared" ca="1" si="14"/>
        <v>1.6359362965409931E-2</v>
      </c>
      <c r="BW4" s="176">
        <f t="shared" ca="1" si="15"/>
        <v>1</v>
      </c>
      <c r="BX4" s="177"/>
      <c r="BY4" s="152">
        <f t="shared" ca="1" si="16"/>
        <v>0.42948526395122971</v>
      </c>
      <c r="BZ4" s="152">
        <f t="shared" ca="1" si="17"/>
        <v>0.48795181175781388</v>
      </c>
      <c r="CA4" s="152">
        <f t="shared" ca="1" si="18"/>
        <v>8.2562924290956463E-2</v>
      </c>
      <c r="CB4" s="152"/>
      <c r="CC4" s="152">
        <f t="shared" si="92"/>
        <v>63.513648635136484</v>
      </c>
      <c r="CD4" s="152">
        <f t="shared" si="93"/>
        <v>11.348865113488651</v>
      </c>
      <c r="CE4" s="152">
        <f t="shared" ca="1" si="19"/>
        <v>39.512414038186954</v>
      </c>
      <c r="CF4" s="152">
        <f t="shared" ca="1" si="20"/>
        <v>42.948526395122968</v>
      </c>
      <c r="CH4" s="152" t="e">
        <f t="shared" ca="1" si="21"/>
        <v>#DIV/0!</v>
      </c>
      <c r="CI4" s="152" t="e">
        <f ca="1">AX4/(AX4+AY4)</f>
        <v>#DIV/0!</v>
      </c>
      <c r="CJ4" s="152"/>
      <c r="CK4" s="179" t="e">
        <f t="shared" ca="1" si="95"/>
        <v>#DIV/0!</v>
      </c>
      <c r="CL4" s="180">
        <f t="shared" si="22"/>
        <v>3.4</v>
      </c>
      <c r="CM4" s="181" t="e">
        <f t="shared" ca="1" si="96"/>
        <v>#DIV/0!</v>
      </c>
      <c r="CN4" s="182" t="e">
        <f t="shared" ca="1" si="23"/>
        <v>#DIV/0!</v>
      </c>
      <c r="CO4" s="183" t="e">
        <f t="shared" ca="1" si="24"/>
        <v>#DIV/0!</v>
      </c>
      <c r="CP4" s="184">
        <v>0.74045390852021065</v>
      </c>
      <c r="CQ4" s="177"/>
      <c r="CR4" s="185" t="e">
        <f t="shared" ca="1" si="25"/>
        <v>#DIV/0!</v>
      </c>
      <c r="CS4" s="185" t="e">
        <f t="shared" ca="1" si="26"/>
        <v>#DIV/0!</v>
      </c>
      <c r="CT4" s="185" t="e">
        <f t="shared" ca="1" si="27"/>
        <v>#DIV/0!</v>
      </c>
      <c r="CU4" s="152" t="e">
        <f t="shared" ca="1" si="28"/>
        <v>#DIV/0!</v>
      </c>
      <c r="CV4" s="152" t="e">
        <f t="shared" ca="1" si="29"/>
        <v>#DIV/0!</v>
      </c>
      <c r="CW4" s="152" t="e">
        <f t="shared" ca="1" si="30"/>
        <v>#DIV/0!</v>
      </c>
      <c r="CX4" s="185" t="e">
        <f t="shared" ca="1" si="31"/>
        <v>#DIV/0!</v>
      </c>
      <c r="CY4" s="152" t="e">
        <f t="shared" ca="1" si="32"/>
        <v>#DIV/0!</v>
      </c>
      <c r="DA4" s="186" t="e">
        <f t="shared" ca="1" si="33"/>
        <v>#DIV/0!</v>
      </c>
      <c r="DB4" s="186" t="e">
        <f t="shared" ca="1" si="34"/>
        <v>#DIV/0!</v>
      </c>
      <c r="DD4" s="187" t="e">
        <f t="shared" ca="1" si="35"/>
        <v>#DIV/0!</v>
      </c>
      <c r="DE4" s="187" t="e">
        <f t="shared" ca="1" si="36"/>
        <v>#DIV/0!</v>
      </c>
      <c r="DF4" s="187" t="e">
        <f t="shared" ca="1" si="37"/>
        <v>#DIV/0!</v>
      </c>
      <c r="DG4" s="187" t="e">
        <f t="shared" ca="1" si="38"/>
        <v>#DIV/0!</v>
      </c>
      <c r="DH4" s="187" t="e">
        <f t="shared" ca="1" si="39"/>
        <v>#DIV/0!</v>
      </c>
      <c r="DI4" s="187" t="e">
        <f t="shared" ca="1" si="40"/>
        <v>#DIV/0!</v>
      </c>
      <c r="DJ4" s="187"/>
      <c r="DK4" s="188" t="e">
        <f t="shared" ca="1" si="41"/>
        <v>#DIV/0!</v>
      </c>
      <c r="DL4" s="188" t="e">
        <f t="shared" ca="1" si="42"/>
        <v>#DIV/0!</v>
      </c>
      <c r="DM4" s="187">
        <f t="shared" si="43"/>
        <v>3</v>
      </c>
      <c r="DN4" s="187"/>
      <c r="DO4" s="188" t="e">
        <f t="shared" ca="1" si="44"/>
        <v>#DIV/0!</v>
      </c>
      <c r="DP4" s="187" t="e">
        <f t="shared" ca="1" si="45"/>
        <v>#DIV/0!</v>
      </c>
      <c r="DQ4" s="187" t="e">
        <f t="shared" ca="1" si="46"/>
        <v>#DIV/0!</v>
      </c>
      <c r="DR4" s="187" t="e">
        <f t="shared" ca="1" si="47"/>
        <v>#DIV/0!</v>
      </c>
      <c r="DS4" s="187" t="e">
        <f t="shared" ca="1" si="48"/>
        <v>#DIV/0!</v>
      </c>
      <c r="DT4" s="187" t="e">
        <f t="shared" ca="1" si="49"/>
        <v>#DIV/0!</v>
      </c>
      <c r="DU4" s="187"/>
      <c r="DV4" s="189">
        <f t="shared" si="50"/>
        <v>950</v>
      </c>
      <c r="DW4" s="177">
        <f t="shared" si="51"/>
        <v>3.4</v>
      </c>
      <c r="DX4" s="177" t="e">
        <f t="shared" ca="1" si="52"/>
        <v>#DIV/0!</v>
      </c>
      <c r="DY4" s="177">
        <f t="shared" ca="1" si="53"/>
        <v>0.64801113586299963</v>
      </c>
      <c r="DZ4" s="177">
        <f t="shared" ca="1" si="54"/>
        <v>0.75280310360732783</v>
      </c>
      <c r="EA4" s="177" t="e">
        <f t="shared" ca="1" si="55"/>
        <v>#DIV/0!</v>
      </c>
      <c r="EB4" s="177">
        <v>6.9978080699951324</v>
      </c>
      <c r="EC4" s="177" t="e">
        <f t="shared" ca="1" si="56"/>
        <v>#DIV/0!</v>
      </c>
      <c r="ED4" s="177">
        <f t="shared" ca="1" si="57"/>
        <v>0.84516784792237032</v>
      </c>
      <c r="EE4" s="177">
        <f t="shared" ca="1" si="58"/>
        <v>8.999301039490637E-2</v>
      </c>
      <c r="EF4" s="177">
        <f t="shared" ca="1" si="59"/>
        <v>2.4639281773473396</v>
      </c>
      <c r="EG4" s="177">
        <f t="shared" ca="1" si="60"/>
        <v>4.1129548871102859</v>
      </c>
      <c r="EH4" s="177" t="e">
        <f t="shared" ca="1" si="61"/>
        <v>#DIV/0!</v>
      </c>
      <c r="EI4" s="177" t="e">
        <f t="shared" ca="1" si="62"/>
        <v>#DIV/0!</v>
      </c>
      <c r="EJ4" s="177" t="e">
        <f t="shared" ca="1" si="63"/>
        <v>#DIV/0!</v>
      </c>
      <c r="EK4" s="177" t="e">
        <f t="shared" ca="1" si="64"/>
        <v>#DIV/0!</v>
      </c>
      <c r="EL4" s="187"/>
      <c r="EM4" s="187">
        <v>2.8</v>
      </c>
      <c r="EN4" s="187">
        <v>3.3926686555344698</v>
      </c>
      <c r="EO4" s="177">
        <v>3.6020711108470036</v>
      </c>
      <c r="EQ4" s="190">
        <f t="shared" si="97"/>
        <v>8.1766148814390842</v>
      </c>
      <c r="ER4" s="190" t="e">
        <f t="shared" ca="1" si="65"/>
        <v>#DIV/0!</v>
      </c>
      <c r="ES4" s="190" t="e">
        <f t="shared" ca="1" si="66"/>
        <v>#DIV/0!</v>
      </c>
      <c r="ET4" s="190" t="e">
        <f t="shared" ca="1" si="67"/>
        <v>#DIV/0!</v>
      </c>
      <c r="EU4" s="190" t="e">
        <f t="shared" ca="1" si="68"/>
        <v>#DIV/0!</v>
      </c>
      <c r="EV4" s="190" t="e">
        <f t="shared" ca="1" si="69"/>
        <v>#DIV/0!</v>
      </c>
      <c r="EW4" s="190" t="e">
        <f t="shared" ca="1" si="70"/>
        <v>#DIV/0!</v>
      </c>
      <c r="EY4" s="185">
        <f t="shared" si="98"/>
        <v>1223</v>
      </c>
      <c r="EZ4" s="185">
        <f t="shared" si="71"/>
        <v>3000</v>
      </c>
      <c r="FA4" s="190" t="e">
        <f t="shared" ca="1" si="99"/>
        <v>#DIV/0!</v>
      </c>
      <c r="FB4" s="190">
        <f t="shared" si="72"/>
        <v>-0.18098431670524986</v>
      </c>
      <c r="FC4" s="190">
        <f t="shared" si="73"/>
        <v>2.9608997414595462</v>
      </c>
      <c r="FD4" s="190">
        <f t="shared" ca="1" si="100"/>
        <v>-0.68319457492268676</v>
      </c>
      <c r="FE4" s="190">
        <f t="shared" ca="1" si="74"/>
        <v>-0.59248328986930388</v>
      </c>
      <c r="FF4" s="173" t="e">
        <f t="shared" ca="1" si="75"/>
        <v>#DIV/0!</v>
      </c>
      <c r="FG4" s="173" t="e">
        <f t="shared" ca="1" si="76"/>
        <v>#DIV/0!</v>
      </c>
      <c r="FH4" s="186">
        <f t="shared" si="77"/>
        <v>2713.4083498782338</v>
      </c>
      <c r="FI4" s="186">
        <f t="shared" si="78"/>
        <v>-275.89499999999998</v>
      </c>
      <c r="FJ4" s="186">
        <f t="shared" si="79"/>
        <v>809.90979843655339</v>
      </c>
      <c r="FK4" s="173">
        <f t="shared" si="80"/>
        <v>-212.73750000000001</v>
      </c>
      <c r="FL4" s="186">
        <f t="shared" si="81"/>
        <v>37.464749388320428</v>
      </c>
      <c r="FM4" s="186">
        <f t="shared" si="82"/>
        <v>7.3568072052119318</v>
      </c>
      <c r="FN4" s="185">
        <f t="shared" si="83"/>
        <v>88756.341963450745</v>
      </c>
      <c r="FO4" s="152">
        <f t="shared" si="84"/>
        <v>41.939159914252095</v>
      </c>
      <c r="FP4" s="186">
        <f t="shared" si="85"/>
        <v>59788.393597225295</v>
      </c>
      <c r="FQ4" s="152">
        <f t="shared" si="86"/>
        <v>42.871288955039546</v>
      </c>
      <c r="FS4" s="173"/>
      <c r="FT4" s="190">
        <f t="shared" ca="1" si="87"/>
        <v>1.0571690105683615</v>
      </c>
      <c r="FU4" s="190">
        <f t="shared" ca="1" si="87"/>
        <v>5.8824265635364645E-3</v>
      </c>
      <c r="FV4" s="190">
        <f t="shared" ca="1" si="87"/>
        <v>0.17840154568903799</v>
      </c>
      <c r="FW4" s="190">
        <f t="shared" ca="1" si="87"/>
        <v>3.6188514322300476E-2</v>
      </c>
      <c r="FX4" s="190">
        <v>0</v>
      </c>
      <c r="FY4" s="190">
        <f t="shared" ca="1" si="88"/>
        <v>2.1089718142119886E-2</v>
      </c>
      <c r="FZ4" s="190">
        <f t="shared" ca="1" si="88"/>
        <v>4.7254765598530639E-2</v>
      </c>
      <c r="GA4" s="190">
        <f t="shared" ca="1" si="88"/>
        <v>7.680020652156376E-2</v>
      </c>
      <c r="GB4" s="190">
        <f t="shared" ca="1" si="88"/>
        <v>6.9961250597165459E-2</v>
      </c>
      <c r="GC4" s="190" t="e">
        <f t="shared" ca="1" si="88"/>
        <v>#DIV/0!</v>
      </c>
      <c r="GD4" s="190" t="e">
        <f t="shared" ca="1" si="89"/>
        <v>#DIV/0!</v>
      </c>
      <c r="GE4" s="173"/>
      <c r="GF4" s="190" t="e">
        <f t="shared" ca="1" si="90"/>
        <v>#DIV/0!</v>
      </c>
      <c r="GG4" s="190" t="e">
        <f t="shared" ca="1" si="90"/>
        <v>#DIV/0!</v>
      </c>
      <c r="GH4" s="190" t="e">
        <f t="shared" ca="1" si="90"/>
        <v>#DIV/0!</v>
      </c>
      <c r="GI4" s="190" t="e">
        <f t="shared" ca="1" si="90"/>
        <v>#DIV/0!</v>
      </c>
      <c r="GJ4" s="190" t="e">
        <f t="shared" ca="1" si="90"/>
        <v>#DIV/0!</v>
      </c>
      <c r="GK4" s="190" t="e">
        <f t="shared" ca="1" si="90"/>
        <v>#DIV/0!</v>
      </c>
      <c r="GL4" s="190" t="e">
        <f t="shared" ca="1" si="90"/>
        <v>#DIV/0!</v>
      </c>
      <c r="GM4" s="190" t="e">
        <f t="shared" ca="1" si="90"/>
        <v>#DIV/0!</v>
      </c>
      <c r="GN4" s="190" t="e">
        <f t="shared" ca="1" si="90"/>
        <v>#DIV/0!</v>
      </c>
      <c r="GO4" s="190" t="e">
        <f t="shared" ca="1" si="90"/>
        <v>#DIV/0!</v>
      </c>
      <c r="GP4" s="190" t="e">
        <f t="shared" ca="1" si="91"/>
        <v>#DIV/0!</v>
      </c>
      <c r="GR4" s="191"/>
      <c r="GT4" s="192"/>
      <c r="GU4" s="152" t="e">
        <f t="shared" ca="1" si="101"/>
        <v>#DIV/0!</v>
      </c>
      <c r="GV4" s="152" t="e">
        <f t="shared" ca="1" si="101"/>
        <v>#DIV/0!</v>
      </c>
      <c r="GW4" s="152" t="e">
        <f t="shared" ca="1" si="101"/>
        <v>#DIV/0!</v>
      </c>
      <c r="GX4" s="152">
        <f t="shared" si="101"/>
        <v>-2.6595460914797893</v>
      </c>
    </row>
    <row r="5" spans="1:206" s="178" customFormat="1" ht="15" customHeight="1">
      <c r="A5" s="196" t="s">
        <v>2724</v>
      </c>
      <c r="B5" s="197" t="s">
        <v>2728</v>
      </c>
      <c r="C5" s="152">
        <v>0.3</v>
      </c>
      <c r="D5" s="185">
        <v>950</v>
      </c>
      <c r="E5" s="152"/>
      <c r="F5" s="152">
        <v>64.59</v>
      </c>
      <c r="G5" s="152">
        <v>0.35</v>
      </c>
      <c r="H5" s="152">
        <v>18.2</v>
      </c>
      <c r="I5" s="152">
        <v>2.99</v>
      </c>
      <c r="J5" s="152">
        <v>0.09</v>
      </c>
      <c r="K5" s="152">
        <v>0.71</v>
      </c>
      <c r="L5" s="152">
        <v>2.11</v>
      </c>
      <c r="M5" s="152">
        <v>4.04</v>
      </c>
      <c r="N5" s="152">
        <v>6.72</v>
      </c>
      <c r="O5" s="152">
        <v>0.2</v>
      </c>
      <c r="P5" s="152">
        <f t="shared" si="0"/>
        <v>100</v>
      </c>
      <c r="Q5" s="152"/>
      <c r="R5" s="174">
        <v>2.97</v>
      </c>
      <c r="S5" s="152"/>
      <c r="T5" s="152">
        <v>56.231750000000005</v>
      </c>
      <c r="U5" s="152">
        <v>8.6499999999999994E-2</v>
      </c>
      <c r="V5" s="152">
        <v>26.236750000000001</v>
      </c>
      <c r="W5" s="152">
        <v>0.70900000000000007</v>
      </c>
      <c r="X5" s="152">
        <v>1.6500000000000001E-2</v>
      </c>
      <c r="Y5" s="152">
        <v>0.19199999999999998</v>
      </c>
      <c r="Z5" s="152">
        <v>8.17075</v>
      </c>
      <c r="AA5" s="152">
        <v>5.9087500000000004</v>
      </c>
      <c r="AB5" s="152">
        <v>1.68275</v>
      </c>
      <c r="AC5" s="152">
        <f t="shared" si="1"/>
        <v>99.234749999999991</v>
      </c>
      <c r="AD5" s="175"/>
      <c r="AE5" s="176">
        <f t="shared" ca="1" si="2"/>
        <v>1.0750665778961386</v>
      </c>
      <c r="AF5" s="176">
        <f t="shared" ca="1" si="2"/>
        <v>4.3804755944931162E-3</v>
      </c>
      <c r="AG5" s="176">
        <f t="shared" ca="1" si="3"/>
        <v>0.35700274617497052</v>
      </c>
      <c r="AH5" s="176">
        <f t="shared" ca="1" si="4"/>
        <v>4.1614474599860826E-2</v>
      </c>
      <c r="AI5" s="176">
        <f t="shared" ca="1" si="4"/>
        <v>1.268677755850014E-3</v>
      </c>
      <c r="AJ5" s="176">
        <f t="shared" ca="1" si="4"/>
        <v>1.761786600496278E-2</v>
      </c>
      <c r="AK5" s="176">
        <f t="shared" ca="1" si="4"/>
        <v>3.7624821683309558E-2</v>
      </c>
      <c r="AL5" s="176">
        <f t="shared" ca="1" si="5"/>
        <v>0.13036463375282351</v>
      </c>
      <c r="AM5" s="176">
        <f t="shared" ca="1" si="5"/>
        <v>0.14267515923566876</v>
      </c>
      <c r="AN5" s="176" t="e">
        <f t="shared" ca="1" si="5"/>
        <v>#DIV/0!</v>
      </c>
      <c r="AO5" s="176" t="e">
        <f t="shared" ca="1" si="6"/>
        <v>#DIV/0!</v>
      </c>
      <c r="AP5" s="176"/>
      <c r="AQ5" s="176" t="e">
        <f t="shared" ca="1" si="7"/>
        <v>#DIV/0!</v>
      </c>
      <c r="AR5" s="176" t="e">
        <f t="shared" ca="1" si="7"/>
        <v>#DIV/0!</v>
      </c>
      <c r="AS5" s="176" t="e">
        <f t="shared" ca="1" si="7"/>
        <v>#DIV/0!</v>
      </c>
      <c r="AT5" s="176" t="e">
        <f t="shared" ca="1" si="7"/>
        <v>#DIV/0!</v>
      </c>
      <c r="AU5" s="176" t="e">
        <f t="shared" ca="1" si="7"/>
        <v>#DIV/0!</v>
      </c>
      <c r="AV5" s="176" t="e">
        <f t="shared" ca="1" si="7"/>
        <v>#DIV/0!</v>
      </c>
      <c r="AW5" s="176" t="e">
        <f t="shared" ca="1" si="7"/>
        <v>#DIV/0!</v>
      </c>
      <c r="AX5" s="176" t="e">
        <f t="shared" ca="1" si="7"/>
        <v>#DIV/0!</v>
      </c>
      <c r="AY5" s="176" t="e">
        <f t="shared" ca="1" si="7"/>
        <v>#DIV/0!</v>
      </c>
      <c r="AZ5" s="176" t="e">
        <f t="shared" ca="1" si="7"/>
        <v>#DIV/0!</v>
      </c>
      <c r="BA5" s="176" t="e">
        <f t="shared" ca="1" si="8"/>
        <v>#DIV/0!</v>
      </c>
      <c r="BB5" s="176"/>
      <c r="BC5" s="176">
        <f t="shared" ca="1" si="9"/>
        <v>0.93594790279627171</v>
      </c>
      <c r="BD5" s="176">
        <f t="shared" ca="1" si="9"/>
        <v>1.0826032540675844E-3</v>
      </c>
      <c r="BE5" s="176">
        <f t="shared" ca="1" si="10"/>
        <v>0.51464790113770098</v>
      </c>
      <c r="BF5" s="176">
        <f t="shared" ca="1" si="11"/>
        <v>9.8677800974251925E-3</v>
      </c>
      <c r="BG5" s="176">
        <f t="shared" ca="1" si="11"/>
        <v>2.3259092190583593E-4</v>
      </c>
      <c r="BH5" s="176">
        <f t="shared" ca="1" si="11"/>
        <v>4.7642679900744417E-3</v>
      </c>
      <c r="BI5" s="176">
        <f t="shared" ca="1" si="11"/>
        <v>0.14569810984308132</v>
      </c>
      <c r="BJ5" s="176">
        <f t="shared" ca="1" si="12"/>
        <v>0.19066634398192969</v>
      </c>
      <c r="BK5" s="176">
        <f t="shared" ca="1" si="12"/>
        <v>3.5727176220806789E-2</v>
      </c>
      <c r="BL5" s="176">
        <f t="shared" ca="1" si="13"/>
        <v>1.8386346762432635</v>
      </c>
      <c r="BM5" s="176"/>
      <c r="BN5" s="176">
        <f t="shared" ca="1" si="14"/>
        <v>0.50904506201776845</v>
      </c>
      <c r="BO5" s="176">
        <f t="shared" ca="1" si="14"/>
        <v>5.888082434513754E-4</v>
      </c>
      <c r="BP5" s="176">
        <f t="shared" ca="1" si="14"/>
        <v>0.27990764439907129</v>
      </c>
      <c r="BQ5" s="176">
        <f t="shared" ca="1" si="14"/>
        <v>5.3669063381243552E-3</v>
      </c>
      <c r="BR5" s="176">
        <f t="shared" ca="1" si="14"/>
        <v>1.2650197720684271E-4</v>
      </c>
      <c r="BS5" s="176">
        <f t="shared" ca="1" si="14"/>
        <v>2.591198812702093E-3</v>
      </c>
      <c r="BT5" s="176">
        <f t="shared" ca="1" si="14"/>
        <v>7.9242555209920615E-2</v>
      </c>
      <c r="BU5" s="176">
        <f t="shared" ca="1" si="14"/>
        <v>0.10369996087069516</v>
      </c>
      <c r="BV5" s="176">
        <f t="shared" ca="1" si="14"/>
        <v>1.9431362131059823E-2</v>
      </c>
      <c r="BW5" s="176">
        <f t="shared" ca="1" si="15"/>
        <v>1</v>
      </c>
      <c r="BX5" s="177"/>
      <c r="BY5" s="152">
        <f t="shared" ca="1" si="16"/>
        <v>0.39156513632177281</v>
      </c>
      <c r="BZ5" s="152">
        <f t="shared" ca="1" si="17"/>
        <v>0.5124177180724323</v>
      </c>
      <c r="CA5" s="152">
        <f t="shared" ca="1" si="18"/>
        <v>9.6017145605794885E-2</v>
      </c>
      <c r="CB5" s="152"/>
      <c r="CC5" s="152">
        <f t="shared" si="92"/>
        <v>64.59</v>
      </c>
      <c r="CD5" s="152">
        <f t="shared" si="93"/>
        <v>10.76</v>
      </c>
      <c r="CE5" s="152">
        <f t="shared" ca="1" si="19"/>
        <v>38.690952404166786</v>
      </c>
      <c r="CF5" s="152">
        <f t="shared" ca="1" si="20"/>
        <v>39.15651363217728</v>
      </c>
      <c r="CH5" s="152" t="e">
        <f t="shared" ca="1" si="21"/>
        <v>#DIV/0!</v>
      </c>
      <c r="CI5" s="152" t="e">
        <f ca="1">AX5/(AX5+AY5)</f>
        <v>#DIV/0!</v>
      </c>
      <c r="CJ5" s="152"/>
      <c r="CK5" s="179" t="e">
        <f t="shared" ca="1" si="95"/>
        <v>#DIV/0!</v>
      </c>
      <c r="CL5" s="180">
        <f t="shared" si="22"/>
        <v>2.97</v>
      </c>
      <c r="CM5" s="181" t="e">
        <f t="shared" ca="1" si="96"/>
        <v>#DIV/0!</v>
      </c>
      <c r="CN5" s="182" t="e">
        <f t="shared" ca="1" si="23"/>
        <v>#DIV/0!</v>
      </c>
      <c r="CO5" s="183" t="e">
        <f t="shared" ca="1" si="24"/>
        <v>#DIV/0!</v>
      </c>
      <c r="CP5" s="184">
        <v>0.88390753169114733</v>
      </c>
      <c r="CQ5" s="177"/>
      <c r="CR5" s="185" t="e">
        <f t="shared" ca="1" si="25"/>
        <v>#DIV/0!</v>
      </c>
      <c r="CS5" s="185" t="e">
        <f t="shared" ca="1" si="26"/>
        <v>#DIV/0!</v>
      </c>
      <c r="CT5" s="185" t="e">
        <f t="shared" ca="1" si="27"/>
        <v>#DIV/0!</v>
      </c>
      <c r="CU5" s="152" t="e">
        <f t="shared" ca="1" si="28"/>
        <v>#DIV/0!</v>
      </c>
      <c r="CV5" s="152" t="e">
        <f t="shared" ca="1" si="29"/>
        <v>#DIV/0!</v>
      </c>
      <c r="CW5" s="152" t="e">
        <f t="shared" ca="1" si="30"/>
        <v>#DIV/0!</v>
      </c>
      <c r="CX5" s="185" t="e">
        <f t="shared" ca="1" si="31"/>
        <v>#DIV/0!</v>
      </c>
      <c r="CY5" s="152" t="e">
        <f t="shared" ca="1" si="32"/>
        <v>#DIV/0!</v>
      </c>
      <c r="DA5" s="186" t="e">
        <f t="shared" ca="1" si="33"/>
        <v>#DIV/0!</v>
      </c>
      <c r="DB5" s="186" t="e">
        <f t="shared" ca="1" si="34"/>
        <v>#DIV/0!</v>
      </c>
      <c r="DD5" s="187" t="e">
        <f t="shared" ca="1" si="35"/>
        <v>#DIV/0!</v>
      </c>
      <c r="DE5" s="187" t="e">
        <f t="shared" ca="1" si="36"/>
        <v>#DIV/0!</v>
      </c>
      <c r="DF5" s="187" t="e">
        <f t="shared" ca="1" si="37"/>
        <v>#DIV/0!</v>
      </c>
      <c r="DG5" s="187" t="e">
        <f t="shared" ca="1" si="38"/>
        <v>#DIV/0!</v>
      </c>
      <c r="DH5" s="187" t="e">
        <f t="shared" ca="1" si="39"/>
        <v>#DIV/0!</v>
      </c>
      <c r="DI5" s="187" t="e">
        <f t="shared" ca="1" si="40"/>
        <v>#DIV/0!</v>
      </c>
      <c r="DJ5" s="187"/>
      <c r="DK5" s="188" t="e">
        <f t="shared" ca="1" si="41"/>
        <v>#DIV/0!</v>
      </c>
      <c r="DL5" s="188" t="e">
        <f t="shared" ca="1" si="42"/>
        <v>#DIV/0!</v>
      </c>
      <c r="DM5" s="187">
        <f t="shared" si="43"/>
        <v>3</v>
      </c>
      <c r="DN5" s="187"/>
      <c r="DO5" s="188" t="e">
        <f t="shared" ca="1" si="44"/>
        <v>#DIV/0!</v>
      </c>
      <c r="DP5" s="187" t="e">
        <f t="shared" ca="1" si="45"/>
        <v>#DIV/0!</v>
      </c>
      <c r="DQ5" s="187" t="e">
        <f t="shared" ca="1" si="46"/>
        <v>#DIV/0!</v>
      </c>
      <c r="DR5" s="187" t="e">
        <f t="shared" ca="1" si="47"/>
        <v>#DIV/0!</v>
      </c>
      <c r="DS5" s="187" t="e">
        <f t="shared" ca="1" si="48"/>
        <v>#DIV/0!</v>
      </c>
      <c r="DT5" s="187" t="e">
        <f t="shared" ca="1" si="49"/>
        <v>#DIV/0!</v>
      </c>
      <c r="DU5" s="187"/>
      <c r="DV5" s="189">
        <f t="shared" si="50"/>
        <v>950</v>
      </c>
      <c r="DW5" s="177">
        <f t="shared" si="51"/>
        <v>2.97</v>
      </c>
      <c r="DX5" s="177" t="e">
        <f t="shared" ca="1" si="52"/>
        <v>#DIV/0!</v>
      </c>
      <c r="DY5" s="177">
        <f t="shared" ca="1" si="53"/>
        <v>0.64521619341377434</v>
      </c>
      <c r="DZ5" s="177">
        <f t="shared" ca="1" si="54"/>
        <v>0.64356130737579398</v>
      </c>
      <c r="EA5" s="177" t="e">
        <f t="shared" ca="1" si="55"/>
        <v>#DIV/0!</v>
      </c>
      <c r="EB5" s="177">
        <v>6.9978080699951324</v>
      </c>
      <c r="EC5" s="177" t="e">
        <f t="shared" ca="1" si="56"/>
        <v>#DIV/0!</v>
      </c>
      <c r="ED5" s="177">
        <f t="shared" ca="1" si="57"/>
        <v>0.9376034010894565</v>
      </c>
      <c r="EE5" s="177">
        <f t="shared" ca="1" si="58"/>
        <v>0.10621567117015709</v>
      </c>
      <c r="EF5" s="177">
        <f t="shared" ca="1" si="59"/>
        <v>2.5352418112062636</v>
      </c>
      <c r="EG5" s="177">
        <f t="shared" ca="1" si="60"/>
        <v>3.9408669135178385</v>
      </c>
      <c r="EH5" s="177" t="e">
        <f t="shared" ca="1" si="61"/>
        <v>#DIV/0!</v>
      </c>
      <c r="EI5" s="177" t="e">
        <f t="shared" ca="1" si="62"/>
        <v>#DIV/0!</v>
      </c>
      <c r="EJ5" s="177" t="e">
        <f t="shared" ca="1" si="63"/>
        <v>#DIV/0!</v>
      </c>
      <c r="EK5" s="177" t="e">
        <f t="shared" ca="1" si="64"/>
        <v>#DIV/0!</v>
      </c>
      <c r="EL5" s="187"/>
      <c r="EM5" s="187">
        <v>2.8</v>
      </c>
      <c r="EN5" s="187">
        <v>3.3926686555344698</v>
      </c>
      <c r="EO5" s="177">
        <v>3.6020711108470036</v>
      </c>
      <c r="EQ5" s="190">
        <f t="shared" si="97"/>
        <v>8.1766148814390842</v>
      </c>
      <c r="ER5" s="190" t="e">
        <f t="shared" ca="1" si="65"/>
        <v>#DIV/0!</v>
      </c>
      <c r="ES5" s="190" t="e">
        <f t="shared" ca="1" si="66"/>
        <v>#DIV/0!</v>
      </c>
      <c r="ET5" s="190" t="e">
        <f t="shared" ca="1" si="67"/>
        <v>#DIV/0!</v>
      </c>
      <c r="EU5" s="190" t="e">
        <f t="shared" ca="1" si="68"/>
        <v>#DIV/0!</v>
      </c>
      <c r="EV5" s="190" t="e">
        <f t="shared" ca="1" si="69"/>
        <v>#DIV/0!</v>
      </c>
      <c r="EW5" s="190" t="e">
        <f t="shared" ca="1" si="70"/>
        <v>#DIV/0!</v>
      </c>
      <c r="EY5" s="185">
        <f t="shared" si="98"/>
        <v>1223</v>
      </c>
      <c r="EZ5" s="185">
        <f t="shared" si="71"/>
        <v>3000</v>
      </c>
      <c r="FA5" s="190" t="e">
        <f t="shared" ca="1" si="99"/>
        <v>#DIV/0!</v>
      </c>
      <c r="FB5" s="190">
        <f t="shared" si="72"/>
        <v>-0.18098431670524986</v>
      </c>
      <c r="FC5" s="190">
        <f t="shared" si="73"/>
        <v>2.9608997414595462</v>
      </c>
      <c r="FD5" s="190">
        <f t="shared" ca="1" si="100"/>
        <v>-0.63935877765374172</v>
      </c>
      <c r="FE5" s="190">
        <f t="shared" ca="1" si="74"/>
        <v>-0.63942011544628441</v>
      </c>
      <c r="FF5" s="173" t="e">
        <f t="shared" ca="1" si="75"/>
        <v>#DIV/0!</v>
      </c>
      <c r="FG5" s="173" t="e">
        <f t="shared" ca="1" si="76"/>
        <v>#DIV/0!</v>
      </c>
      <c r="FH5" s="186">
        <f t="shared" si="77"/>
        <v>2713.4083498782338</v>
      </c>
      <c r="FI5" s="186">
        <f t="shared" si="78"/>
        <v>-275.89499999999998</v>
      </c>
      <c r="FJ5" s="186">
        <f t="shared" si="79"/>
        <v>809.90979843655339</v>
      </c>
      <c r="FK5" s="173">
        <f t="shared" si="80"/>
        <v>-212.73750000000001</v>
      </c>
      <c r="FL5" s="186">
        <f t="shared" si="81"/>
        <v>37.464749388320428</v>
      </c>
      <c r="FM5" s="186">
        <f t="shared" si="82"/>
        <v>7.3568072052119318</v>
      </c>
      <c r="FN5" s="185">
        <f t="shared" si="83"/>
        <v>88756.341963450745</v>
      </c>
      <c r="FO5" s="152">
        <f t="shared" si="84"/>
        <v>41.939159914252095</v>
      </c>
      <c r="FP5" s="186">
        <f t="shared" si="85"/>
        <v>59788.393597225295</v>
      </c>
      <c r="FQ5" s="152">
        <f t="shared" si="86"/>
        <v>42.871288955039546</v>
      </c>
      <c r="FS5" s="173"/>
      <c r="FT5" s="190">
        <f t="shared" ca="1" si="87"/>
        <v>1.0749771157526837</v>
      </c>
      <c r="FU5" s="190">
        <f t="shared" ca="1" si="87"/>
        <v>4.380530419654814E-3</v>
      </c>
      <c r="FV5" s="190">
        <f t="shared" ca="1" si="87"/>
        <v>0.1784996224046449</v>
      </c>
      <c r="FW5" s="190">
        <f t="shared" ca="1" si="87"/>
        <v>4.1616791470645551E-2</v>
      </c>
      <c r="FX5" s="190">
        <v>0</v>
      </c>
      <c r="FY5" s="190">
        <f t="shared" ca="1" si="88"/>
        <v>1.76161175069472E-2</v>
      </c>
      <c r="FZ5" s="190">
        <f t="shared" ca="1" si="88"/>
        <v>3.7625492608641377E-2</v>
      </c>
      <c r="GA5" s="190">
        <f t="shared" ca="1" si="88"/>
        <v>6.5183368560318825E-2</v>
      </c>
      <c r="GB5" s="190">
        <f t="shared" ca="1" si="88"/>
        <v>7.1341366314560228E-2</v>
      </c>
      <c r="GC5" s="190" t="e">
        <f t="shared" ca="1" si="88"/>
        <v>#DIV/0!</v>
      </c>
      <c r="GD5" s="190" t="e">
        <f t="shared" ca="1" si="89"/>
        <v>#DIV/0!</v>
      </c>
      <c r="GE5" s="173"/>
      <c r="GF5" s="190" t="e">
        <f t="shared" ca="1" si="90"/>
        <v>#DIV/0!</v>
      </c>
      <c r="GG5" s="190" t="e">
        <f t="shared" ca="1" si="90"/>
        <v>#DIV/0!</v>
      </c>
      <c r="GH5" s="190" t="e">
        <f t="shared" ca="1" si="90"/>
        <v>#DIV/0!</v>
      </c>
      <c r="GI5" s="190" t="e">
        <f t="shared" ca="1" si="90"/>
        <v>#DIV/0!</v>
      </c>
      <c r="GJ5" s="190" t="e">
        <f t="shared" ca="1" si="90"/>
        <v>#DIV/0!</v>
      </c>
      <c r="GK5" s="190" t="e">
        <f t="shared" ca="1" si="90"/>
        <v>#DIV/0!</v>
      </c>
      <c r="GL5" s="190" t="e">
        <f t="shared" ca="1" si="90"/>
        <v>#DIV/0!</v>
      </c>
      <c r="GM5" s="190" t="e">
        <f t="shared" ca="1" si="90"/>
        <v>#DIV/0!</v>
      </c>
      <c r="GN5" s="190" t="e">
        <f t="shared" ca="1" si="90"/>
        <v>#DIV/0!</v>
      </c>
      <c r="GO5" s="190" t="e">
        <f t="shared" ca="1" si="90"/>
        <v>#DIV/0!</v>
      </c>
      <c r="GP5" s="190" t="e">
        <f t="shared" ca="1" si="91"/>
        <v>#DIV/0!</v>
      </c>
      <c r="GR5" s="191"/>
      <c r="GT5" s="192"/>
      <c r="GU5" s="152" t="e">
        <f t="shared" ca="1" si="101"/>
        <v>#DIV/0!</v>
      </c>
      <c r="GV5" s="152" t="e">
        <f t="shared" ca="1" si="101"/>
        <v>#DIV/0!</v>
      </c>
      <c r="GW5" s="152" t="e">
        <f t="shared" ca="1" si="101"/>
        <v>#DIV/0!</v>
      </c>
      <c r="GX5" s="152">
        <f t="shared" si="101"/>
        <v>-2.0860924683088529</v>
      </c>
    </row>
    <row r="6" spans="1:206" s="178" customFormat="1" ht="15" customHeight="1">
      <c r="A6" s="198" t="s">
        <v>2729</v>
      </c>
      <c r="B6" s="197" t="s">
        <v>2730</v>
      </c>
      <c r="C6" s="152">
        <v>0.2</v>
      </c>
      <c r="D6" s="185">
        <v>875</v>
      </c>
      <c r="E6" s="185"/>
      <c r="F6" s="152">
        <v>62.1</v>
      </c>
      <c r="G6" s="152">
        <v>0.45</v>
      </c>
      <c r="H6" s="152">
        <v>20.2</v>
      </c>
      <c r="I6" s="152">
        <v>1.86</v>
      </c>
      <c r="J6" s="152">
        <v>0.12</v>
      </c>
      <c r="K6" s="152">
        <v>0.26</v>
      </c>
      <c r="L6" s="152">
        <v>0.71</v>
      </c>
      <c r="M6" s="152">
        <v>9.1</v>
      </c>
      <c r="N6" s="152">
        <v>5.2</v>
      </c>
      <c r="O6" s="152">
        <v>0</v>
      </c>
      <c r="P6" s="152">
        <f t="shared" si="0"/>
        <v>100</v>
      </c>
      <c r="Q6" s="152"/>
      <c r="R6" s="174">
        <v>4.7</v>
      </c>
      <c r="S6" s="152"/>
      <c r="T6" s="152">
        <v>63.7</v>
      </c>
      <c r="U6" s="152">
        <v>0.16</v>
      </c>
      <c r="V6" s="152">
        <v>19.32</v>
      </c>
      <c r="W6" s="152">
        <v>1.07</v>
      </c>
      <c r="X6" s="152">
        <v>0</v>
      </c>
      <c r="Y6" s="152">
        <v>0.28000000000000003</v>
      </c>
      <c r="Z6" s="152">
        <v>1.71</v>
      </c>
      <c r="AA6" s="152">
        <v>7.69</v>
      </c>
      <c r="AB6" s="152">
        <v>4.1500000000000004</v>
      </c>
      <c r="AC6" s="152">
        <f t="shared" si="1"/>
        <v>98.08</v>
      </c>
      <c r="AD6" s="175"/>
      <c r="AE6" s="176">
        <f t="shared" ca="1" si="2"/>
        <v>1.0336218375499335</v>
      </c>
      <c r="AF6" s="176">
        <f t="shared" ca="1" si="2"/>
        <v>5.6320400500625778E-3</v>
      </c>
      <c r="AG6" s="176">
        <f t="shared" ca="1" si="3"/>
        <v>0.39623381718320905</v>
      </c>
      <c r="AH6" s="176">
        <f t="shared" ca="1" si="4"/>
        <v>2.5887265135699378E-2</v>
      </c>
      <c r="AI6" s="176">
        <f t="shared" ca="1" si="4"/>
        <v>1.6915703411333521E-3</v>
      </c>
      <c r="AJ6" s="176">
        <f t="shared" ca="1" si="4"/>
        <v>6.4516129032258073E-3</v>
      </c>
      <c r="AK6" s="176">
        <f t="shared" ca="1" si="4"/>
        <v>1.2660485021398002E-2</v>
      </c>
      <c r="AL6" s="176">
        <f t="shared" ca="1" si="5"/>
        <v>0.29364311068086485</v>
      </c>
      <c r="AM6" s="176">
        <f t="shared" ca="1" si="5"/>
        <v>0.11040339702760084</v>
      </c>
      <c r="AN6" s="176" t="e">
        <f t="shared" ca="1" si="5"/>
        <v>#DIV/0!</v>
      </c>
      <c r="AO6" s="176" t="e">
        <f t="shared" ca="1" si="6"/>
        <v>#DIV/0!</v>
      </c>
      <c r="AP6" s="176"/>
      <c r="AQ6" s="176" t="e">
        <f t="shared" ca="1" si="7"/>
        <v>#DIV/0!</v>
      </c>
      <c r="AR6" s="176" t="e">
        <f t="shared" ca="1" si="7"/>
        <v>#DIV/0!</v>
      </c>
      <c r="AS6" s="176" t="e">
        <f t="shared" ca="1" si="7"/>
        <v>#DIV/0!</v>
      </c>
      <c r="AT6" s="176" t="e">
        <f t="shared" ca="1" si="7"/>
        <v>#DIV/0!</v>
      </c>
      <c r="AU6" s="176" t="e">
        <f t="shared" ca="1" si="7"/>
        <v>#DIV/0!</v>
      </c>
      <c r="AV6" s="176" t="e">
        <f t="shared" ca="1" si="7"/>
        <v>#DIV/0!</v>
      </c>
      <c r="AW6" s="176" t="e">
        <f t="shared" ca="1" si="7"/>
        <v>#DIV/0!</v>
      </c>
      <c r="AX6" s="176" t="e">
        <f t="shared" ca="1" si="7"/>
        <v>#DIV/0!</v>
      </c>
      <c r="AY6" s="176" t="e">
        <f t="shared" ca="1" si="7"/>
        <v>#DIV/0!</v>
      </c>
      <c r="AZ6" s="176" t="e">
        <f t="shared" ca="1" si="7"/>
        <v>#DIV/0!</v>
      </c>
      <c r="BA6" s="176" t="e">
        <f t="shared" ca="1" si="8"/>
        <v>#DIV/0!</v>
      </c>
      <c r="BB6" s="176"/>
      <c r="BC6" s="176">
        <f t="shared" ca="1" si="9"/>
        <v>1.0602529960053264</v>
      </c>
      <c r="BD6" s="176">
        <f t="shared" ca="1" si="9"/>
        <v>2.0025031289111388E-3</v>
      </c>
      <c r="BE6" s="176">
        <f t="shared" ca="1" si="10"/>
        <v>0.37897214593958412</v>
      </c>
      <c r="BF6" s="176">
        <f t="shared" ca="1" si="11"/>
        <v>1.4892136395267921E-2</v>
      </c>
      <c r="BG6" s="176">
        <f t="shared" ca="1" si="11"/>
        <v>0</v>
      </c>
      <c r="BH6" s="176">
        <f t="shared" ca="1" si="11"/>
        <v>6.9478908188585617E-3</v>
      </c>
      <c r="BI6" s="176">
        <f t="shared" ca="1" si="11"/>
        <v>3.0492154065620541E-2</v>
      </c>
      <c r="BJ6" s="176">
        <f t="shared" ca="1" si="12"/>
        <v>0.24814456276218141</v>
      </c>
      <c r="BK6" s="176">
        <f t="shared" ca="1" si="12"/>
        <v>8.8110403397027595E-2</v>
      </c>
      <c r="BL6" s="176">
        <f t="shared" ca="1" si="13"/>
        <v>1.8298147925127775</v>
      </c>
      <c r="BM6" s="176"/>
      <c r="BN6" s="176">
        <f t="shared" ca="1" si="14"/>
        <v>0.579431864002664</v>
      </c>
      <c r="BO6" s="176">
        <f t="shared" ca="1" si="14"/>
        <v>1.0943747624650136E-3</v>
      </c>
      <c r="BP6" s="176">
        <f t="shared" ca="1" si="14"/>
        <v>0.20710956512662348</v>
      </c>
      <c r="BQ6" s="176">
        <f t="shared" ca="1" si="14"/>
        <v>8.1386031286901032E-3</v>
      </c>
      <c r="BR6" s="176">
        <f t="shared" ca="1" si="14"/>
        <v>0</v>
      </c>
      <c r="BS6" s="176">
        <f t="shared" ca="1" si="14"/>
        <v>3.7970459345327678E-3</v>
      </c>
      <c r="BT6" s="176">
        <f t="shared" ca="1" si="14"/>
        <v>1.6664065778890909E-2</v>
      </c>
      <c r="BU6" s="176">
        <f t="shared" ca="1" si="14"/>
        <v>0.13561184649809233</v>
      </c>
      <c r="BV6" s="176">
        <f t="shared" ca="1" si="14"/>
        <v>4.8152634768041602E-2</v>
      </c>
      <c r="BW6" s="176">
        <f t="shared" ca="1" si="15"/>
        <v>1.0000000000000002</v>
      </c>
      <c r="BX6" s="177"/>
      <c r="BY6" s="152">
        <f t="shared" ca="1" si="16"/>
        <v>8.314217722262611E-2</v>
      </c>
      <c r="BZ6" s="152">
        <f t="shared" ca="1" si="17"/>
        <v>0.67660943761483283</v>
      </c>
      <c r="CA6" s="152">
        <f t="shared" ca="1" si="18"/>
        <v>0.2402483851625411</v>
      </c>
      <c r="CB6" s="152"/>
      <c r="CC6" s="152">
        <f t="shared" si="92"/>
        <v>62.1</v>
      </c>
      <c r="CD6" s="152">
        <f t="shared" si="93"/>
        <v>14.3</v>
      </c>
      <c r="CE6" s="152">
        <f t="shared" ca="1" si="19"/>
        <v>31.252331889287259</v>
      </c>
      <c r="CF6" s="152">
        <f t="shared" ca="1" si="20"/>
        <v>8.3142177222626117</v>
      </c>
      <c r="CH6" s="152" t="e">
        <f t="shared" ca="1" si="21"/>
        <v>#DIV/0!</v>
      </c>
      <c r="CI6" s="152" t="e">
        <f ca="1">AX6/(AX6+AY6)</f>
        <v>#DIV/0!</v>
      </c>
      <c r="CJ6" s="152"/>
      <c r="CK6" s="179" t="e">
        <f t="shared" ca="1" si="95"/>
        <v>#DIV/0!</v>
      </c>
      <c r="CL6" s="180">
        <f t="shared" si="22"/>
        <v>4.7</v>
      </c>
      <c r="CM6" s="181" t="e">
        <f t="shared" ca="1" si="96"/>
        <v>#DIV/0!</v>
      </c>
      <c r="CN6" s="182" t="e">
        <f t="shared" ca="1" si="23"/>
        <v>#DIV/0!</v>
      </c>
      <c r="CO6" s="183" t="e">
        <f t="shared" ca="1" si="24"/>
        <v>#DIV/0!</v>
      </c>
      <c r="CP6" s="184">
        <v>0.8887115526890057</v>
      </c>
      <c r="CQ6" s="177"/>
      <c r="CR6" s="185" t="e">
        <f t="shared" ca="1" si="25"/>
        <v>#DIV/0!</v>
      </c>
      <c r="CS6" s="185" t="e">
        <f t="shared" ca="1" si="26"/>
        <v>#DIV/0!</v>
      </c>
      <c r="CT6" s="185" t="e">
        <f t="shared" ca="1" si="27"/>
        <v>#DIV/0!</v>
      </c>
      <c r="CU6" s="152" t="e">
        <f t="shared" ca="1" si="28"/>
        <v>#DIV/0!</v>
      </c>
      <c r="CV6" s="152" t="e">
        <f t="shared" ca="1" si="29"/>
        <v>#DIV/0!</v>
      </c>
      <c r="CW6" s="152" t="e">
        <f t="shared" ca="1" si="30"/>
        <v>#DIV/0!</v>
      </c>
      <c r="CX6" s="185" t="e">
        <f t="shared" ca="1" si="31"/>
        <v>#DIV/0!</v>
      </c>
      <c r="CY6" s="152" t="e">
        <f t="shared" ca="1" si="32"/>
        <v>#DIV/0!</v>
      </c>
      <c r="DA6" s="186" t="e">
        <f t="shared" ca="1" si="33"/>
        <v>#DIV/0!</v>
      </c>
      <c r="DB6" s="186" t="e">
        <f t="shared" ca="1" si="34"/>
        <v>#DIV/0!</v>
      </c>
      <c r="DD6" s="187" t="e">
        <f t="shared" ca="1" si="35"/>
        <v>#DIV/0!</v>
      </c>
      <c r="DE6" s="187" t="e">
        <f t="shared" ca="1" si="36"/>
        <v>#DIV/0!</v>
      </c>
      <c r="DF6" s="187" t="e">
        <f t="shared" ca="1" si="37"/>
        <v>#DIV/0!</v>
      </c>
      <c r="DG6" s="187" t="e">
        <f t="shared" ca="1" si="38"/>
        <v>#DIV/0!</v>
      </c>
      <c r="DH6" s="187" t="e">
        <f t="shared" ca="1" si="39"/>
        <v>#DIV/0!</v>
      </c>
      <c r="DI6" s="187" t="e">
        <f t="shared" ca="1" si="40"/>
        <v>#DIV/0!</v>
      </c>
      <c r="DJ6" s="187"/>
      <c r="DK6" s="188" t="e">
        <f t="shared" ca="1" si="41"/>
        <v>#DIV/0!</v>
      </c>
      <c r="DL6" s="188" t="e">
        <f t="shared" ca="1" si="42"/>
        <v>#DIV/0!</v>
      </c>
      <c r="DM6" s="187">
        <f t="shared" si="43"/>
        <v>2</v>
      </c>
      <c r="DN6" s="187"/>
      <c r="DO6" s="188" t="e">
        <f t="shared" ca="1" si="44"/>
        <v>#DIV/0!</v>
      </c>
      <c r="DP6" s="187" t="e">
        <f t="shared" ca="1" si="45"/>
        <v>#DIV/0!</v>
      </c>
      <c r="DQ6" s="187" t="e">
        <f t="shared" ca="1" si="46"/>
        <v>#DIV/0!</v>
      </c>
      <c r="DR6" s="187" t="e">
        <f t="shared" ca="1" si="47"/>
        <v>#DIV/0!</v>
      </c>
      <c r="DS6" s="187" t="e">
        <f t="shared" ca="1" si="48"/>
        <v>#DIV/0!</v>
      </c>
      <c r="DT6" s="187" t="e">
        <f t="shared" ca="1" si="49"/>
        <v>#DIV/0!</v>
      </c>
      <c r="DU6" s="187"/>
      <c r="DV6" s="189">
        <f t="shared" si="50"/>
        <v>875</v>
      </c>
      <c r="DW6" s="177">
        <f t="shared" si="51"/>
        <v>4.7</v>
      </c>
      <c r="DX6" s="177" t="e">
        <f t="shared" ca="1" si="52"/>
        <v>#DIV/0!</v>
      </c>
      <c r="DY6" s="177">
        <f t="shared" ca="1" si="53"/>
        <v>0.7366832089748957</v>
      </c>
      <c r="DZ6" s="177">
        <f t="shared" ca="1" si="54"/>
        <v>9.0681646769146029E-2</v>
      </c>
      <c r="EA6" s="177" t="e">
        <f t="shared" ca="1" si="55"/>
        <v>#DIV/0!</v>
      </c>
      <c r="EB6" s="177">
        <v>6.9978080699951324</v>
      </c>
      <c r="EC6" s="177" t="e">
        <f t="shared" ca="1" si="56"/>
        <v>#DIV/0!</v>
      </c>
      <c r="ED6" s="177">
        <f t="shared" ca="1" si="57"/>
        <v>2.487203158074188</v>
      </c>
      <c r="EE6" s="177">
        <f t="shared" ca="1" si="58"/>
        <v>0.31621964398712044</v>
      </c>
      <c r="EF6" s="177">
        <f t="shared" ca="1" si="59"/>
        <v>4.0945006276662239</v>
      </c>
      <c r="EG6" s="177">
        <f t="shared" ca="1" si="60"/>
        <v>3.0333794222342232</v>
      </c>
      <c r="EH6" s="177" t="e">
        <f t="shared" ca="1" si="61"/>
        <v>#DIV/0!</v>
      </c>
      <c r="EI6" s="177" t="e">
        <f t="shared" ca="1" si="62"/>
        <v>#DIV/0!</v>
      </c>
      <c r="EJ6" s="177" t="e">
        <f t="shared" ca="1" si="63"/>
        <v>#DIV/0!</v>
      </c>
      <c r="EK6" s="177" t="e">
        <f t="shared" ca="1" si="64"/>
        <v>#DIV/0!</v>
      </c>
      <c r="EL6" s="187"/>
      <c r="EM6" s="187">
        <v>2.8</v>
      </c>
      <c r="EN6" s="187">
        <v>3.3926686555344698</v>
      </c>
      <c r="EO6" s="177">
        <v>3.6020711108470036</v>
      </c>
      <c r="EQ6" s="190">
        <f t="shared" si="97"/>
        <v>8.7108013937282234</v>
      </c>
      <c r="ER6" s="190" t="e">
        <f t="shared" ca="1" si="65"/>
        <v>#DIV/0!</v>
      </c>
      <c r="ES6" s="190" t="e">
        <f t="shared" ca="1" si="66"/>
        <v>#DIV/0!</v>
      </c>
      <c r="ET6" s="190" t="e">
        <f t="shared" ca="1" si="67"/>
        <v>#DIV/0!</v>
      </c>
      <c r="EU6" s="190" t="e">
        <f t="shared" ca="1" si="68"/>
        <v>#DIV/0!</v>
      </c>
      <c r="EV6" s="190" t="e">
        <f t="shared" ca="1" si="69"/>
        <v>#DIV/0!</v>
      </c>
      <c r="EW6" s="190" t="e">
        <f t="shared" ca="1" si="70"/>
        <v>#DIV/0!</v>
      </c>
      <c r="EY6" s="185">
        <f t="shared" si="98"/>
        <v>1148</v>
      </c>
      <c r="EZ6" s="185">
        <f t="shared" si="71"/>
        <v>2000</v>
      </c>
      <c r="FA6" s="190" t="e">
        <f t="shared" ca="1" si="99"/>
        <v>#DIV/0!</v>
      </c>
      <c r="FB6" s="190">
        <f t="shared" si="72"/>
        <v>-0.13181799446920037</v>
      </c>
      <c r="FC6" s="190">
        <f t="shared" si="73"/>
        <v>3.0922263280704776</v>
      </c>
      <c r="FD6" s="190">
        <f t="shared" ca="1" si="100"/>
        <v>-0.38640079266849675</v>
      </c>
      <c r="FE6" s="190">
        <f t="shared" ca="1" si="74"/>
        <v>-1.1351294294609826</v>
      </c>
      <c r="FF6" s="173" t="e">
        <f t="shared" ca="1" si="75"/>
        <v>#DIV/0!</v>
      </c>
      <c r="FG6" s="173" t="e">
        <f t="shared" ca="1" si="76"/>
        <v>#DIV/0!</v>
      </c>
      <c r="FH6" s="186">
        <f t="shared" si="77"/>
        <v>1792.7475396177222</v>
      </c>
      <c r="FI6" s="186">
        <f t="shared" si="78"/>
        <v>-121.795</v>
      </c>
      <c r="FJ6" s="186">
        <f t="shared" si="79"/>
        <v>505.79385148722423</v>
      </c>
      <c r="FK6" s="173">
        <f t="shared" si="80"/>
        <v>-93.034999999999997</v>
      </c>
      <c r="FL6" s="186">
        <f t="shared" si="81"/>
        <v>40.375022682084037</v>
      </c>
      <c r="FM6" s="186">
        <f t="shared" si="82"/>
        <v>10.859935125822703</v>
      </c>
      <c r="FN6" s="185">
        <f t="shared" si="83"/>
        <v>81203.736221534578</v>
      </c>
      <c r="FO6" s="152">
        <f t="shared" si="84"/>
        <v>35.565081480357613</v>
      </c>
      <c r="FP6" s="186">
        <f t="shared" si="85"/>
        <v>57205.267989639528</v>
      </c>
      <c r="FQ6" s="152">
        <f t="shared" si="86"/>
        <v>40.3704990102934</v>
      </c>
      <c r="FS6" s="173"/>
      <c r="FT6" s="190">
        <f t="shared" ca="1" si="87"/>
        <v>1.0335358242489807</v>
      </c>
      <c r="FU6" s="190">
        <f t="shared" ca="1" si="87"/>
        <v>5.6321105395561897E-3</v>
      </c>
      <c r="FV6" s="190">
        <f t="shared" ca="1" si="87"/>
        <v>0.19811496552603447</v>
      </c>
      <c r="FW6" s="190">
        <f t="shared" ca="1" si="87"/>
        <v>2.5888706399799573E-2</v>
      </c>
      <c r="FX6" s="190">
        <v>0</v>
      </c>
      <c r="FY6" s="190">
        <f t="shared" ca="1" si="88"/>
        <v>6.4509726081778485E-3</v>
      </c>
      <c r="FZ6" s="190">
        <f t="shared" ca="1" si="88"/>
        <v>1.2660710783002549E-2</v>
      </c>
      <c r="GA6" s="190">
        <f t="shared" ca="1" si="88"/>
        <v>0.14682392423240131</v>
      </c>
      <c r="GB6" s="190">
        <f t="shared" ca="1" si="88"/>
        <v>5.5204628695790653E-2</v>
      </c>
      <c r="GC6" s="190" t="e">
        <f t="shared" ca="1" si="88"/>
        <v>#DIV/0!</v>
      </c>
      <c r="GD6" s="190" t="e">
        <f t="shared" ca="1" si="89"/>
        <v>#DIV/0!</v>
      </c>
      <c r="GE6" s="173"/>
      <c r="GF6" s="190" t="e">
        <f t="shared" ca="1" si="90"/>
        <v>#DIV/0!</v>
      </c>
      <c r="GG6" s="190" t="e">
        <f t="shared" ca="1" si="90"/>
        <v>#DIV/0!</v>
      </c>
      <c r="GH6" s="190" t="e">
        <f t="shared" ca="1" si="90"/>
        <v>#DIV/0!</v>
      </c>
      <c r="GI6" s="190" t="e">
        <f t="shared" ca="1" si="90"/>
        <v>#DIV/0!</v>
      </c>
      <c r="GJ6" s="190" t="e">
        <f t="shared" ca="1" si="90"/>
        <v>#DIV/0!</v>
      </c>
      <c r="GK6" s="190" t="e">
        <f t="shared" ca="1" si="90"/>
        <v>#DIV/0!</v>
      </c>
      <c r="GL6" s="190" t="e">
        <f t="shared" ca="1" si="90"/>
        <v>#DIV/0!</v>
      </c>
      <c r="GM6" s="190" t="e">
        <f t="shared" ca="1" si="90"/>
        <v>#DIV/0!</v>
      </c>
      <c r="GN6" s="190" t="e">
        <f t="shared" ca="1" si="90"/>
        <v>#DIV/0!</v>
      </c>
      <c r="GO6" s="190" t="e">
        <f t="shared" ca="1" si="90"/>
        <v>#DIV/0!</v>
      </c>
      <c r="GP6" s="190" t="e">
        <f t="shared" ca="1" si="91"/>
        <v>#DIV/0!</v>
      </c>
      <c r="GR6" s="191"/>
      <c r="GT6" s="192"/>
      <c r="GU6" s="152" t="e">
        <f t="shared" ca="1" si="101"/>
        <v>#DIV/0!</v>
      </c>
      <c r="GV6" s="152" t="e">
        <f t="shared" ca="1" si="101"/>
        <v>#DIV/0!</v>
      </c>
      <c r="GW6" s="152" t="e">
        <f t="shared" ca="1" si="101"/>
        <v>#DIV/0!</v>
      </c>
      <c r="GX6" s="152">
        <f t="shared" si="101"/>
        <v>-3.8112884473109947</v>
      </c>
    </row>
    <row r="7" spans="1:206" s="178" customFormat="1" ht="15" customHeight="1">
      <c r="A7" s="198" t="s">
        <v>2729</v>
      </c>
      <c r="B7" s="197" t="s">
        <v>2731</v>
      </c>
      <c r="C7" s="152">
        <v>0.1</v>
      </c>
      <c r="D7" s="185">
        <v>850</v>
      </c>
      <c r="E7" s="185"/>
      <c r="F7" s="152">
        <v>62</v>
      </c>
      <c r="G7" s="152">
        <v>0.46</v>
      </c>
      <c r="H7" s="152">
        <v>20.6</v>
      </c>
      <c r="I7" s="152">
        <v>1.77</v>
      </c>
      <c r="J7" s="152">
        <v>0.13</v>
      </c>
      <c r="K7" s="152">
        <v>0.2</v>
      </c>
      <c r="L7" s="152">
        <v>0.56000000000000005</v>
      </c>
      <c r="M7" s="152">
        <v>8.9</v>
      </c>
      <c r="N7" s="152">
        <v>5.4</v>
      </c>
      <c r="O7" s="152">
        <v>0</v>
      </c>
      <c r="P7" s="152">
        <f t="shared" si="0"/>
        <v>100.02000000000001</v>
      </c>
      <c r="Q7" s="152"/>
      <c r="R7" s="174">
        <v>4.9000000000000004</v>
      </c>
      <c r="S7" s="152"/>
      <c r="T7" s="152">
        <v>64.900000000000006</v>
      </c>
      <c r="U7" s="152">
        <v>0.09</v>
      </c>
      <c r="V7" s="152">
        <v>20.22</v>
      </c>
      <c r="W7" s="152">
        <v>0.49</v>
      </c>
      <c r="X7" s="152">
        <v>0</v>
      </c>
      <c r="Y7" s="152">
        <v>0.01</v>
      </c>
      <c r="Z7" s="152">
        <v>1.1100000000000001</v>
      </c>
      <c r="AA7" s="152">
        <v>8.5500000000000007</v>
      </c>
      <c r="AB7" s="152">
        <v>4.47</v>
      </c>
      <c r="AC7" s="152">
        <f t="shared" si="1"/>
        <v>99.84</v>
      </c>
      <c r="AD7" s="175"/>
      <c r="AE7" s="176">
        <f t="shared" ca="1" si="2"/>
        <v>1.0319573901464714</v>
      </c>
      <c r="AF7" s="176">
        <f t="shared" ca="1" si="2"/>
        <v>5.7571964956195246E-3</v>
      </c>
      <c r="AG7" s="176">
        <f t="shared" ca="1" si="3"/>
        <v>0.40408003138485682</v>
      </c>
      <c r="AH7" s="176">
        <f t="shared" ca="1" si="4"/>
        <v>2.4634655532359082E-2</v>
      </c>
      <c r="AI7" s="176">
        <f t="shared" ca="1" si="4"/>
        <v>1.8325345362277983E-3</v>
      </c>
      <c r="AJ7" s="176">
        <f t="shared" ca="1" si="4"/>
        <v>4.9627791563275443E-3</v>
      </c>
      <c r="AK7" s="176">
        <f t="shared" ca="1" si="4"/>
        <v>9.9857346647646231E-3</v>
      </c>
      <c r="AL7" s="176">
        <f t="shared" ca="1" si="5"/>
        <v>0.28718941594062608</v>
      </c>
      <c r="AM7" s="176">
        <f t="shared" ca="1" si="5"/>
        <v>0.11464968152866241</v>
      </c>
      <c r="AN7" s="176" t="e">
        <f t="shared" ca="1" si="5"/>
        <v>#DIV/0!</v>
      </c>
      <c r="AO7" s="176" t="e">
        <f t="shared" ca="1" si="6"/>
        <v>#DIV/0!</v>
      </c>
      <c r="AP7" s="176"/>
      <c r="AQ7" s="176" t="e">
        <f t="shared" ca="1" si="7"/>
        <v>#DIV/0!</v>
      </c>
      <c r="AR7" s="176" t="e">
        <f t="shared" ca="1" si="7"/>
        <v>#DIV/0!</v>
      </c>
      <c r="AS7" s="176" t="e">
        <f t="shared" ca="1" si="7"/>
        <v>#DIV/0!</v>
      </c>
      <c r="AT7" s="176" t="e">
        <f t="shared" ca="1" si="7"/>
        <v>#DIV/0!</v>
      </c>
      <c r="AU7" s="176" t="e">
        <f t="shared" ca="1" si="7"/>
        <v>#DIV/0!</v>
      </c>
      <c r="AV7" s="176" t="e">
        <f t="shared" ca="1" si="7"/>
        <v>#DIV/0!</v>
      </c>
      <c r="AW7" s="176" t="e">
        <f t="shared" ca="1" si="7"/>
        <v>#DIV/0!</v>
      </c>
      <c r="AX7" s="176" t="e">
        <f t="shared" ca="1" si="7"/>
        <v>#DIV/0!</v>
      </c>
      <c r="AY7" s="176" t="e">
        <f t="shared" ca="1" si="7"/>
        <v>#DIV/0!</v>
      </c>
      <c r="AZ7" s="176" t="e">
        <f t="shared" ca="1" si="7"/>
        <v>#DIV/0!</v>
      </c>
      <c r="BA7" s="176" t="e">
        <f t="shared" ca="1" si="8"/>
        <v>#DIV/0!</v>
      </c>
      <c r="BB7" s="176"/>
      <c r="BC7" s="176">
        <f t="shared" ca="1" si="9"/>
        <v>1.0802263648468711</v>
      </c>
      <c r="BD7" s="176">
        <f t="shared" ca="1" si="9"/>
        <v>1.1264080100125155E-3</v>
      </c>
      <c r="BE7" s="176">
        <f t="shared" ca="1" si="10"/>
        <v>0.39662612789329144</v>
      </c>
      <c r="BF7" s="176">
        <f t="shared" ca="1" si="11"/>
        <v>6.8197633959638142E-3</v>
      </c>
      <c r="BG7" s="176">
        <f t="shared" ca="1" si="11"/>
        <v>0</v>
      </c>
      <c r="BH7" s="176">
        <f t="shared" ca="1" si="11"/>
        <v>2.4813895781637717E-4</v>
      </c>
      <c r="BI7" s="176">
        <f t="shared" ca="1" si="11"/>
        <v>1.9793152639087021E-2</v>
      </c>
      <c r="BJ7" s="176">
        <f t="shared" ca="1" si="12"/>
        <v>0.27589545014520822</v>
      </c>
      <c r="BK7" s="176">
        <f t="shared" ca="1" si="12"/>
        <v>9.4904458598726094E-2</v>
      </c>
      <c r="BL7" s="176">
        <f t="shared" ca="1" si="13"/>
        <v>1.8756398644869767</v>
      </c>
      <c r="BM7" s="176"/>
      <c r="BN7" s="176">
        <f t="shared" ca="1" si="14"/>
        <v>0.57592418741981344</v>
      </c>
      <c r="BO7" s="176">
        <f t="shared" ca="1" si="14"/>
        <v>6.0054599571043431E-4</v>
      </c>
      <c r="BP7" s="176">
        <f t="shared" ca="1" si="14"/>
        <v>0.2114617712082891</v>
      </c>
      <c r="BQ7" s="176">
        <f t="shared" ca="1" si="14"/>
        <v>3.6359663307908791E-3</v>
      </c>
      <c r="BR7" s="176">
        <f t="shared" ca="1" si="14"/>
        <v>0</v>
      </c>
      <c r="BS7" s="176">
        <f t="shared" ca="1" si="14"/>
        <v>1.3229563015512463E-4</v>
      </c>
      <c r="BT7" s="176">
        <f t="shared" ca="1" si="14"/>
        <v>1.055274683261268E-2</v>
      </c>
      <c r="BU7" s="176">
        <f t="shared" ca="1" si="14"/>
        <v>0.14709404260858513</v>
      </c>
      <c r="BV7" s="176">
        <f t="shared" ca="1" si="14"/>
        <v>5.0598443974043103E-2</v>
      </c>
      <c r="BW7" s="176">
        <f t="shared" ca="1" si="15"/>
        <v>1</v>
      </c>
      <c r="BX7" s="177"/>
      <c r="BY7" s="152">
        <f t="shared" ca="1" si="16"/>
        <v>5.067461405741041E-2</v>
      </c>
      <c r="BZ7" s="152">
        <f t="shared" ca="1" si="17"/>
        <v>0.70635010557614863</v>
      </c>
      <c r="CA7" s="152">
        <f t="shared" ca="1" si="18"/>
        <v>0.242975280366441</v>
      </c>
      <c r="CB7" s="152"/>
      <c r="CC7" s="152">
        <f t="shared" si="92"/>
        <v>61.987602479504091</v>
      </c>
      <c r="CD7" s="152">
        <f t="shared" si="93"/>
        <v>14.297140571885622</v>
      </c>
      <c r="CE7" s="152">
        <f t="shared" ca="1" si="19"/>
        <v>28.943598040982536</v>
      </c>
      <c r="CF7" s="152">
        <f t="shared" ca="1" si="20"/>
        <v>5.0674614057410405</v>
      </c>
      <c r="CH7" s="152" t="e">
        <f t="shared" ca="1" si="21"/>
        <v>#DIV/0!</v>
      </c>
      <c r="CI7" s="152" t="e">
        <f t="shared" ca="1" si="94"/>
        <v>#DIV/0!</v>
      </c>
      <c r="CJ7" s="152"/>
      <c r="CK7" s="179" t="e">
        <f t="shared" ca="1" si="95"/>
        <v>#DIV/0!</v>
      </c>
      <c r="CL7" s="180">
        <f t="shared" si="22"/>
        <v>4.9000000000000004</v>
      </c>
      <c r="CM7" s="181" t="e">
        <f t="shared" ca="1" si="96"/>
        <v>#DIV/0!</v>
      </c>
      <c r="CN7" s="182" t="e">
        <f t="shared" ca="1" si="23"/>
        <v>#DIV/0!</v>
      </c>
      <c r="CO7" s="183" t="e">
        <f t="shared" ca="1" si="24"/>
        <v>#DIV/0!</v>
      </c>
      <c r="CP7" s="184">
        <v>1.3423319094344939</v>
      </c>
      <c r="CQ7" s="177"/>
      <c r="CR7" s="185" t="e">
        <f t="shared" ca="1" si="25"/>
        <v>#DIV/0!</v>
      </c>
      <c r="CS7" s="185" t="e">
        <f t="shared" ca="1" si="26"/>
        <v>#DIV/0!</v>
      </c>
      <c r="CT7" s="185" t="e">
        <f t="shared" ca="1" si="27"/>
        <v>#DIV/0!</v>
      </c>
      <c r="CU7" s="152" t="e">
        <f t="shared" ca="1" si="28"/>
        <v>#DIV/0!</v>
      </c>
      <c r="CV7" s="152" t="e">
        <f t="shared" ca="1" si="29"/>
        <v>#DIV/0!</v>
      </c>
      <c r="CW7" s="152" t="e">
        <f t="shared" ca="1" si="30"/>
        <v>#DIV/0!</v>
      </c>
      <c r="CX7" s="185" t="e">
        <f t="shared" ca="1" si="31"/>
        <v>#DIV/0!</v>
      </c>
      <c r="CY7" s="152" t="e">
        <f t="shared" ca="1" si="32"/>
        <v>#DIV/0!</v>
      </c>
      <c r="DA7" s="186" t="e">
        <f t="shared" ca="1" si="33"/>
        <v>#DIV/0!</v>
      </c>
      <c r="DB7" s="186" t="e">
        <f t="shared" ca="1" si="34"/>
        <v>#DIV/0!</v>
      </c>
      <c r="DD7" s="187" t="e">
        <f t="shared" ca="1" si="35"/>
        <v>#DIV/0!</v>
      </c>
      <c r="DE7" s="187" t="e">
        <f t="shared" ca="1" si="36"/>
        <v>#DIV/0!</v>
      </c>
      <c r="DF7" s="187" t="e">
        <f t="shared" ca="1" si="37"/>
        <v>#DIV/0!</v>
      </c>
      <c r="DG7" s="187" t="e">
        <f t="shared" ca="1" si="38"/>
        <v>#DIV/0!</v>
      </c>
      <c r="DH7" s="187" t="e">
        <f t="shared" ca="1" si="39"/>
        <v>#DIV/0!</v>
      </c>
      <c r="DI7" s="187" t="e">
        <f t="shared" ca="1" si="40"/>
        <v>#DIV/0!</v>
      </c>
      <c r="DJ7" s="187"/>
      <c r="DK7" s="188" t="e">
        <f t="shared" ca="1" si="41"/>
        <v>#DIV/0!</v>
      </c>
      <c r="DL7" s="188" t="e">
        <f t="shared" ca="1" si="42"/>
        <v>#DIV/0!</v>
      </c>
      <c r="DM7" s="187">
        <f t="shared" si="43"/>
        <v>1</v>
      </c>
      <c r="DN7" s="187"/>
      <c r="DO7" s="188" t="e">
        <f t="shared" ca="1" si="44"/>
        <v>#DIV/0!</v>
      </c>
      <c r="DP7" s="187" t="e">
        <f t="shared" ca="1" si="45"/>
        <v>#DIV/0!</v>
      </c>
      <c r="DQ7" s="187" t="e">
        <f t="shared" ca="1" si="46"/>
        <v>#DIV/0!</v>
      </c>
      <c r="DR7" s="187" t="e">
        <f t="shared" ca="1" si="47"/>
        <v>#DIV/0!</v>
      </c>
      <c r="DS7" s="187" t="e">
        <f t="shared" ca="1" si="48"/>
        <v>#DIV/0!</v>
      </c>
      <c r="DT7" s="187" t="e">
        <f t="shared" ca="1" si="49"/>
        <v>#DIV/0!</v>
      </c>
      <c r="DU7" s="187"/>
      <c r="DV7" s="189">
        <f t="shared" si="50"/>
        <v>850</v>
      </c>
      <c r="DW7" s="177">
        <f t="shared" si="51"/>
        <v>4.9000000000000004</v>
      </c>
      <c r="DX7" s="177" t="e">
        <f t="shared" ca="1" si="52"/>
        <v>#DIV/0!</v>
      </c>
      <c r="DY7" s="177">
        <f t="shared" ca="1" si="53"/>
        <v>0.73143822430269356</v>
      </c>
      <c r="DZ7" s="177">
        <f t="shared" ca="1" si="54"/>
        <v>5.3379604936083486E-2</v>
      </c>
      <c r="EA7" s="177" t="e">
        <f t="shared" ca="1" si="55"/>
        <v>#DIV/0!</v>
      </c>
      <c r="EB7" s="177">
        <v>6.9978080699951324</v>
      </c>
      <c r="EC7" s="177" t="e">
        <f t="shared" ca="1" si="56"/>
        <v>#DIV/0!</v>
      </c>
      <c r="ED7" s="177">
        <f t="shared" ca="1" si="57"/>
        <v>2.9823302027083907</v>
      </c>
      <c r="EE7" s="177">
        <f t="shared" ca="1" si="58"/>
        <v>0.32096082738758414</v>
      </c>
      <c r="EF7" s="177">
        <f t="shared" ca="1" si="59"/>
        <v>4.551369089667876</v>
      </c>
      <c r="EG7" s="177">
        <f t="shared" ca="1" si="60"/>
        <v>2.9838344546626789</v>
      </c>
      <c r="EH7" s="177" t="e">
        <f t="shared" ca="1" si="61"/>
        <v>#DIV/0!</v>
      </c>
      <c r="EI7" s="177" t="e">
        <f t="shared" ca="1" si="62"/>
        <v>#DIV/0!</v>
      </c>
      <c r="EJ7" s="177" t="e">
        <f t="shared" ca="1" si="63"/>
        <v>#DIV/0!</v>
      </c>
      <c r="EK7" s="177" t="e">
        <f t="shared" ca="1" si="64"/>
        <v>#DIV/0!</v>
      </c>
      <c r="EL7" s="187"/>
      <c r="EM7" s="187">
        <v>2.8</v>
      </c>
      <c r="EN7" s="187">
        <v>3.3926686555344698</v>
      </c>
      <c r="EO7" s="177">
        <v>3.6020711108470036</v>
      </c>
      <c r="EQ7" s="190">
        <f t="shared" si="97"/>
        <v>8.9047195013357072</v>
      </c>
      <c r="ER7" s="190" t="e">
        <f t="shared" ca="1" si="65"/>
        <v>#DIV/0!</v>
      </c>
      <c r="ES7" s="190" t="e">
        <f t="shared" ca="1" si="66"/>
        <v>#DIV/0!</v>
      </c>
      <c r="ET7" s="190" t="e">
        <f t="shared" ca="1" si="67"/>
        <v>#DIV/0!</v>
      </c>
      <c r="EU7" s="190" t="e">
        <f t="shared" ca="1" si="68"/>
        <v>#DIV/0!</v>
      </c>
      <c r="EV7" s="190" t="e">
        <f t="shared" ca="1" si="69"/>
        <v>#DIV/0!</v>
      </c>
      <c r="EW7" s="190" t="e">
        <f t="shared" ca="1" si="70"/>
        <v>#DIV/0!</v>
      </c>
      <c r="EY7" s="185">
        <f t="shared" si="98"/>
        <v>1123</v>
      </c>
      <c r="EZ7" s="185">
        <f t="shared" si="71"/>
        <v>1000</v>
      </c>
      <c r="FA7" s="190" t="e">
        <f t="shared" ca="1" si="99"/>
        <v>#DIV/0!</v>
      </c>
      <c r="FB7" s="190">
        <f t="shared" si="72"/>
        <v>-6.8429051982028713E-2</v>
      </c>
      <c r="FC7" s="190">
        <f t="shared" si="73"/>
        <v>3.1316374593558538</v>
      </c>
      <c r="FD7" s="190">
        <f t="shared" ca="1" si="100"/>
        <v>-0.34671546651975221</v>
      </c>
      <c r="FE7" s="190">
        <f t="shared" ca="1" si="74"/>
        <v>-1.2050665340600806</v>
      </c>
      <c r="FF7" s="173" t="e">
        <f t="shared" ca="1" si="75"/>
        <v>#DIV/0!</v>
      </c>
      <c r="FG7" s="173" t="e">
        <f t="shared" ca="1" si="76"/>
        <v>#DIV/0!</v>
      </c>
      <c r="FH7" s="186">
        <f t="shared" si="77"/>
        <v>893.26915642905851</v>
      </c>
      <c r="FI7" s="186">
        <f t="shared" si="78"/>
        <v>-30.379999999999995</v>
      </c>
      <c r="FJ7" s="186">
        <f t="shared" si="79"/>
        <v>247.09472592435549</v>
      </c>
      <c r="FK7" s="173">
        <f t="shared" si="80"/>
        <v>-23.132500000000004</v>
      </c>
      <c r="FL7" s="186">
        <f t="shared" si="81"/>
        <v>41.235953743542083</v>
      </c>
      <c r="FM7" s="186">
        <f t="shared" si="82"/>
        <v>11.995631812949373</v>
      </c>
      <c r="FN7" s="185">
        <f t="shared" si="83"/>
        <v>78628.097492468805</v>
      </c>
      <c r="FO7" s="152">
        <f t="shared" si="84"/>
        <v>33.296655163781587</v>
      </c>
      <c r="FP7" s="186">
        <f t="shared" si="85"/>
        <v>56307.157777778571</v>
      </c>
      <c r="FQ7" s="152">
        <f t="shared" si="86"/>
        <v>39.458170939295812</v>
      </c>
      <c r="FS7" s="173"/>
      <c r="FT7" s="190">
        <f t="shared" ca="1" si="87"/>
        <v>1.0318715153532496</v>
      </c>
      <c r="FU7" s="190">
        <f t="shared" ca="1" si="87"/>
        <v>5.7572685515463271E-3</v>
      </c>
      <c r="FV7" s="190">
        <f t="shared" ca="1" si="87"/>
        <v>0.20203803415031238</v>
      </c>
      <c r="FW7" s="190">
        <f t="shared" ca="1" si="87"/>
        <v>2.4636027057873783E-2</v>
      </c>
      <c r="FX7" s="190">
        <v>0</v>
      </c>
      <c r="FY7" s="190">
        <f t="shared" ca="1" si="88"/>
        <v>4.9622866216752683E-3</v>
      </c>
      <c r="FZ7" s="190">
        <f t="shared" ca="1" si="88"/>
        <v>9.9859127302555327E-3</v>
      </c>
      <c r="GA7" s="190">
        <f t="shared" ca="1" si="88"/>
        <v>0.14359702479872216</v>
      </c>
      <c r="GB7" s="190">
        <f t="shared" ca="1" si="88"/>
        <v>5.7327883645628755E-2</v>
      </c>
      <c r="GC7" s="190" t="e">
        <f t="shared" ca="1" si="88"/>
        <v>#DIV/0!</v>
      </c>
      <c r="GD7" s="190" t="e">
        <f t="shared" ca="1" si="89"/>
        <v>#DIV/0!</v>
      </c>
      <c r="GE7" s="173"/>
      <c r="GF7" s="190" t="e">
        <f t="shared" ca="1" si="90"/>
        <v>#DIV/0!</v>
      </c>
      <c r="GG7" s="190" t="e">
        <f t="shared" ca="1" si="90"/>
        <v>#DIV/0!</v>
      </c>
      <c r="GH7" s="190" t="e">
        <f t="shared" ca="1" si="90"/>
        <v>#DIV/0!</v>
      </c>
      <c r="GI7" s="190" t="e">
        <f t="shared" ca="1" si="90"/>
        <v>#DIV/0!</v>
      </c>
      <c r="GJ7" s="190" t="e">
        <f t="shared" ca="1" si="90"/>
        <v>#DIV/0!</v>
      </c>
      <c r="GK7" s="190" t="e">
        <f t="shared" ca="1" si="90"/>
        <v>#DIV/0!</v>
      </c>
      <c r="GL7" s="190" t="e">
        <f t="shared" ca="1" si="90"/>
        <v>#DIV/0!</v>
      </c>
      <c r="GM7" s="190" t="e">
        <f t="shared" ca="1" si="90"/>
        <v>#DIV/0!</v>
      </c>
      <c r="GN7" s="190" t="e">
        <f t="shared" ca="1" si="90"/>
        <v>#DIV/0!</v>
      </c>
      <c r="GO7" s="190" t="e">
        <f t="shared" ca="1" si="90"/>
        <v>#DIV/0!</v>
      </c>
      <c r="GP7" s="190" t="e">
        <f t="shared" ca="1" si="91"/>
        <v>#DIV/0!</v>
      </c>
      <c r="GR7" s="191"/>
      <c r="GT7" s="192"/>
      <c r="GU7" s="152" t="e">
        <f t="shared" ca="1" si="101"/>
        <v>#DIV/0!</v>
      </c>
      <c r="GV7" s="152" t="e">
        <f t="shared" ca="1" si="101"/>
        <v>#DIV/0!</v>
      </c>
      <c r="GW7" s="152" t="e">
        <f t="shared" ca="1" si="101"/>
        <v>#DIV/0!</v>
      </c>
      <c r="GX7" s="152">
        <f t="shared" si="101"/>
        <v>-3.5576680905655067</v>
      </c>
    </row>
    <row r="8" spans="1:206" s="178" customFormat="1" ht="15" customHeight="1">
      <c r="A8" s="198" t="s">
        <v>2729</v>
      </c>
      <c r="B8" s="197" t="s">
        <v>2732</v>
      </c>
      <c r="C8" s="152">
        <v>0.1</v>
      </c>
      <c r="D8" s="185">
        <v>850</v>
      </c>
      <c r="E8" s="185"/>
      <c r="F8" s="152">
        <v>60.5</v>
      </c>
      <c r="G8" s="152">
        <v>0.54</v>
      </c>
      <c r="H8" s="152">
        <v>20.7</v>
      </c>
      <c r="I8" s="152">
        <v>2.2799999999999998</v>
      </c>
      <c r="J8" s="152">
        <v>0.15</v>
      </c>
      <c r="K8" s="152">
        <v>0.24</v>
      </c>
      <c r="L8" s="152">
        <v>0.6</v>
      </c>
      <c r="M8" s="152">
        <v>9.3000000000000007</v>
      </c>
      <c r="N8" s="152">
        <v>5.7</v>
      </c>
      <c r="O8" s="152">
        <v>0</v>
      </c>
      <c r="P8" s="152">
        <f t="shared" si="0"/>
        <v>100.00999999999999</v>
      </c>
      <c r="Q8" s="152"/>
      <c r="R8" s="174">
        <v>4.9000000000000004</v>
      </c>
      <c r="S8" s="152"/>
      <c r="T8" s="152">
        <v>64</v>
      </c>
      <c r="U8" s="152">
        <v>0.35</v>
      </c>
      <c r="V8" s="152">
        <v>19.68</v>
      </c>
      <c r="W8" s="152">
        <v>1.45</v>
      </c>
      <c r="X8" s="152">
        <v>0</v>
      </c>
      <c r="Y8" s="152">
        <v>0.16</v>
      </c>
      <c r="Z8" s="152">
        <v>0.87</v>
      </c>
      <c r="AA8" s="152">
        <v>8.5500000000000007</v>
      </c>
      <c r="AB8" s="152">
        <v>3.96</v>
      </c>
      <c r="AC8" s="152">
        <f t="shared" si="1"/>
        <v>99.02</v>
      </c>
      <c r="AD8" s="175"/>
      <c r="AE8" s="176">
        <f t="shared" ca="1" si="2"/>
        <v>1.0069906790945407</v>
      </c>
      <c r="AF8" s="176">
        <f t="shared" ca="1" si="2"/>
        <v>6.7584480600750936E-3</v>
      </c>
      <c r="AG8" s="176">
        <f t="shared" ca="1" si="3"/>
        <v>0.40604158493526871</v>
      </c>
      <c r="AH8" s="176">
        <f t="shared" ca="1" si="4"/>
        <v>3.1732776617954074E-2</v>
      </c>
      <c r="AI8" s="176">
        <f t="shared" ca="1" si="4"/>
        <v>2.11446292641669E-3</v>
      </c>
      <c r="AJ8" s="176">
        <f t="shared" ca="1" si="4"/>
        <v>5.9553349875930521E-3</v>
      </c>
      <c r="AK8" s="176">
        <f t="shared" ca="1" si="4"/>
        <v>1.0699001426533523E-2</v>
      </c>
      <c r="AL8" s="176">
        <f t="shared" ca="1" si="5"/>
        <v>0.30009680542110367</v>
      </c>
      <c r="AM8" s="176">
        <f t="shared" ca="1" si="5"/>
        <v>0.12101910828025476</v>
      </c>
      <c r="AN8" s="176" t="e">
        <f t="shared" ca="1" si="5"/>
        <v>#DIV/0!</v>
      </c>
      <c r="AO8" s="176" t="e">
        <f t="shared" ca="1" si="6"/>
        <v>#DIV/0!</v>
      </c>
      <c r="AP8" s="176"/>
      <c r="AQ8" s="176" t="e">
        <f t="shared" ca="1" si="7"/>
        <v>#DIV/0!</v>
      </c>
      <c r="AR8" s="176" t="e">
        <f t="shared" ca="1" si="7"/>
        <v>#DIV/0!</v>
      </c>
      <c r="AS8" s="176" t="e">
        <f t="shared" ca="1" si="7"/>
        <v>#DIV/0!</v>
      </c>
      <c r="AT8" s="176" t="e">
        <f t="shared" ca="1" si="7"/>
        <v>#DIV/0!</v>
      </c>
      <c r="AU8" s="176" t="e">
        <f t="shared" ca="1" si="7"/>
        <v>#DIV/0!</v>
      </c>
      <c r="AV8" s="176" t="e">
        <f t="shared" ca="1" si="7"/>
        <v>#DIV/0!</v>
      </c>
      <c r="AW8" s="176" t="e">
        <f t="shared" ca="1" si="7"/>
        <v>#DIV/0!</v>
      </c>
      <c r="AX8" s="176" t="e">
        <f t="shared" ca="1" si="7"/>
        <v>#DIV/0!</v>
      </c>
      <c r="AY8" s="176" t="e">
        <f t="shared" ca="1" si="7"/>
        <v>#DIV/0!</v>
      </c>
      <c r="AZ8" s="176" t="e">
        <f t="shared" ca="1" si="7"/>
        <v>#DIV/0!</v>
      </c>
      <c r="BA8" s="176" t="e">
        <f t="shared" ca="1" si="8"/>
        <v>#DIV/0!</v>
      </c>
      <c r="BB8" s="176"/>
      <c r="BC8" s="176">
        <f t="shared" ca="1" si="9"/>
        <v>1.0652463382157125</v>
      </c>
      <c r="BD8" s="176">
        <f t="shared" ca="1" si="9"/>
        <v>4.3804755944931162E-3</v>
      </c>
      <c r="BE8" s="176">
        <f t="shared" ca="1" si="10"/>
        <v>0.38603373872106705</v>
      </c>
      <c r="BF8" s="176">
        <f t="shared" ca="1" si="11"/>
        <v>2.0180932498260265E-2</v>
      </c>
      <c r="BG8" s="176">
        <f t="shared" ca="1" si="11"/>
        <v>0</v>
      </c>
      <c r="BH8" s="176">
        <f t="shared" ca="1" si="11"/>
        <v>3.9702233250620347E-3</v>
      </c>
      <c r="BI8" s="176">
        <f t="shared" ca="1" si="11"/>
        <v>1.551355206847361E-2</v>
      </c>
      <c r="BJ8" s="176">
        <f t="shared" ca="1" si="12"/>
        <v>0.27589545014520822</v>
      </c>
      <c r="BK8" s="176">
        <f t="shared" ca="1" si="12"/>
        <v>8.407643312101909E-2</v>
      </c>
      <c r="BL8" s="176">
        <f t="shared" ca="1" si="13"/>
        <v>1.855297143689296</v>
      </c>
      <c r="BM8" s="176"/>
      <c r="BN8" s="176">
        <f t="shared" ca="1" si="14"/>
        <v>0.57416481335030167</v>
      </c>
      <c r="BO8" s="176">
        <f t="shared" ca="1" si="14"/>
        <v>2.361064161281708E-3</v>
      </c>
      <c r="BP8" s="176">
        <f t="shared" ca="1" si="14"/>
        <v>0.20807111143039392</v>
      </c>
      <c r="BQ8" s="176">
        <f t="shared" ca="1" si="14"/>
        <v>1.087746648395635E-2</v>
      </c>
      <c r="BR8" s="176">
        <f t="shared" ca="1" si="14"/>
        <v>0</v>
      </c>
      <c r="BS8" s="176">
        <f t="shared" ca="1" si="14"/>
        <v>2.1399393291616701E-3</v>
      </c>
      <c r="BT8" s="176">
        <f t="shared" ca="1" si="14"/>
        <v>8.361761414467872E-3</v>
      </c>
      <c r="BU8" s="176">
        <f t="shared" ca="1" si="14"/>
        <v>0.14870688023406564</v>
      </c>
      <c r="BV8" s="176">
        <f t="shared" ca="1" si="14"/>
        <v>4.5316963596371093E-2</v>
      </c>
      <c r="BW8" s="176">
        <f t="shared" ca="1" si="15"/>
        <v>0.99999999999999989</v>
      </c>
      <c r="BX8" s="177"/>
      <c r="BY8" s="152">
        <f t="shared" ca="1" si="16"/>
        <v>4.1315988873563393E-2</v>
      </c>
      <c r="BZ8" s="152">
        <f t="shared" ca="1" si="17"/>
        <v>0.7347700448068778</v>
      </c>
      <c r="CA8" s="152">
        <f t="shared" ca="1" si="18"/>
        <v>0.22391396631955884</v>
      </c>
      <c r="CB8" s="152"/>
      <c r="CC8" s="152">
        <f t="shared" si="92"/>
        <v>60.493950604939513</v>
      </c>
      <c r="CD8" s="152">
        <f t="shared" si="93"/>
        <v>14.998500149985002</v>
      </c>
      <c r="CE8" s="152">
        <f t="shared" ca="1" si="19"/>
        <v>26.421511816746616</v>
      </c>
      <c r="CF8" s="152">
        <f t="shared" ca="1" si="20"/>
        <v>4.131598887356339</v>
      </c>
      <c r="CH8" s="152" t="e">
        <f t="shared" ca="1" si="21"/>
        <v>#DIV/0!</v>
      </c>
      <c r="CI8" s="152" t="e">
        <f t="shared" ca="1" si="94"/>
        <v>#DIV/0!</v>
      </c>
      <c r="CJ8" s="152"/>
      <c r="CK8" s="179" t="e">
        <f t="shared" ca="1" si="95"/>
        <v>#DIV/0!</v>
      </c>
      <c r="CL8" s="180">
        <f t="shared" si="22"/>
        <v>4.9000000000000004</v>
      </c>
      <c r="CM8" s="181" t="e">
        <f t="shared" ca="1" si="96"/>
        <v>#DIV/0!</v>
      </c>
      <c r="CN8" s="182" t="e">
        <f t="shared" ca="1" si="23"/>
        <v>#DIV/0!</v>
      </c>
      <c r="CO8" s="183" t="e">
        <f t="shared" ca="1" si="24"/>
        <v>#DIV/0!</v>
      </c>
      <c r="CP8" s="184">
        <v>0.76639828575686564</v>
      </c>
      <c r="CQ8" s="177"/>
      <c r="CR8" s="185" t="e">
        <f t="shared" ca="1" si="25"/>
        <v>#DIV/0!</v>
      </c>
      <c r="CS8" s="185" t="e">
        <f t="shared" ca="1" si="26"/>
        <v>#DIV/0!</v>
      </c>
      <c r="CT8" s="185" t="e">
        <f t="shared" ca="1" si="27"/>
        <v>#DIV/0!</v>
      </c>
      <c r="CU8" s="152" t="e">
        <f t="shared" ca="1" si="28"/>
        <v>#DIV/0!</v>
      </c>
      <c r="CV8" s="152" t="e">
        <f t="shared" ca="1" si="29"/>
        <v>#DIV/0!</v>
      </c>
      <c r="CW8" s="152" t="e">
        <f t="shared" ca="1" si="30"/>
        <v>#DIV/0!</v>
      </c>
      <c r="CX8" s="185" t="e">
        <f t="shared" ca="1" si="31"/>
        <v>#DIV/0!</v>
      </c>
      <c r="CY8" s="152" t="e">
        <f t="shared" ca="1" si="32"/>
        <v>#DIV/0!</v>
      </c>
      <c r="DA8" s="186" t="e">
        <f t="shared" ca="1" si="33"/>
        <v>#DIV/0!</v>
      </c>
      <c r="DB8" s="186" t="e">
        <f t="shared" ca="1" si="34"/>
        <v>#DIV/0!</v>
      </c>
      <c r="DD8" s="187" t="e">
        <f t="shared" ca="1" si="35"/>
        <v>#DIV/0!</v>
      </c>
      <c r="DE8" s="187" t="e">
        <f t="shared" ca="1" si="36"/>
        <v>#DIV/0!</v>
      </c>
      <c r="DF8" s="187" t="e">
        <f t="shared" ca="1" si="37"/>
        <v>#DIV/0!</v>
      </c>
      <c r="DG8" s="187" t="e">
        <f t="shared" ca="1" si="38"/>
        <v>#DIV/0!</v>
      </c>
      <c r="DH8" s="187" t="e">
        <f t="shared" ca="1" si="39"/>
        <v>#DIV/0!</v>
      </c>
      <c r="DI8" s="187" t="e">
        <f t="shared" ca="1" si="40"/>
        <v>#DIV/0!</v>
      </c>
      <c r="DJ8" s="187"/>
      <c r="DK8" s="188" t="e">
        <f t="shared" ca="1" si="41"/>
        <v>#DIV/0!</v>
      </c>
      <c r="DL8" s="188" t="e">
        <f t="shared" ca="1" si="42"/>
        <v>#DIV/0!</v>
      </c>
      <c r="DM8" s="187">
        <f t="shared" si="43"/>
        <v>1</v>
      </c>
      <c r="DN8" s="187"/>
      <c r="DO8" s="188" t="e">
        <f t="shared" ca="1" si="44"/>
        <v>#DIV/0!</v>
      </c>
      <c r="DP8" s="187" t="e">
        <f t="shared" ca="1" si="45"/>
        <v>#DIV/0!</v>
      </c>
      <c r="DQ8" s="187" t="e">
        <f t="shared" ca="1" si="46"/>
        <v>#DIV/0!</v>
      </c>
      <c r="DR8" s="187" t="e">
        <f t="shared" ca="1" si="47"/>
        <v>#DIV/0!</v>
      </c>
      <c r="DS8" s="187" t="e">
        <f t="shared" ca="1" si="48"/>
        <v>#DIV/0!</v>
      </c>
      <c r="DT8" s="187" t="e">
        <f t="shared" ca="1" si="49"/>
        <v>#DIV/0!</v>
      </c>
      <c r="DU8" s="187"/>
      <c r="DV8" s="189">
        <f t="shared" si="50"/>
        <v>850</v>
      </c>
      <c r="DW8" s="177">
        <f t="shared" si="51"/>
        <v>4.9000000000000004</v>
      </c>
      <c r="DX8" s="177" t="e">
        <f t="shared" ca="1" si="52"/>
        <v>#DIV/0!</v>
      </c>
      <c r="DY8" s="177">
        <f t="shared" ca="1" si="53"/>
        <v>0.73400465915864466</v>
      </c>
      <c r="DZ8" s="177">
        <f t="shared" ca="1" si="54"/>
        <v>4.3096566119860333E-2</v>
      </c>
      <c r="EA8" s="177" t="e">
        <f t="shared" ca="1" si="55"/>
        <v>#DIV/0!</v>
      </c>
      <c r="EB8" s="177">
        <v>6.9978080699951324</v>
      </c>
      <c r="EC8" s="177" t="e">
        <f t="shared" ca="1" si="56"/>
        <v>#DIV/0!</v>
      </c>
      <c r="ED8" s="177">
        <f t="shared" ca="1" si="57"/>
        <v>3.1865057141387014</v>
      </c>
      <c r="EE8" s="177">
        <f t="shared" ca="1" si="58"/>
        <v>0.28851693833180997</v>
      </c>
      <c r="EF8" s="177">
        <f t="shared" ca="1" si="59"/>
        <v>4.7840861785681978</v>
      </c>
      <c r="EG8" s="177">
        <f t="shared" ca="1" si="60"/>
        <v>3.0940738442643383</v>
      </c>
      <c r="EH8" s="177" t="e">
        <f t="shared" ca="1" si="61"/>
        <v>#DIV/0!</v>
      </c>
      <c r="EI8" s="177" t="e">
        <f t="shared" ca="1" si="62"/>
        <v>#DIV/0!</v>
      </c>
      <c r="EJ8" s="177" t="e">
        <f t="shared" ca="1" si="63"/>
        <v>#DIV/0!</v>
      </c>
      <c r="EK8" s="177" t="e">
        <f t="shared" ca="1" si="64"/>
        <v>#DIV/0!</v>
      </c>
      <c r="EL8" s="187"/>
      <c r="EM8" s="187">
        <v>2.8</v>
      </c>
      <c r="EN8" s="187">
        <v>3.3926686555344698</v>
      </c>
      <c r="EO8" s="177">
        <v>3.6020711108470036</v>
      </c>
      <c r="EQ8" s="190">
        <f t="shared" si="97"/>
        <v>8.9047195013357072</v>
      </c>
      <c r="ER8" s="190" t="e">
        <f t="shared" ca="1" si="65"/>
        <v>#DIV/0!</v>
      </c>
      <c r="ES8" s="190" t="e">
        <f t="shared" ca="1" si="66"/>
        <v>#DIV/0!</v>
      </c>
      <c r="ET8" s="190" t="e">
        <f t="shared" ca="1" si="67"/>
        <v>#DIV/0!</v>
      </c>
      <c r="EU8" s="190" t="e">
        <f t="shared" ca="1" si="68"/>
        <v>#DIV/0!</v>
      </c>
      <c r="EV8" s="190" t="e">
        <f t="shared" ca="1" si="69"/>
        <v>#DIV/0!</v>
      </c>
      <c r="EW8" s="190" t="e">
        <f t="shared" ca="1" si="70"/>
        <v>#DIV/0!</v>
      </c>
      <c r="EY8" s="185">
        <f t="shared" si="98"/>
        <v>1123</v>
      </c>
      <c r="EZ8" s="185">
        <f t="shared" si="71"/>
        <v>1000</v>
      </c>
      <c r="FA8" s="190" t="e">
        <f t="shared" ca="1" si="99"/>
        <v>#DIV/0!</v>
      </c>
      <c r="FB8" s="190">
        <f t="shared" si="72"/>
        <v>-6.8429051982028713E-2</v>
      </c>
      <c r="FC8" s="190">
        <f t="shared" si="73"/>
        <v>3.1316374593558538</v>
      </c>
      <c r="FD8" s="190">
        <f t="shared" ca="1" si="100"/>
        <v>-0.3102096499233033</v>
      </c>
      <c r="FE8" s="190">
        <f t="shared" ca="1" si="74"/>
        <v>-1.226168324273327</v>
      </c>
      <c r="FF8" s="173" t="e">
        <f t="shared" ca="1" si="75"/>
        <v>#DIV/0!</v>
      </c>
      <c r="FG8" s="173" t="e">
        <f t="shared" ca="1" si="76"/>
        <v>#DIV/0!</v>
      </c>
      <c r="FH8" s="186">
        <f t="shared" si="77"/>
        <v>893.26915642905851</v>
      </c>
      <c r="FI8" s="186">
        <f t="shared" si="78"/>
        <v>-30.379999999999995</v>
      </c>
      <c r="FJ8" s="186">
        <f t="shared" si="79"/>
        <v>247.09472592435549</v>
      </c>
      <c r="FK8" s="173">
        <f t="shared" si="80"/>
        <v>-23.132500000000004</v>
      </c>
      <c r="FL8" s="186">
        <f t="shared" si="81"/>
        <v>41.235953743542083</v>
      </c>
      <c r="FM8" s="186">
        <f t="shared" si="82"/>
        <v>11.995631812949373</v>
      </c>
      <c r="FN8" s="185">
        <f t="shared" si="83"/>
        <v>78628.097492468805</v>
      </c>
      <c r="FO8" s="152">
        <f t="shared" si="84"/>
        <v>33.296655163781587</v>
      </c>
      <c r="FP8" s="186">
        <f t="shared" si="85"/>
        <v>56307.157777778571</v>
      </c>
      <c r="FQ8" s="152">
        <f t="shared" si="86"/>
        <v>39.458170939295812</v>
      </c>
      <c r="FS8" s="173"/>
      <c r="FT8" s="190">
        <f t="shared" ca="1" si="87"/>
        <v>1.0069068819172837</v>
      </c>
      <c r="FU8" s="190">
        <f t="shared" ca="1" si="87"/>
        <v>6.758532647467428E-3</v>
      </c>
      <c r="FV8" s="190">
        <f t="shared" ca="1" si="87"/>
        <v>0.20301880130638184</v>
      </c>
      <c r="FW8" s="190">
        <f t="shared" ca="1" si="87"/>
        <v>3.1734543328786564E-2</v>
      </c>
      <c r="FX8" s="190">
        <v>0</v>
      </c>
      <c r="FY8" s="190">
        <f t="shared" ca="1" si="88"/>
        <v>5.9547439460103206E-3</v>
      </c>
      <c r="FZ8" s="190">
        <f t="shared" ca="1" si="88"/>
        <v>1.069919221098807E-2</v>
      </c>
      <c r="GA8" s="190">
        <f t="shared" ca="1" si="88"/>
        <v>0.15005082366608047</v>
      </c>
      <c r="GB8" s="190">
        <f t="shared" ca="1" si="88"/>
        <v>6.0512766070385908E-2</v>
      </c>
      <c r="GC8" s="190" t="e">
        <f t="shared" ca="1" si="88"/>
        <v>#DIV/0!</v>
      </c>
      <c r="GD8" s="190" t="e">
        <f t="shared" ca="1" si="89"/>
        <v>#DIV/0!</v>
      </c>
      <c r="GE8" s="173"/>
      <c r="GF8" s="190" t="e">
        <f t="shared" ca="1" si="90"/>
        <v>#DIV/0!</v>
      </c>
      <c r="GG8" s="190" t="e">
        <f t="shared" ca="1" si="90"/>
        <v>#DIV/0!</v>
      </c>
      <c r="GH8" s="190" t="e">
        <f t="shared" ca="1" si="90"/>
        <v>#DIV/0!</v>
      </c>
      <c r="GI8" s="190" t="e">
        <f t="shared" ca="1" si="90"/>
        <v>#DIV/0!</v>
      </c>
      <c r="GJ8" s="190" t="e">
        <f t="shared" ca="1" si="90"/>
        <v>#DIV/0!</v>
      </c>
      <c r="GK8" s="190" t="e">
        <f t="shared" ca="1" si="90"/>
        <v>#DIV/0!</v>
      </c>
      <c r="GL8" s="190" t="e">
        <f t="shared" ca="1" si="90"/>
        <v>#DIV/0!</v>
      </c>
      <c r="GM8" s="190" t="e">
        <f t="shared" ca="1" si="90"/>
        <v>#DIV/0!</v>
      </c>
      <c r="GN8" s="190" t="e">
        <f t="shared" ca="1" si="90"/>
        <v>#DIV/0!</v>
      </c>
      <c r="GO8" s="190" t="e">
        <f t="shared" ca="1" si="90"/>
        <v>#DIV/0!</v>
      </c>
      <c r="GP8" s="190" t="e">
        <f t="shared" ca="1" si="91"/>
        <v>#DIV/0!</v>
      </c>
      <c r="GR8" s="191"/>
      <c r="GT8" s="192"/>
      <c r="GU8" s="152" t="e">
        <f t="shared" ca="1" si="101"/>
        <v>#DIV/0!</v>
      </c>
      <c r="GV8" s="152" t="e">
        <f t="shared" ca="1" si="101"/>
        <v>#DIV/0!</v>
      </c>
      <c r="GW8" s="152" t="e">
        <f t="shared" ca="1" si="101"/>
        <v>#DIV/0!</v>
      </c>
      <c r="GX8" s="152">
        <f t="shared" si="101"/>
        <v>-4.1336017142431345</v>
      </c>
    </row>
    <row r="9" spans="1:206" s="178" customFormat="1" ht="15" customHeight="1">
      <c r="A9" s="198" t="s">
        <v>2729</v>
      </c>
      <c r="B9" s="197" t="s">
        <v>2733</v>
      </c>
      <c r="C9" s="152">
        <v>0.1</v>
      </c>
      <c r="D9" s="185">
        <v>875</v>
      </c>
      <c r="E9" s="185"/>
      <c r="F9" s="152">
        <v>62</v>
      </c>
      <c r="G9" s="152">
        <v>0.51</v>
      </c>
      <c r="H9" s="152">
        <v>20.100000000000001</v>
      </c>
      <c r="I9" s="152">
        <v>2.12</v>
      </c>
      <c r="J9" s="152">
        <v>0.14000000000000001</v>
      </c>
      <c r="K9" s="152">
        <v>0.25</v>
      </c>
      <c r="L9" s="152">
        <v>0.6</v>
      </c>
      <c r="M9" s="152">
        <v>9.4</v>
      </c>
      <c r="N9" s="152">
        <v>4.9000000000000004</v>
      </c>
      <c r="O9" s="152">
        <v>0</v>
      </c>
      <c r="P9" s="152">
        <f t="shared" si="0"/>
        <v>100.02000000000001</v>
      </c>
      <c r="Q9" s="152"/>
      <c r="R9" s="174">
        <v>2.5</v>
      </c>
      <c r="S9" s="152"/>
      <c r="T9" s="152">
        <v>63.4</v>
      </c>
      <c r="U9" s="152">
        <v>0.35</v>
      </c>
      <c r="V9" s="152">
        <v>19.600000000000001</v>
      </c>
      <c r="W9" s="152">
        <v>1.55</v>
      </c>
      <c r="X9" s="152">
        <v>0</v>
      </c>
      <c r="Y9" s="152">
        <v>0.16</v>
      </c>
      <c r="Z9" s="152">
        <v>1.38</v>
      </c>
      <c r="AA9" s="152">
        <v>8.48</v>
      </c>
      <c r="AB9" s="152">
        <v>3.45</v>
      </c>
      <c r="AC9" s="152">
        <f t="shared" si="1"/>
        <v>98.36999999999999</v>
      </c>
      <c r="AD9" s="175"/>
      <c r="AE9" s="176">
        <f t="shared" ca="1" si="2"/>
        <v>1.0319573901464714</v>
      </c>
      <c r="AF9" s="176">
        <f t="shared" ca="1" si="2"/>
        <v>6.382978723404255E-3</v>
      </c>
      <c r="AG9" s="176">
        <f t="shared" ca="1" si="3"/>
        <v>0.39427226363279716</v>
      </c>
      <c r="AH9" s="176">
        <f t="shared" ca="1" si="4"/>
        <v>2.9505915100904667E-2</v>
      </c>
      <c r="AI9" s="176">
        <f t="shared" ca="1" si="4"/>
        <v>1.9734987313222443E-3</v>
      </c>
      <c r="AJ9" s="176">
        <f t="shared" ca="1" si="4"/>
        <v>6.2034739454094297E-3</v>
      </c>
      <c r="AK9" s="176">
        <f t="shared" ca="1" si="4"/>
        <v>1.0699001426533523E-2</v>
      </c>
      <c r="AL9" s="176">
        <f t="shared" ca="1" si="5"/>
        <v>0.30332365279122303</v>
      </c>
      <c r="AM9" s="176">
        <f t="shared" ca="1" si="5"/>
        <v>0.10403397027600848</v>
      </c>
      <c r="AN9" s="176" t="e">
        <f t="shared" ca="1" si="5"/>
        <v>#DIV/0!</v>
      </c>
      <c r="AO9" s="176" t="e">
        <f t="shared" ca="1" si="6"/>
        <v>#DIV/0!</v>
      </c>
      <c r="AP9" s="176"/>
      <c r="AQ9" s="176" t="e">
        <f t="shared" ca="1" si="7"/>
        <v>#DIV/0!</v>
      </c>
      <c r="AR9" s="176" t="e">
        <f t="shared" ca="1" si="7"/>
        <v>#DIV/0!</v>
      </c>
      <c r="AS9" s="176" t="e">
        <f t="shared" ca="1" si="7"/>
        <v>#DIV/0!</v>
      </c>
      <c r="AT9" s="176" t="e">
        <f t="shared" ca="1" si="7"/>
        <v>#DIV/0!</v>
      </c>
      <c r="AU9" s="176" t="e">
        <f t="shared" ca="1" si="7"/>
        <v>#DIV/0!</v>
      </c>
      <c r="AV9" s="176" t="e">
        <f t="shared" ca="1" si="7"/>
        <v>#DIV/0!</v>
      </c>
      <c r="AW9" s="176" t="e">
        <f t="shared" ca="1" si="7"/>
        <v>#DIV/0!</v>
      </c>
      <c r="AX9" s="176" t="e">
        <f t="shared" ca="1" si="7"/>
        <v>#DIV/0!</v>
      </c>
      <c r="AY9" s="176" t="e">
        <f t="shared" ca="1" si="7"/>
        <v>#DIV/0!</v>
      </c>
      <c r="AZ9" s="176" t="e">
        <f t="shared" ca="1" si="7"/>
        <v>#DIV/0!</v>
      </c>
      <c r="BA9" s="176" t="e">
        <f t="shared" ca="1" si="8"/>
        <v>#DIV/0!</v>
      </c>
      <c r="BB9" s="176"/>
      <c r="BC9" s="176">
        <f t="shared" ca="1" si="9"/>
        <v>1.0552596537949401</v>
      </c>
      <c r="BD9" s="176">
        <f t="shared" ca="1" si="9"/>
        <v>4.3804755944931162E-3</v>
      </c>
      <c r="BE9" s="176">
        <f t="shared" ca="1" si="10"/>
        <v>0.38446449588073756</v>
      </c>
      <c r="BF9" s="176">
        <f t="shared" ca="1" si="11"/>
        <v>2.1572720946416147E-2</v>
      </c>
      <c r="BG9" s="176">
        <f t="shared" ca="1" si="11"/>
        <v>0</v>
      </c>
      <c r="BH9" s="176">
        <f t="shared" ca="1" si="11"/>
        <v>3.9702233250620347E-3</v>
      </c>
      <c r="BI9" s="176">
        <f t="shared" ca="1" si="11"/>
        <v>2.4607703281027102E-2</v>
      </c>
      <c r="BJ9" s="176">
        <f t="shared" ca="1" si="12"/>
        <v>0.2736366569861246</v>
      </c>
      <c r="BK9" s="176">
        <f t="shared" ca="1" si="12"/>
        <v>7.3248407643312086E-2</v>
      </c>
      <c r="BL9" s="176">
        <f t="shared" ca="1" si="13"/>
        <v>1.8411403374521127</v>
      </c>
      <c r="BM9" s="176"/>
      <c r="BN9" s="176">
        <f t="shared" ca="1" si="14"/>
        <v>0.57315546910197823</v>
      </c>
      <c r="BO9" s="176">
        <f t="shared" ca="1" si="14"/>
        <v>2.3792187403569123E-3</v>
      </c>
      <c r="BP9" s="176">
        <f t="shared" ca="1" si="14"/>
        <v>0.20881868049927363</v>
      </c>
      <c r="BQ9" s="176">
        <f t="shared" ca="1" si="14"/>
        <v>1.1717043240859006E-2</v>
      </c>
      <c r="BR9" s="176">
        <f t="shared" ca="1" si="14"/>
        <v>0</v>
      </c>
      <c r="BS9" s="176">
        <f t="shared" ca="1" si="14"/>
        <v>2.1563936459923975E-3</v>
      </c>
      <c r="BT9" s="176">
        <f t="shared" ca="1" si="14"/>
        <v>1.3365468552538918E-2</v>
      </c>
      <c r="BU9" s="176">
        <f t="shared" ca="1" si="14"/>
        <v>0.14862346526218662</v>
      </c>
      <c r="BV9" s="176">
        <f t="shared" ca="1" si="14"/>
        <v>3.9784260956814352E-2</v>
      </c>
      <c r="BW9" s="176">
        <f t="shared" ca="1" si="15"/>
        <v>1.0000000000000002</v>
      </c>
      <c r="BX9" s="177"/>
      <c r="BY9" s="152">
        <f t="shared" ca="1" si="16"/>
        <v>6.6240060121326466E-2</v>
      </c>
      <c r="BZ9" s="152">
        <f t="shared" ca="1" si="17"/>
        <v>0.73658676728822836</v>
      </c>
      <c r="CA9" s="152">
        <f t="shared" ca="1" si="18"/>
        <v>0.1971731725904452</v>
      </c>
      <c r="CB9" s="152"/>
      <c r="CC9" s="152">
        <f t="shared" si="92"/>
        <v>61.987602479504091</v>
      </c>
      <c r="CD9" s="152">
        <f t="shared" si="93"/>
        <v>14.297140571885622</v>
      </c>
      <c r="CE9" s="152">
        <f t="shared" ca="1" si="19"/>
        <v>26.259545775392077</v>
      </c>
      <c r="CF9" s="152">
        <f t="shared" ca="1" si="20"/>
        <v>6.6240060121326465</v>
      </c>
      <c r="CH9" s="152" t="e">
        <f t="shared" ca="1" si="21"/>
        <v>#DIV/0!</v>
      </c>
      <c r="CI9" s="152" t="e">
        <f t="shared" ca="1" si="94"/>
        <v>#DIV/0!</v>
      </c>
      <c r="CJ9" s="152"/>
      <c r="CK9" s="179" t="e">
        <f t="shared" ca="1" si="95"/>
        <v>#DIV/0!</v>
      </c>
      <c r="CL9" s="180">
        <f t="shared" si="22"/>
        <v>2.5</v>
      </c>
      <c r="CM9" s="181" t="e">
        <f t="shared" ca="1" si="96"/>
        <v>#DIV/0!</v>
      </c>
      <c r="CN9" s="182" t="e">
        <f t="shared" ca="1" si="23"/>
        <v>#DIV/0!</v>
      </c>
      <c r="CO9" s="183" t="e">
        <f t="shared" ca="1" si="24"/>
        <v>#DIV/0!</v>
      </c>
      <c r="CP9" s="184">
        <v>1.1425171758392008</v>
      </c>
      <c r="CQ9" s="177"/>
      <c r="CR9" s="185" t="e">
        <f t="shared" ca="1" si="25"/>
        <v>#DIV/0!</v>
      </c>
      <c r="CS9" s="185" t="e">
        <f t="shared" ca="1" si="26"/>
        <v>#DIV/0!</v>
      </c>
      <c r="CT9" s="185" t="e">
        <f t="shared" ca="1" si="27"/>
        <v>#DIV/0!</v>
      </c>
      <c r="CU9" s="152" t="e">
        <f t="shared" ca="1" si="28"/>
        <v>#DIV/0!</v>
      </c>
      <c r="CV9" s="152" t="e">
        <f t="shared" ca="1" si="29"/>
        <v>#DIV/0!</v>
      </c>
      <c r="CW9" s="152" t="e">
        <f t="shared" ca="1" si="30"/>
        <v>#DIV/0!</v>
      </c>
      <c r="CX9" s="185" t="e">
        <f t="shared" ca="1" si="31"/>
        <v>#DIV/0!</v>
      </c>
      <c r="CY9" s="152" t="e">
        <f t="shared" ca="1" si="32"/>
        <v>#DIV/0!</v>
      </c>
      <c r="DA9" s="186" t="e">
        <f t="shared" ca="1" si="33"/>
        <v>#DIV/0!</v>
      </c>
      <c r="DB9" s="186" t="e">
        <f t="shared" ca="1" si="34"/>
        <v>#DIV/0!</v>
      </c>
      <c r="DD9" s="187" t="e">
        <f t="shared" ca="1" si="35"/>
        <v>#DIV/0!</v>
      </c>
      <c r="DE9" s="187" t="e">
        <f t="shared" ca="1" si="36"/>
        <v>#DIV/0!</v>
      </c>
      <c r="DF9" s="187" t="e">
        <f t="shared" ca="1" si="37"/>
        <v>#DIV/0!</v>
      </c>
      <c r="DG9" s="187" t="e">
        <f t="shared" ca="1" si="38"/>
        <v>#DIV/0!</v>
      </c>
      <c r="DH9" s="187" t="e">
        <f t="shared" ca="1" si="39"/>
        <v>#DIV/0!</v>
      </c>
      <c r="DI9" s="187" t="e">
        <f t="shared" ca="1" si="40"/>
        <v>#DIV/0!</v>
      </c>
      <c r="DJ9" s="187"/>
      <c r="DK9" s="188" t="e">
        <f t="shared" ca="1" si="41"/>
        <v>#DIV/0!</v>
      </c>
      <c r="DL9" s="188" t="e">
        <f t="shared" ca="1" si="42"/>
        <v>#DIV/0!</v>
      </c>
      <c r="DM9" s="187">
        <f t="shared" si="43"/>
        <v>1</v>
      </c>
      <c r="DN9" s="187"/>
      <c r="DO9" s="188" t="e">
        <f t="shared" ca="1" si="44"/>
        <v>#DIV/0!</v>
      </c>
      <c r="DP9" s="187" t="e">
        <f t="shared" ca="1" si="45"/>
        <v>#DIV/0!</v>
      </c>
      <c r="DQ9" s="187" t="e">
        <f t="shared" ca="1" si="46"/>
        <v>#DIV/0!</v>
      </c>
      <c r="DR9" s="187" t="e">
        <f t="shared" ca="1" si="47"/>
        <v>#DIV/0!</v>
      </c>
      <c r="DS9" s="187" t="e">
        <f t="shared" ca="1" si="48"/>
        <v>#DIV/0!</v>
      </c>
      <c r="DT9" s="187" t="e">
        <f t="shared" ca="1" si="49"/>
        <v>#DIV/0!</v>
      </c>
      <c r="DU9" s="187"/>
      <c r="DV9" s="189">
        <f t="shared" si="50"/>
        <v>875</v>
      </c>
      <c r="DW9" s="177">
        <f t="shared" si="51"/>
        <v>2.5</v>
      </c>
      <c r="DX9" s="177" t="e">
        <f t="shared" ca="1" si="52"/>
        <v>#DIV/0!</v>
      </c>
      <c r="DY9" s="177">
        <f t="shared" ca="1" si="53"/>
        <v>0.73295961176497271</v>
      </c>
      <c r="DZ9" s="177">
        <f t="shared" ca="1" si="54"/>
        <v>7.0939068268374469E-2</v>
      </c>
      <c r="EA9" s="177" t="e">
        <f t="shared" ca="1" si="55"/>
        <v>#DIV/0!</v>
      </c>
      <c r="EB9" s="177">
        <v>6.9978080699951324</v>
      </c>
      <c r="EC9" s="177" t="e">
        <f t="shared" ca="1" si="56"/>
        <v>#DIV/0!</v>
      </c>
      <c r="ED9" s="177">
        <f t="shared" ca="1" si="57"/>
        <v>2.7144698612768239</v>
      </c>
      <c r="EE9" s="177">
        <f t="shared" ca="1" si="58"/>
        <v>0.24559863454819392</v>
      </c>
      <c r="EF9" s="177">
        <f t="shared" ca="1" si="59"/>
        <v>4.3150808718285303</v>
      </c>
      <c r="EG9" s="177">
        <f t="shared" ca="1" si="60"/>
        <v>3.2242838982504129</v>
      </c>
      <c r="EH9" s="177" t="e">
        <f t="shared" ca="1" si="61"/>
        <v>#DIV/0!</v>
      </c>
      <c r="EI9" s="177" t="e">
        <f t="shared" ca="1" si="62"/>
        <v>#DIV/0!</v>
      </c>
      <c r="EJ9" s="177" t="e">
        <f t="shared" ca="1" si="63"/>
        <v>#DIV/0!</v>
      </c>
      <c r="EK9" s="177" t="e">
        <f t="shared" ca="1" si="64"/>
        <v>#DIV/0!</v>
      </c>
      <c r="EL9" s="187"/>
      <c r="EM9" s="187">
        <v>2.8</v>
      </c>
      <c r="EN9" s="187">
        <v>3.3926686555344698</v>
      </c>
      <c r="EO9" s="177">
        <v>3.6020711108470036</v>
      </c>
      <c r="EQ9" s="190">
        <f t="shared" si="97"/>
        <v>8.7108013937282234</v>
      </c>
      <c r="ER9" s="190" t="e">
        <f t="shared" ca="1" si="65"/>
        <v>#DIV/0!</v>
      </c>
      <c r="ES9" s="190" t="e">
        <f t="shared" ca="1" si="66"/>
        <v>#DIV/0!</v>
      </c>
      <c r="ET9" s="190" t="e">
        <f t="shared" ca="1" si="67"/>
        <v>#DIV/0!</v>
      </c>
      <c r="EU9" s="190" t="e">
        <f t="shared" ca="1" si="68"/>
        <v>#DIV/0!</v>
      </c>
      <c r="EV9" s="190" t="e">
        <f t="shared" ca="1" si="69"/>
        <v>#DIV/0!</v>
      </c>
      <c r="EW9" s="190" t="e">
        <f t="shared" ca="1" si="70"/>
        <v>#DIV/0!</v>
      </c>
      <c r="EY9" s="185">
        <f t="shared" si="98"/>
        <v>1148</v>
      </c>
      <c r="EZ9" s="185">
        <f t="shared" si="71"/>
        <v>1000</v>
      </c>
      <c r="FA9" s="190" t="e">
        <f t="shared" ca="1" si="99"/>
        <v>#DIV/0!</v>
      </c>
      <c r="FB9" s="190">
        <f t="shared" si="72"/>
        <v>-6.6628551989304077E-2</v>
      </c>
      <c r="FC9" s="190">
        <f t="shared" si="73"/>
        <v>3.0922263280704776</v>
      </c>
      <c r="FD9" s="190">
        <f t="shared" ca="1" si="100"/>
        <v>-0.30792074703438144</v>
      </c>
      <c r="FE9" s="190">
        <f t="shared" ca="1" si="74"/>
        <v>-1.1709267917471131</v>
      </c>
      <c r="FF9" s="173" t="e">
        <f t="shared" ca="1" si="75"/>
        <v>#DIV/0!</v>
      </c>
      <c r="FG9" s="173" t="e">
        <f t="shared" ca="1" si="76"/>
        <v>#DIV/0!</v>
      </c>
      <c r="FH9" s="186">
        <f t="shared" si="77"/>
        <v>895.92535871841142</v>
      </c>
      <c r="FI9" s="186">
        <f t="shared" si="78"/>
        <v>-30.44875</v>
      </c>
      <c r="FJ9" s="186">
        <f t="shared" si="79"/>
        <v>252.77041402488095</v>
      </c>
      <c r="FK9" s="173">
        <f t="shared" si="80"/>
        <v>-23.258749999999999</v>
      </c>
      <c r="FL9" s="186">
        <f t="shared" si="81"/>
        <v>40.375022682084037</v>
      </c>
      <c r="FM9" s="186">
        <f t="shared" si="82"/>
        <v>10.859935125822703</v>
      </c>
      <c r="FN9" s="185">
        <f t="shared" si="83"/>
        <v>81203.736221534578</v>
      </c>
      <c r="FO9" s="152">
        <f t="shared" si="84"/>
        <v>35.565081480357613</v>
      </c>
      <c r="FP9" s="186">
        <f t="shared" si="85"/>
        <v>57205.267989639528</v>
      </c>
      <c r="FQ9" s="152">
        <f t="shared" si="86"/>
        <v>40.3704990102934</v>
      </c>
      <c r="FS9" s="173"/>
      <c r="FT9" s="190">
        <f t="shared" ca="1" si="87"/>
        <v>1.0318715153532496</v>
      </c>
      <c r="FU9" s="190">
        <f t="shared" ca="1" si="87"/>
        <v>6.383058611497015E-3</v>
      </c>
      <c r="FV9" s="190">
        <f t="shared" ca="1" si="87"/>
        <v>0.19713419836996501</v>
      </c>
      <c r="FW9" s="190">
        <f t="shared" ca="1" si="87"/>
        <v>2.9507557832029619E-2</v>
      </c>
      <c r="FX9" s="190">
        <v>0</v>
      </c>
      <c r="FY9" s="190">
        <f t="shared" ca="1" si="88"/>
        <v>6.202858277094085E-3</v>
      </c>
      <c r="FZ9" s="190">
        <f t="shared" ca="1" si="88"/>
        <v>1.069919221098807E-2</v>
      </c>
      <c r="GA9" s="190">
        <f t="shared" ca="1" si="88"/>
        <v>0.15166427338292005</v>
      </c>
      <c r="GB9" s="190">
        <f t="shared" ca="1" si="88"/>
        <v>5.20197462710335E-2</v>
      </c>
      <c r="GC9" s="190" t="e">
        <f t="shared" ca="1" si="88"/>
        <v>#DIV/0!</v>
      </c>
      <c r="GD9" s="190" t="e">
        <f t="shared" ca="1" si="89"/>
        <v>#DIV/0!</v>
      </c>
      <c r="GE9" s="173"/>
      <c r="GF9" s="190" t="e">
        <f t="shared" ca="1" si="90"/>
        <v>#DIV/0!</v>
      </c>
      <c r="GG9" s="190" t="e">
        <f t="shared" ca="1" si="90"/>
        <v>#DIV/0!</v>
      </c>
      <c r="GH9" s="190" t="e">
        <f t="shared" ca="1" si="90"/>
        <v>#DIV/0!</v>
      </c>
      <c r="GI9" s="190" t="e">
        <f t="shared" ca="1" si="90"/>
        <v>#DIV/0!</v>
      </c>
      <c r="GJ9" s="190" t="e">
        <f t="shared" ca="1" si="90"/>
        <v>#DIV/0!</v>
      </c>
      <c r="GK9" s="190" t="e">
        <f t="shared" ca="1" si="90"/>
        <v>#DIV/0!</v>
      </c>
      <c r="GL9" s="190" t="e">
        <f t="shared" ca="1" si="90"/>
        <v>#DIV/0!</v>
      </c>
      <c r="GM9" s="190" t="e">
        <f t="shared" ca="1" si="90"/>
        <v>#DIV/0!</v>
      </c>
      <c r="GN9" s="190" t="e">
        <f t="shared" ca="1" si="90"/>
        <v>#DIV/0!</v>
      </c>
      <c r="GO9" s="190" t="e">
        <f t="shared" ca="1" si="90"/>
        <v>#DIV/0!</v>
      </c>
      <c r="GP9" s="190" t="e">
        <f t="shared" ca="1" si="91"/>
        <v>#DIV/0!</v>
      </c>
      <c r="GR9" s="191"/>
      <c r="GT9" s="192"/>
      <c r="GU9" s="152" t="e">
        <f t="shared" ca="1" si="101"/>
        <v>#DIV/0!</v>
      </c>
      <c r="GV9" s="152" t="e">
        <f t="shared" ca="1" si="101"/>
        <v>#DIV/0!</v>
      </c>
      <c r="GW9" s="152" t="e">
        <f t="shared" ca="1" si="101"/>
        <v>#DIV/0!</v>
      </c>
      <c r="GX9" s="152">
        <f t="shared" si="101"/>
        <v>-1.3574828241607992</v>
      </c>
    </row>
    <row r="10" spans="1:206" s="178" customFormat="1" ht="15" customHeight="1">
      <c r="A10" s="198" t="s">
        <v>2729</v>
      </c>
      <c r="B10" s="197" t="s">
        <v>2734</v>
      </c>
      <c r="C10" s="152">
        <v>0.2</v>
      </c>
      <c r="D10" s="185">
        <v>775</v>
      </c>
      <c r="E10" s="185"/>
      <c r="F10" s="152">
        <v>60.9</v>
      </c>
      <c r="G10" s="152">
        <v>0.26</v>
      </c>
      <c r="H10" s="152">
        <v>21.8</v>
      </c>
      <c r="I10" s="152">
        <v>1.85</v>
      </c>
      <c r="J10" s="152">
        <v>0.18</v>
      </c>
      <c r="K10" s="152">
        <v>0.11</v>
      </c>
      <c r="L10" s="152">
        <v>0.35</v>
      </c>
      <c r="M10" s="152">
        <v>9.6</v>
      </c>
      <c r="N10" s="152">
        <v>5</v>
      </c>
      <c r="O10" s="152">
        <v>0</v>
      </c>
      <c r="P10" s="152">
        <f t="shared" si="0"/>
        <v>100.04999999999998</v>
      </c>
      <c r="Q10" s="152"/>
      <c r="R10" s="174">
        <v>8.1</v>
      </c>
      <c r="S10" s="152"/>
      <c r="T10" s="152">
        <v>62.9</v>
      </c>
      <c r="U10" s="152">
        <v>0.06</v>
      </c>
      <c r="V10" s="152">
        <v>19.47</v>
      </c>
      <c r="W10" s="152">
        <v>0.49</v>
      </c>
      <c r="X10" s="152">
        <v>0</v>
      </c>
      <c r="Y10" s="152">
        <v>0</v>
      </c>
      <c r="Z10" s="152">
        <v>0.49</v>
      </c>
      <c r="AA10" s="152">
        <v>5.72</v>
      </c>
      <c r="AB10" s="152">
        <v>7.99</v>
      </c>
      <c r="AC10" s="152">
        <f t="shared" si="1"/>
        <v>97.11999999999999</v>
      </c>
      <c r="AD10" s="194"/>
      <c r="AE10" s="176">
        <f t="shared" ca="1" si="2"/>
        <v>1.0136484687083889</v>
      </c>
      <c r="AF10" s="176">
        <f t="shared" ca="1" si="2"/>
        <v>3.2540675844806004E-3</v>
      </c>
      <c r="AG10" s="176">
        <f t="shared" ca="1" si="3"/>
        <v>0.42761867398979991</v>
      </c>
      <c r="AH10" s="176">
        <f t="shared" ca="1" si="4"/>
        <v>2.5748086290883789E-2</v>
      </c>
      <c r="AI10" s="176">
        <f t="shared" ca="1" si="4"/>
        <v>2.5373555117000281E-3</v>
      </c>
      <c r="AJ10" s="176">
        <f t="shared" ca="1" si="4"/>
        <v>2.7295285359801489E-3</v>
      </c>
      <c r="AK10" s="176">
        <f t="shared" ca="1" si="4"/>
        <v>6.2410841654778884E-3</v>
      </c>
      <c r="AL10" s="176">
        <f t="shared" ca="1" si="5"/>
        <v>0.3097773475314618</v>
      </c>
      <c r="AM10" s="176">
        <f t="shared" ca="1" si="5"/>
        <v>0.10615711252653925</v>
      </c>
      <c r="AN10" s="176" t="e">
        <f t="shared" ca="1" si="5"/>
        <v>#DIV/0!</v>
      </c>
      <c r="AO10" s="176" t="e">
        <f t="shared" ca="1" si="6"/>
        <v>#DIV/0!</v>
      </c>
      <c r="AP10" s="176"/>
      <c r="AQ10" s="176" t="e">
        <f t="shared" ca="1" si="7"/>
        <v>#DIV/0!</v>
      </c>
      <c r="AR10" s="176" t="e">
        <f t="shared" ca="1" si="7"/>
        <v>#DIV/0!</v>
      </c>
      <c r="AS10" s="176" t="e">
        <f t="shared" ca="1" si="7"/>
        <v>#DIV/0!</v>
      </c>
      <c r="AT10" s="176" t="e">
        <f t="shared" ca="1" si="7"/>
        <v>#DIV/0!</v>
      </c>
      <c r="AU10" s="176" t="e">
        <f t="shared" ca="1" si="7"/>
        <v>#DIV/0!</v>
      </c>
      <c r="AV10" s="176" t="e">
        <f t="shared" ca="1" si="7"/>
        <v>#DIV/0!</v>
      </c>
      <c r="AW10" s="176" t="e">
        <f t="shared" ca="1" si="7"/>
        <v>#DIV/0!</v>
      </c>
      <c r="AX10" s="176" t="e">
        <f t="shared" ca="1" si="7"/>
        <v>#DIV/0!</v>
      </c>
      <c r="AY10" s="176" t="e">
        <f t="shared" ca="1" si="7"/>
        <v>#DIV/0!</v>
      </c>
      <c r="AZ10" s="176" t="e">
        <f t="shared" ca="1" si="7"/>
        <v>#DIV/0!</v>
      </c>
      <c r="BA10" s="176" t="e">
        <f t="shared" ca="1" si="8"/>
        <v>#DIV/0!</v>
      </c>
      <c r="BB10" s="176"/>
      <c r="BC10" s="176">
        <f t="shared" ca="1" si="9"/>
        <v>1.0469374167776297</v>
      </c>
      <c r="BD10" s="176">
        <f t="shared" ca="1" si="9"/>
        <v>7.5093867334167705E-4</v>
      </c>
      <c r="BE10" s="176">
        <f t="shared" ca="1" si="10"/>
        <v>0.38191447626520197</v>
      </c>
      <c r="BF10" s="176">
        <f t="shared" ca="1" si="11"/>
        <v>6.8197633959638142E-3</v>
      </c>
      <c r="BG10" s="176">
        <f t="shared" ca="1" si="11"/>
        <v>0</v>
      </c>
      <c r="BH10" s="176">
        <f t="shared" ca="1" si="11"/>
        <v>0</v>
      </c>
      <c r="BI10" s="176">
        <f t="shared" ca="1" si="11"/>
        <v>8.7375178316690446E-3</v>
      </c>
      <c r="BJ10" s="176">
        <f t="shared" ca="1" si="12"/>
        <v>0.18457566957082933</v>
      </c>
      <c r="BK10" s="176">
        <f t="shared" ca="1" si="12"/>
        <v>0.16963906581740973</v>
      </c>
      <c r="BL10" s="176">
        <f t="shared" ca="1" si="13"/>
        <v>1.7993748483320458</v>
      </c>
      <c r="BM10" s="176"/>
      <c r="BN10" s="176">
        <f t="shared" ca="1" si="14"/>
        <v>0.58183397292015182</v>
      </c>
      <c r="BO10" s="176">
        <f t="shared" ca="1" si="14"/>
        <v>4.1733309434538864E-4</v>
      </c>
      <c r="BP10" s="176">
        <f t="shared" ca="1" si="14"/>
        <v>0.21224842428981522</v>
      </c>
      <c r="BQ10" s="176">
        <f t="shared" ca="1" si="14"/>
        <v>3.790073759386758E-3</v>
      </c>
      <c r="BR10" s="176">
        <f t="shared" ca="1" si="14"/>
        <v>0</v>
      </c>
      <c r="BS10" s="176">
        <f t="shared" ca="1" si="14"/>
        <v>0</v>
      </c>
      <c r="BT10" s="176">
        <f t="shared" ca="1" si="14"/>
        <v>4.8558630458619568E-3</v>
      </c>
      <c r="BU10" s="176">
        <f t="shared" ca="1" si="14"/>
        <v>0.10257766453828349</v>
      </c>
      <c r="BV10" s="176">
        <f t="shared" ca="1" si="14"/>
        <v>9.4276668352155132E-2</v>
      </c>
      <c r="BW10" s="176">
        <f t="shared" ca="1" si="15"/>
        <v>0.99999999999999967</v>
      </c>
      <c r="BX10" s="177"/>
      <c r="BY10" s="152">
        <f t="shared" ca="1" si="16"/>
        <v>2.407346353178608E-2</v>
      </c>
      <c r="BZ10" s="152">
        <f t="shared" ca="1" si="17"/>
        <v>0.50853980911642749</v>
      </c>
      <c r="CA10" s="152">
        <f t="shared" ca="1" si="18"/>
        <v>0.46738672735178644</v>
      </c>
      <c r="CB10" s="152"/>
      <c r="CC10" s="152">
        <f t="shared" si="92"/>
        <v>60.869565217391312</v>
      </c>
      <c r="CD10" s="152">
        <f t="shared" si="93"/>
        <v>14.592703648175915</v>
      </c>
      <c r="CE10" s="152">
        <f t="shared" ca="1" si="19"/>
        <v>48.02128337254566</v>
      </c>
      <c r="CF10" s="152">
        <f t="shared" ca="1" si="20"/>
        <v>2.4073463531786081</v>
      </c>
      <c r="CH10" s="152" t="e">
        <f t="shared" ca="1" si="21"/>
        <v>#DIV/0!</v>
      </c>
      <c r="CI10" s="152" t="e">
        <f t="shared" ca="1" si="94"/>
        <v>#DIV/0!</v>
      </c>
      <c r="CJ10" s="152"/>
      <c r="CK10" s="179" t="e">
        <f t="shared" ca="1" si="95"/>
        <v>#DIV/0!</v>
      </c>
      <c r="CL10" s="180">
        <f t="shared" si="22"/>
        <v>8.1</v>
      </c>
      <c r="CM10" s="181" t="e">
        <f t="shared" ca="1" si="96"/>
        <v>#DIV/0!</v>
      </c>
      <c r="CN10" s="182" t="e">
        <f t="shared" ca="1" si="23"/>
        <v>#DIV/0!</v>
      </c>
      <c r="CO10" s="183" t="e">
        <f t="shared" ca="1" si="24"/>
        <v>#DIV/0!</v>
      </c>
      <c r="CP10" s="184">
        <v>5.0390518855718858</v>
      </c>
      <c r="CQ10" s="177"/>
      <c r="CR10" s="185" t="e">
        <f t="shared" ca="1" si="25"/>
        <v>#DIV/0!</v>
      </c>
      <c r="CS10" s="185" t="e">
        <f t="shared" ca="1" si="26"/>
        <v>#DIV/0!</v>
      </c>
      <c r="CT10" s="185" t="e">
        <f t="shared" ca="1" si="27"/>
        <v>#DIV/0!</v>
      </c>
      <c r="CU10" s="152" t="e">
        <f t="shared" ca="1" si="28"/>
        <v>#DIV/0!</v>
      </c>
      <c r="CV10" s="152" t="e">
        <f t="shared" ca="1" si="29"/>
        <v>#DIV/0!</v>
      </c>
      <c r="CW10" s="152" t="e">
        <f t="shared" ca="1" si="30"/>
        <v>#DIV/0!</v>
      </c>
      <c r="CX10" s="185" t="e">
        <f t="shared" ca="1" si="31"/>
        <v>#DIV/0!</v>
      </c>
      <c r="CY10" s="152" t="e">
        <f t="shared" ca="1" si="32"/>
        <v>#DIV/0!</v>
      </c>
      <c r="DA10" s="186" t="e">
        <f t="shared" ca="1" si="33"/>
        <v>#DIV/0!</v>
      </c>
      <c r="DB10" s="186" t="e">
        <f t="shared" ca="1" si="34"/>
        <v>#DIV/0!</v>
      </c>
      <c r="DD10" s="187" t="e">
        <f t="shared" ca="1" si="35"/>
        <v>#DIV/0!</v>
      </c>
      <c r="DE10" s="187" t="e">
        <f t="shared" ca="1" si="36"/>
        <v>#DIV/0!</v>
      </c>
      <c r="DF10" s="187" t="e">
        <f t="shared" ca="1" si="37"/>
        <v>#DIV/0!</v>
      </c>
      <c r="DG10" s="187" t="e">
        <f t="shared" ca="1" si="38"/>
        <v>#DIV/0!</v>
      </c>
      <c r="DH10" s="187" t="e">
        <f t="shared" ca="1" si="39"/>
        <v>#DIV/0!</v>
      </c>
      <c r="DI10" s="187" t="e">
        <f t="shared" ca="1" si="40"/>
        <v>#DIV/0!</v>
      </c>
      <c r="DJ10" s="187"/>
      <c r="DK10" s="188" t="e">
        <f t="shared" ca="1" si="41"/>
        <v>#DIV/0!</v>
      </c>
      <c r="DL10" s="188" t="e">
        <f t="shared" ca="1" si="42"/>
        <v>#DIV/0!</v>
      </c>
      <c r="DM10" s="187">
        <f t="shared" si="43"/>
        <v>2</v>
      </c>
      <c r="DN10" s="187"/>
      <c r="DO10" s="188" t="e">
        <f t="shared" ca="1" si="44"/>
        <v>#DIV/0!</v>
      </c>
      <c r="DP10" s="187" t="e">
        <f t="shared" ca="1" si="45"/>
        <v>#DIV/0!</v>
      </c>
      <c r="DQ10" s="187" t="e">
        <f t="shared" ca="1" si="46"/>
        <v>#DIV/0!</v>
      </c>
      <c r="DR10" s="187" t="e">
        <f t="shared" ca="1" si="47"/>
        <v>#DIV/0!</v>
      </c>
      <c r="DS10" s="187" t="e">
        <f t="shared" ca="1" si="48"/>
        <v>#DIV/0!</v>
      </c>
      <c r="DT10" s="187" t="e">
        <f t="shared" ca="1" si="49"/>
        <v>#DIV/0!</v>
      </c>
      <c r="DU10" s="187"/>
      <c r="DV10" s="189">
        <f t="shared" si="50"/>
        <v>775</v>
      </c>
      <c r="DW10" s="177">
        <f t="shared" si="51"/>
        <v>8.1</v>
      </c>
      <c r="DX10" s="177" t="e">
        <f t="shared" ca="1" si="52"/>
        <v>#DIV/0!</v>
      </c>
      <c r="DY10" s="177">
        <f t="shared" ca="1" si="53"/>
        <v>0.73271234189857803</v>
      </c>
      <c r="DZ10" s="177">
        <f t="shared" ca="1" si="54"/>
        <v>2.4667290653767517E-2</v>
      </c>
      <c r="EA10" s="177" t="e">
        <f t="shared" ca="1" si="55"/>
        <v>#DIV/0!</v>
      </c>
      <c r="EB10" s="177">
        <v>6.9978080699951324</v>
      </c>
      <c r="EC10" s="177" t="e">
        <f t="shared" ca="1" si="56"/>
        <v>#DIV/0!</v>
      </c>
      <c r="ED10" s="177">
        <f t="shared" ca="1" si="57"/>
        <v>3.7266451434057259</v>
      </c>
      <c r="EE10" s="177">
        <f t="shared" ca="1" si="58"/>
        <v>0.87753488573029104</v>
      </c>
      <c r="EF10" s="177">
        <f t="shared" ca="1" si="59"/>
        <v>5.3275684286988572</v>
      </c>
      <c r="EG10" s="177">
        <f t="shared" ca="1" si="60"/>
        <v>2.3615215393392472</v>
      </c>
      <c r="EH10" s="177" t="e">
        <f t="shared" ca="1" si="61"/>
        <v>#DIV/0!</v>
      </c>
      <c r="EI10" s="177" t="e">
        <f t="shared" ca="1" si="62"/>
        <v>#DIV/0!</v>
      </c>
      <c r="EJ10" s="177" t="e">
        <f t="shared" ca="1" si="63"/>
        <v>#DIV/0!</v>
      </c>
      <c r="EK10" s="177" t="e">
        <f t="shared" ca="1" si="64"/>
        <v>#DIV/0!</v>
      </c>
      <c r="EL10" s="187"/>
      <c r="EM10" s="187">
        <v>2.8</v>
      </c>
      <c r="EN10" s="187">
        <v>3.3926686555344698</v>
      </c>
      <c r="EO10" s="177">
        <v>3.6020711108470036</v>
      </c>
      <c r="EQ10" s="190">
        <f t="shared" si="97"/>
        <v>9.5419847328244281</v>
      </c>
      <c r="ER10" s="190" t="e">
        <f t="shared" ca="1" si="65"/>
        <v>#DIV/0!</v>
      </c>
      <c r="ES10" s="190" t="e">
        <f t="shared" ca="1" si="66"/>
        <v>#DIV/0!</v>
      </c>
      <c r="ET10" s="190" t="e">
        <f t="shared" ca="1" si="67"/>
        <v>#DIV/0!</v>
      </c>
      <c r="EU10" s="190" t="e">
        <f t="shared" ca="1" si="68"/>
        <v>#DIV/0!</v>
      </c>
      <c r="EV10" s="190" t="e">
        <f t="shared" ca="1" si="69"/>
        <v>#DIV/0!</v>
      </c>
      <c r="EW10" s="190" t="e">
        <f t="shared" ca="1" si="70"/>
        <v>#DIV/0!</v>
      </c>
      <c r="EY10" s="185">
        <f t="shared" si="98"/>
        <v>1048</v>
      </c>
      <c r="EZ10" s="185">
        <f t="shared" si="71"/>
        <v>2000</v>
      </c>
      <c r="FA10" s="190" t="e">
        <f t="shared" ca="1" si="99"/>
        <v>#DIV/0!</v>
      </c>
      <c r="FB10" s="190">
        <f t="shared" si="72"/>
        <v>-0.14705948138677052</v>
      </c>
      <c r="FC10" s="190">
        <f t="shared" si="73"/>
        <v>3.2325696910803692</v>
      </c>
      <c r="FD10" s="190">
        <f t="shared" ca="1" si="100"/>
        <v>-0.64617998929324238</v>
      </c>
      <c r="FE10" s="190">
        <f t="shared" ca="1" si="74"/>
        <v>-1.2662525479818647</v>
      </c>
      <c r="FF10" s="173" t="e">
        <f t="shared" ca="1" si="75"/>
        <v>#DIV/0!</v>
      </c>
      <c r="FG10" s="173" t="e">
        <f t="shared" ca="1" si="76"/>
        <v>#DIV/0!</v>
      </c>
      <c r="FH10" s="186">
        <f t="shared" si="77"/>
        <v>1771.4319520658751</v>
      </c>
      <c r="FI10" s="186">
        <f t="shared" si="78"/>
        <v>-120.69500000000001</v>
      </c>
      <c r="FJ10" s="186">
        <f t="shared" si="79"/>
        <v>460.35045512568666</v>
      </c>
      <c r="FK10" s="173">
        <f t="shared" si="80"/>
        <v>-91.015000000000029</v>
      </c>
      <c r="FL10" s="186">
        <f t="shared" si="81"/>
        <v>43.464426959745659</v>
      </c>
      <c r="FM10" s="186">
        <f t="shared" si="82"/>
        <v>15.297459403130146</v>
      </c>
      <c r="FN10" s="185">
        <f t="shared" si="83"/>
        <v>70713.178336922123</v>
      </c>
      <c r="FO10" s="152">
        <f t="shared" si="84"/>
        <v>26.000716962954641</v>
      </c>
      <c r="FP10" s="186">
        <f t="shared" si="85"/>
        <v>53493.352231657969</v>
      </c>
      <c r="FQ10" s="152">
        <f t="shared" si="86"/>
        <v>36.44646262264105</v>
      </c>
      <c r="FS10" s="173"/>
      <c r="FT10" s="190">
        <f t="shared" ca="1" si="87"/>
        <v>1.0135641175002079</v>
      </c>
      <c r="FU10" s="190">
        <f t="shared" ca="1" si="87"/>
        <v>3.2541083117435762E-3</v>
      </c>
      <c r="FV10" s="190">
        <f t="shared" ca="1" si="87"/>
        <v>0.21380724002314611</v>
      </c>
      <c r="FW10" s="190">
        <f t="shared" ca="1" si="87"/>
        <v>2.5749519806252261E-2</v>
      </c>
      <c r="FX10" s="190">
        <v>0</v>
      </c>
      <c r="FY10" s="190">
        <f t="shared" ca="1" si="88"/>
        <v>2.7292576419213972E-3</v>
      </c>
      <c r="FZ10" s="190">
        <f t="shared" ca="1" si="88"/>
        <v>6.2411954564097075E-3</v>
      </c>
      <c r="GA10" s="190">
        <f t="shared" ca="1" si="88"/>
        <v>0.1548911728165992</v>
      </c>
      <c r="GB10" s="190">
        <f t="shared" ca="1" si="88"/>
        <v>5.3081373745952551E-2</v>
      </c>
      <c r="GC10" s="190" t="e">
        <f t="shared" ca="1" si="88"/>
        <v>#DIV/0!</v>
      </c>
      <c r="GD10" s="190" t="e">
        <f t="shared" ca="1" si="89"/>
        <v>#DIV/0!</v>
      </c>
      <c r="GE10" s="173"/>
      <c r="GF10" s="190" t="e">
        <f t="shared" ca="1" si="90"/>
        <v>#DIV/0!</v>
      </c>
      <c r="GG10" s="190" t="e">
        <f t="shared" ca="1" si="90"/>
        <v>#DIV/0!</v>
      </c>
      <c r="GH10" s="190" t="e">
        <f t="shared" ca="1" si="90"/>
        <v>#DIV/0!</v>
      </c>
      <c r="GI10" s="190" t="e">
        <f t="shared" ca="1" si="90"/>
        <v>#DIV/0!</v>
      </c>
      <c r="GJ10" s="190" t="e">
        <f t="shared" ca="1" si="90"/>
        <v>#DIV/0!</v>
      </c>
      <c r="GK10" s="190" t="e">
        <f t="shared" ca="1" si="90"/>
        <v>#DIV/0!</v>
      </c>
      <c r="GL10" s="190" t="e">
        <f t="shared" ca="1" si="90"/>
        <v>#DIV/0!</v>
      </c>
      <c r="GM10" s="190" t="e">
        <f t="shared" ca="1" si="90"/>
        <v>#DIV/0!</v>
      </c>
      <c r="GN10" s="190" t="e">
        <f t="shared" ca="1" si="90"/>
        <v>#DIV/0!</v>
      </c>
      <c r="GO10" s="190" t="e">
        <f t="shared" ca="1" si="90"/>
        <v>#DIV/0!</v>
      </c>
      <c r="GP10" s="190" t="e">
        <f t="shared" ca="1" si="91"/>
        <v>#DIV/0!</v>
      </c>
      <c r="GR10" s="191"/>
      <c r="GT10" s="192"/>
      <c r="GU10" s="152" t="e">
        <f t="shared" ca="1" si="101"/>
        <v>#DIV/0!</v>
      </c>
      <c r="GV10" s="152" t="e">
        <f t="shared" ca="1" si="101"/>
        <v>#DIV/0!</v>
      </c>
      <c r="GW10" s="152" t="e">
        <f t="shared" ca="1" si="101"/>
        <v>#DIV/0!</v>
      </c>
      <c r="GX10" s="152">
        <f t="shared" si="101"/>
        <v>-3.0609481144281139</v>
      </c>
    </row>
    <row r="11" spans="1:206" s="178" customFormat="1" ht="15" customHeight="1">
      <c r="A11" s="198" t="s">
        <v>2729</v>
      </c>
      <c r="B11" s="197" t="s">
        <v>2735</v>
      </c>
      <c r="C11" s="152">
        <v>0.25</v>
      </c>
      <c r="D11" s="185">
        <v>775</v>
      </c>
      <c r="E11" s="185"/>
      <c r="F11" s="152">
        <v>62.4</v>
      </c>
      <c r="G11" s="152">
        <v>0.2</v>
      </c>
      <c r="H11" s="152">
        <v>21.3</v>
      </c>
      <c r="I11" s="152">
        <v>1.55</v>
      </c>
      <c r="J11" s="152">
        <v>0.12</v>
      </c>
      <c r="K11" s="152">
        <v>0.08</v>
      </c>
      <c r="L11" s="152">
        <v>0.39</v>
      </c>
      <c r="M11" s="152">
        <v>8.9</v>
      </c>
      <c r="N11" s="152">
        <v>5</v>
      </c>
      <c r="O11" s="152">
        <v>0</v>
      </c>
      <c r="P11" s="152">
        <f t="shared" si="0"/>
        <v>99.940000000000012</v>
      </c>
      <c r="Q11" s="152"/>
      <c r="R11" s="174">
        <v>9.5</v>
      </c>
      <c r="S11" s="152"/>
      <c r="T11" s="152">
        <v>64.7</v>
      </c>
      <c r="U11" s="152">
        <v>0.04</v>
      </c>
      <c r="V11" s="152">
        <v>19.43</v>
      </c>
      <c r="W11" s="152">
        <v>0.36</v>
      </c>
      <c r="X11" s="152">
        <v>0</v>
      </c>
      <c r="Y11" s="152">
        <v>0.02</v>
      </c>
      <c r="Z11" s="152">
        <v>0.43</v>
      </c>
      <c r="AA11" s="152">
        <v>5.81</v>
      </c>
      <c r="AB11" s="152">
        <v>7.35</v>
      </c>
      <c r="AC11" s="152">
        <f t="shared" si="1"/>
        <v>98.140000000000015</v>
      </c>
      <c r="AD11" s="194"/>
      <c r="AE11" s="176">
        <f t="shared" ca="1" si="2"/>
        <v>1.0386151797603196</v>
      </c>
      <c r="AF11" s="176">
        <f t="shared" ca="1" si="2"/>
        <v>2.5031289111389237E-3</v>
      </c>
      <c r="AG11" s="176">
        <f t="shared" ca="1" si="3"/>
        <v>0.41781090623774025</v>
      </c>
      <c r="AH11" s="176">
        <f t="shared" ca="1" si="4"/>
        <v>2.1572720946416147E-2</v>
      </c>
      <c r="AI11" s="176">
        <f t="shared" ca="1" si="4"/>
        <v>1.6915703411333521E-3</v>
      </c>
      <c r="AJ11" s="176">
        <f t="shared" ca="1" si="4"/>
        <v>1.9851116625310174E-3</v>
      </c>
      <c r="AK11" s="176">
        <f t="shared" ca="1" si="4"/>
        <v>6.9543509272467904E-3</v>
      </c>
      <c r="AL11" s="176">
        <f t="shared" ca="1" si="5"/>
        <v>0.28718941594062608</v>
      </c>
      <c r="AM11" s="176">
        <f t="shared" ca="1" si="5"/>
        <v>0.10615711252653925</v>
      </c>
      <c r="AN11" s="176" t="e">
        <f t="shared" ca="1" si="5"/>
        <v>#DIV/0!</v>
      </c>
      <c r="AO11" s="176" t="e">
        <f t="shared" ca="1" si="6"/>
        <v>#DIV/0!</v>
      </c>
      <c r="AP11" s="176"/>
      <c r="AQ11" s="176" t="e">
        <f t="shared" ca="1" si="7"/>
        <v>#DIV/0!</v>
      </c>
      <c r="AR11" s="176" t="e">
        <f t="shared" ca="1" si="7"/>
        <v>#DIV/0!</v>
      </c>
      <c r="AS11" s="176" t="e">
        <f t="shared" ca="1" si="7"/>
        <v>#DIV/0!</v>
      </c>
      <c r="AT11" s="176" t="e">
        <f t="shared" ca="1" si="7"/>
        <v>#DIV/0!</v>
      </c>
      <c r="AU11" s="176" t="e">
        <f t="shared" ca="1" si="7"/>
        <v>#DIV/0!</v>
      </c>
      <c r="AV11" s="176" t="e">
        <f t="shared" ca="1" si="7"/>
        <v>#DIV/0!</v>
      </c>
      <c r="AW11" s="176" t="e">
        <f t="shared" ca="1" si="7"/>
        <v>#DIV/0!</v>
      </c>
      <c r="AX11" s="176" t="e">
        <f t="shared" ca="1" si="7"/>
        <v>#DIV/0!</v>
      </c>
      <c r="AY11" s="176" t="e">
        <f t="shared" ca="1" si="7"/>
        <v>#DIV/0!</v>
      </c>
      <c r="AZ11" s="176" t="e">
        <f t="shared" ca="1" si="7"/>
        <v>#DIV/0!</v>
      </c>
      <c r="BA11" s="176" t="e">
        <f t="shared" ca="1" si="8"/>
        <v>#DIV/0!</v>
      </c>
      <c r="BB11" s="176"/>
      <c r="BC11" s="176">
        <f t="shared" ca="1" si="9"/>
        <v>1.0768974700399467</v>
      </c>
      <c r="BD11" s="176">
        <f t="shared" ca="1" si="9"/>
        <v>5.006257822277847E-4</v>
      </c>
      <c r="BE11" s="176">
        <f t="shared" ca="1" si="10"/>
        <v>0.38112985484503725</v>
      </c>
      <c r="BF11" s="176">
        <f t="shared" ca="1" si="11"/>
        <v>5.0104384133611689E-3</v>
      </c>
      <c r="BG11" s="176">
        <f t="shared" ca="1" si="11"/>
        <v>0</v>
      </c>
      <c r="BH11" s="176">
        <f t="shared" ca="1" si="11"/>
        <v>4.9627791563275434E-4</v>
      </c>
      <c r="BI11" s="176">
        <f t="shared" ca="1" si="11"/>
        <v>7.6676176890156916E-3</v>
      </c>
      <c r="BJ11" s="176">
        <f t="shared" ca="1" si="12"/>
        <v>0.18747983220393677</v>
      </c>
      <c r="BK11" s="176">
        <f t="shared" ca="1" si="12"/>
        <v>0.1560509554140127</v>
      </c>
      <c r="BL11" s="176">
        <f t="shared" ca="1" si="13"/>
        <v>1.8152330723031707</v>
      </c>
      <c r="BM11" s="176"/>
      <c r="BN11" s="176">
        <f t="shared" ca="1" si="14"/>
        <v>0.59325575677925346</v>
      </c>
      <c r="BO11" s="176">
        <f t="shared" ca="1" si="14"/>
        <v>2.7579146164001403E-4</v>
      </c>
      <c r="BP11" s="176">
        <f t="shared" ca="1" si="14"/>
        <v>0.20996193858536252</v>
      </c>
      <c r="BQ11" s="176">
        <f t="shared" ca="1" si="14"/>
        <v>2.760217676622604E-3</v>
      </c>
      <c r="BR11" s="176">
        <f t="shared" ca="1" si="14"/>
        <v>0</v>
      </c>
      <c r="BS11" s="176">
        <f t="shared" ca="1" si="14"/>
        <v>2.7339625043470376E-4</v>
      </c>
      <c r="BT11" s="176">
        <f t="shared" ca="1" si="14"/>
        <v>4.2240403207765521E-3</v>
      </c>
      <c r="BU11" s="176">
        <f t="shared" ca="1" si="14"/>
        <v>0.10328141056071773</v>
      </c>
      <c r="BV11" s="176">
        <f t="shared" ca="1" si="14"/>
        <v>8.5967448365192572E-2</v>
      </c>
      <c r="BW11" s="176">
        <f t="shared" ca="1" si="15"/>
        <v>1</v>
      </c>
      <c r="BX11" s="177"/>
      <c r="BY11" s="152">
        <f t="shared" ca="1" si="16"/>
        <v>2.1832723535045111E-2</v>
      </c>
      <c r="BZ11" s="152">
        <f t="shared" ca="1" si="17"/>
        <v>0.53382882544717114</v>
      </c>
      <c r="CA11" s="152">
        <f t="shared" ca="1" si="18"/>
        <v>0.4443384510177838</v>
      </c>
      <c r="CB11" s="152"/>
      <c r="CC11" s="152">
        <f t="shared" si="92"/>
        <v>62.437462477486484</v>
      </c>
      <c r="CD11" s="152">
        <f t="shared" si="93"/>
        <v>13.908345007004201</v>
      </c>
      <c r="CE11" s="152">
        <f t="shared" ca="1" si="19"/>
        <v>45.684644055604323</v>
      </c>
      <c r="CF11" s="152">
        <f t="shared" ca="1" si="20"/>
        <v>2.1832723535045111</v>
      </c>
      <c r="CH11" s="152" t="e">
        <f t="shared" ca="1" si="21"/>
        <v>#DIV/0!</v>
      </c>
      <c r="CI11" s="152" t="e">
        <f t="shared" ca="1" si="94"/>
        <v>#DIV/0!</v>
      </c>
      <c r="CJ11" s="152"/>
      <c r="CK11" s="179" t="e">
        <f t="shared" ca="1" si="95"/>
        <v>#DIV/0!</v>
      </c>
      <c r="CL11" s="180">
        <f t="shared" si="22"/>
        <v>9.5</v>
      </c>
      <c r="CM11" s="181" t="e">
        <f t="shared" ca="1" si="96"/>
        <v>#DIV/0!</v>
      </c>
      <c r="CN11" s="182" t="e">
        <f t="shared" ca="1" si="23"/>
        <v>#DIV/0!</v>
      </c>
      <c r="CO11" s="183" t="e">
        <f t="shared" ca="1" si="24"/>
        <v>#DIV/0!</v>
      </c>
      <c r="CP11" s="184">
        <v>4.8267046730626975</v>
      </c>
      <c r="CQ11" s="177"/>
      <c r="CR11" s="185" t="e">
        <f t="shared" ca="1" si="25"/>
        <v>#DIV/0!</v>
      </c>
      <c r="CS11" s="185" t="e">
        <f t="shared" ca="1" si="26"/>
        <v>#DIV/0!</v>
      </c>
      <c r="CT11" s="185" t="e">
        <f t="shared" ca="1" si="27"/>
        <v>#DIV/0!</v>
      </c>
      <c r="CU11" s="152" t="e">
        <f t="shared" ca="1" si="28"/>
        <v>#DIV/0!</v>
      </c>
      <c r="CV11" s="152" t="e">
        <f t="shared" ca="1" si="29"/>
        <v>#DIV/0!</v>
      </c>
      <c r="CW11" s="152" t="e">
        <f t="shared" ca="1" si="30"/>
        <v>#DIV/0!</v>
      </c>
      <c r="CX11" s="185" t="e">
        <f t="shared" ca="1" si="31"/>
        <v>#DIV/0!</v>
      </c>
      <c r="CY11" s="152" t="e">
        <f t="shared" ca="1" si="32"/>
        <v>#DIV/0!</v>
      </c>
      <c r="DA11" s="186" t="e">
        <f t="shared" ca="1" si="33"/>
        <v>#DIV/0!</v>
      </c>
      <c r="DB11" s="186" t="e">
        <f t="shared" ca="1" si="34"/>
        <v>#DIV/0!</v>
      </c>
      <c r="DD11" s="187" t="e">
        <f t="shared" ca="1" si="35"/>
        <v>#DIV/0!</v>
      </c>
      <c r="DE11" s="187" t="e">
        <f t="shared" ca="1" si="36"/>
        <v>#DIV/0!</v>
      </c>
      <c r="DF11" s="187" t="e">
        <f t="shared" ca="1" si="37"/>
        <v>#DIV/0!</v>
      </c>
      <c r="DG11" s="187" t="e">
        <f t="shared" ca="1" si="38"/>
        <v>#DIV/0!</v>
      </c>
      <c r="DH11" s="187" t="e">
        <f t="shared" ca="1" si="39"/>
        <v>#DIV/0!</v>
      </c>
      <c r="DI11" s="187" t="e">
        <f t="shared" ca="1" si="40"/>
        <v>#DIV/0!</v>
      </c>
      <c r="DJ11" s="187"/>
      <c r="DK11" s="188" t="e">
        <f t="shared" ca="1" si="41"/>
        <v>#DIV/0!</v>
      </c>
      <c r="DL11" s="188" t="e">
        <f t="shared" ca="1" si="42"/>
        <v>#DIV/0!</v>
      </c>
      <c r="DM11" s="187">
        <f t="shared" si="43"/>
        <v>2.5</v>
      </c>
      <c r="DN11" s="187"/>
      <c r="DO11" s="188" t="e">
        <f t="shared" ca="1" si="44"/>
        <v>#DIV/0!</v>
      </c>
      <c r="DP11" s="187" t="e">
        <f t="shared" ca="1" si="45"/>
        <v>#DIV/0!</v>
      </c>
      <c r="DQ11" s="187" t="e">
        <f t="shared" ca="1" si="46"/>
        <v>#DIV/0!</v>
      </c>
      <c r="DR11" s="187" t="e">
        <f t="shared" ca="1" si="47"/>
        <v>#DIV/0!</v>
      </c>
      <c r="DS11" s="187" t="e">
        <f t="shared" ca="1" si="48"/>
        <v>#DIV/0!</v>
      </c>
      <c r="DT11" s="187" t="e">
        <f t="shared" ca="1" si="49"/>
        <v>#DIV/0!</v>
      </c>
      <c r="DU11" s="187"/>
      <c r="DV11" s="189">
        <f t="shared" si="50"/>
        <v>775</v>
      </c>
      <c r="DW11" s="177">
        <f t="shared" si="51"/>
        <v>9.5</v>
      </c>
      <c r="DX11" s="177" t="e">
        <f t="shared" ca="1" si="52"/>
        <v>#DIV/0!</v>
      </c>
      <c r="DY11" s="177">
        <f t="shared" ca="1" si="53"/>
        <v>0.73859896290002491</v>
      </c>
      <c r="DZ11" s="177">
        <f t="shared" ca="1" si="54"/>
        <v>2.2320030592259666E-2</v>
      </c>
      <c r="EA11" s="177" t="e">
        <f t="shared" ca="1" si="55"/>
        <v>#DIV/0!</v>
      </c>
      <c r="EB11" s="177">
        <v>6.9978080699951324</v>
      </c>
      <c r="EC11" s="177" t="e">
        <f t="shared" ca="1" si="56"/>
        <v>#DIV/0!</v>
      </c>
      <c r="ED11" s="177">
        <f t="shared" ca="1" si="57"/>
        <v>3.8243453550916722</v>
      </c>
      <c r="EE11" s="177">
        <f t="shared" ca="1" si="58"/>
        <v>0.79965664680534654</v>
      </c>
      <c r="EF11" s="177">
        <f t="shared" ca="1" si="59"/>
        <v>5.4669631869853479</v>
      </c>
      <c r="EG11" s="177">
        <f t="shared" ca="1" si="60"/>
        <v>2.4537865617621111</v>
      </c>
      <c r="EH11" s="177" t="e">
        <f t="shared" ca="1" si="61"/>
        <v>#DIV/0!</v>
      </c>
      <c r="EI11" s="177" t="e">
        <f t="shared" ca="1" si="62"/>
        <v>#DIV/0!</v>
      </c>
      <c r="EJ11" s="177" t="e">
        <f t="shared" ca="1" si="63"/>
        <v>#DIV/0!</v>
      </c>
      <c r="EK11" s="177" t="e">
        <f t="shared" ca="1" si="64"/>
        <v>#DIV/0!</v>
      </c>
      <c r="EL11" s="187"/>
      <c r="EM11" s="187">
        <v>2.8</v>
      </c>
      <c r="EN11" s="187">
        <v>3.3926686555344698</v>
      </c>
      <c r="EO11" s="177">
        <v>3.6020711108470036</v>
      </c>
      <c r="EQ11" s="190">
        <f t="shared" si="97"/>
        <v>9.5419847328244281</v>
      </c>
      <c r="ER11" s="190" t="e">
        <f t="shared" ca="1" si="65"/>
        <v>#DIV/0!</v>
      </c>
      <c r="ES11" s="190" t="e">
        <f t="shared" ca="1" si="66"/>
        <v>#DIV/0!</v>
      </c>
      <c r="ET11" s="190" t="e">
        <f t="shared" ca="1" si="67"/>
        <v>#DIV/0!</v>
      </c>
      <c r="EU11" s="190" t="e">
        <f t="shared" ca="1" si="68"/>
        <v>#DIV/0!</v>
      </c>
      <c r="EV11" s="190" t="e">
        <f t="shared" ca="1" si="69"/>
        <v>#DIV/0!</v>
      </c>
      <c r="EW11" s="190" t="e">
        <f t="shared" ca="1" si="70"/>
        <v>#DIV/0!</v>
      </c>
      <c r="EY11" s="185">
        <f t="shared" si="98"/>
        <v>1048</v>
      </c>
      <c r="EZ11" s="185">
        <f t="shared" si="71"/>
        <v>2500</v>
      </c>
      <c r="FA11" s="190" t="e">
        <f t="shared" ca="1" si="99"/>
        <v>#DIV/0!</v>
      </c>
      <c r="FB11" s="190">
        <f t="shared" si="72"/>
        <v>-0.18277872804254838</v>
      </c>
      <c r="FC11" s="190">
        <f t="shared" si="73"/>
        <v>3.2325696910803692</v>
      </c>
      <c r="FD11" s="190">
        <f t="shared" ca="1" si="100"/>
        <v>-0.6025122147220725</v>
      </c>
      <c r="FE11" s="190">
        <f t="shared" ca="1" si="74"/>
        <v>-1.2715816496976058</v>
      </c>
      <c r="FF11" s="173" t="e">
        <f t="shared" ca="1" si="75"/>
        <v>#DIV/0!</v>
      </c>
      <c r="FG11" s="173" t="e">
        <f t="shared" ca="1" si="76"/>
        <v>#DIV/0!</v>
      </c>
      <c r="FH11" s="186">
        <f t="shared" si="77"/>
        <v>2214.5114798462341</v>
      </c>
      <c r="FI11" s="186">
        <f t="shared" si="78"/>
        <v>-188.5859375</v>
      </c>
      <c r="FJ11" s="186">
        <f t="shared" si="79"/>
        <v>575.49564150029562</v>
      </c>
      <c r="FK11" s="173">
        <f t="shared" si="80"/>
        <v>-142.21093750000003</v>
      </c>
      <c r="FL11" s="186">
        <f t="shared" si="81"/>
        <v>43.464426959745659</v>
      </c>
      <c r="FM11" s="186">
        <f t="shared" si="82"/>
        <v>15.297459403130146</v>
      </c>
      <c r="FN11" s="185">
        <f t="shared" si="83"/>
        <v>70713.178336922123</v>
      </c>
      <c r="FO11" s="152">
        <f t="shared" si="84"/>
        <v>26.000716962954641</v>
      </c>
      <c r="FP11" s="186">
        <f t="shared" si="85"/>
        <v>53493.352231657969</v>
      </c>
      <c r="FQ11" s="152">
        <f t="shared" si="86"/>
        <v>36.44646262264105</v>
      </c>
      <c r="FS11" s="173"/>
      <c r="FT11" s="190">
        <f t="shared" ca="1" si="87"/>
        <v>1.0385287509361738</v>
      </c>
      <c r="FU11" s="190">
        <f t="shared" ca="1" si="87"/>
        <v>2.5031602398027509E-3</v>
      </c>
      <c r="FV11" s="190">
        <f t="shared" ca="1" si="87"/>
        <v>0.20890340424279874</v>
      </c>
      <c r="FW11" s="190">
        <f t="shared" ca="1" si="87"/>
        <v>2.1573921999832976E-2</v>
      </c>
      <c r="FX11" s="190">
        <v>0</v>
      </c>
      <c r="FY11" s="190">
        <f t="shared" ca="1" si="88"/>
        <v>1.9849146486701072E-3</v>
      </c>
      <c r="FZ11" s="190">
        <f t="shared" ca="1" si="88"/>
        <v>6.9544749371422462E-3</v>
      </c>
      <c r="GA11" s="190">
        <f t="shared" ca="1" si="88"/>
        <v>0.14359702479872216</v>
      </c>
      <c r="GB11" s="190">
        <f t="shared" ca="1" si="88"/>
        <v>5.3081373745952551E-2</v>
      </c>
      <c r="GC11" s="190" t="e">
        <f t="shared" ca="1" si="88"/>
        <v>#DIV/0!</v>
      </c>
      <c r="GD11" s="190" t="e">
        <f t="shared" ca="1" si="89"/>
        <v>#DIV/0!</v>
      </c>
      <c r="GE11" s="173"/>
      <c r="GF11" s="190" t="e">
        <f t="shared" ca="1" si="90"/>
        <v>#DIV/0!</v>
      </c>
      <c r="GG11" s="190" t="e">
        <f t="shared" ca="1" si="90"/>
        <v>#DIV/0!</v>
      </c>
      <c r="GH11" s="190" t="e">
        <f t="shared" ca="1" si="90"/>
        <v>#DIV/0!</v>
      </c>
      <c r="GI11" s="190" t="e">
        <f t="shared" ca="1" si="90"/>
        <v>#DIV/0!</v>
      </c>
      <c r="GJ11" s="190" t="e">
        <f t="shared" ca="1" si="90"/>
        <v>#DIV/0!</v>
      </c>
      <c r="GK11" s="190" t="e">
        <f t="shared" ca="1" si="90"/>
        <v>#DIV/0!</v>
      </c>
      <c r="GL11" s="190" t="e">
        <f t="shared" ca="1" si="90"/>
        <v>#DIV/0!</v>
      </c>
      <c r="GM11" s="190" t="e">
        <f t="shared" ca="1" si="90"/>
        <v>#DIV/0!</v>
      </c>
      <c r="GN11" s="190" t="e">
        <f t="shared" ca="1" si="90"/>
        <v>#DIV/0!</v>
      </c>
      <c r="GO11" s="190" t="e">
        <f t="shared" ca="1" si="90"/>
        <v>#DIV/0!</v>
      </c>
      <c r="GP11" s="190" t="e">
        <f t="shared" ca="1" si="91"/>
        <v>#DIV/0!</v>
      </c>
      <c r="GR11" s="191"/>
      <c r="GT11" s="192"/>
      <c r="GU11" s="152" t="e">
        <f t="shared" ca="1" si="101"/>
        <v>#DIV/0!</v>
      </c>
      <c r="GV11" s="152" t="e">
        <f t="shared" ca="1" si="101"/>
        <v>#DIV/0!</v>
      </c>
      <c r="GW11" s="152" t="e">
        <f t="shared" ca="1" si="101"/>
        <v>#DIV/0!</v>
      </c>
      <c r="GX11" s="152">
        <f t="shared" si="101"/>
        <v>-4.6732953269373025</v>
      </c>
    </row>
    <row r="12" spans="1:206" s="178" customFormat="1" ht="15" customHeight="1">
      <c r="A12" s="198" t="s">
        <v>2729</v>
      </c>
      <c r="B12" s="197" t="s">
        <v>2736</v>
      </c>
      <c r="C12" s="152">
        <v>0.1</v>
      </c>
      <c r="D12" s="185">
        <v>887</v>
      </c>
      <c r="E12" s="185"/>
      <c r="F12" s="152">
        <v>61.4</v>
      </c>
      <c r="G12" s="152">
        <v>0.49</v>
      </c>
      <c r="H12" s="152">
        <v>19.899999999999999</v>
      </c>
      <c r="I12" s="152">
        <v>2.31</v>
      </c>
      <c r="J12" s="152">
        <v>0.16</v>
      </c>
      <c r="K12" s="152">
        <v>0.26</v>
      </c>
      <c r="L12" s="152">
        <v>0.73</v>
      </c>
      <c r="M12" s="152">
        <v>9.1</v>
      </c>
      <c r="N12" s="152">
        <v>5.7</v>
      </c>
      <c r="O12" s="152">
        <v>0</v>
      </c>
      <c r="P12" s="152">
        <f t="shared" si="0"/>
        <v>100.05</v>
      </c>
      <c r="Q12" s="152"/>
      <c r="R12" s="174">
        <v>4.0999999999999996</v>
      </c>
      <c r="S12" s="152"/>
      <c r="T12" s="152">
        <v>65.2</v>
      </c>
      <c r="U12" s="152">
        <v>0.19</v>
      </c>
      <c r="V12" s="152">
        <v>20</v>
      </c>
      <c r="W12" s="152">
        <v>0.95</v>
      </c>
      <c r="X12" s="152">
        <v>0</v>
      </c>
      <c r="Y12" s="152">
        <v>0.3</v>
      </c>
      <c r="Z12" s="152">
        <v>2.31</v>
      </c>
      <c r="AA12" s="152">
        <v>7.54</v>
      </c>
      <c r="AB12" s="152">
        <v>3.2</v>
      </c>
      <c r="AC12" s="152">
        <f t="shared" si="1"/>
        <v>99.690000000000012</v>
      </c>
      <c r="AD12" s="194"/>
      <c r="AE12" s="176">
        <f t="shared" ca="1" si="2"/>
        <v>1.021970705725699</v>
      </c>
      <c r="AF12" s="176">
        <f t="shared" ca="1" si="2"/>
        <v>6.1326658322903623E-3</v>
      </c>
      <c r="AG12" s="176">
        <f t="shared" ca="1" si="3"/>
        <v>0.39034915653197327</v>
      </c>
      <c r="AH12" s="176">
        <f t="shared" ca="1" si="4"/>
        <v>3.2150313152400842E-2</v>
      </c>
      <c r="AI12" s="176">
        <f t="shared" ca="1" si="4"/>
        <v>2.2554271215111362E-3</v>
      </c>
      <c r="AJ12" s="176">
        <f t="shared" ca="1" si="4"/>
        <v>6.4516129032258073E-3</v>
      </c>
      <c r="AK12" s="176">
        <f t="shared" ca="1" si="4"/>
        <v>1.3017118402282453E-2</v>
      </c>
      <c r="AL12" s="176">
        <f t="shared" ca="1" si="5"/>
        <v>0.29364311068086485</v>
      </c>
      <c r="AM12" s="176">
        <f t="shared" ca="1" si="5"/>
        <v>0.12101910828025476</v>
      </c>
      <c r="AN12" s="176" t="e">
        <f t="shared" ca="1" si="5"/>
        <v>#DIV/0!</v>
      </c>
      <c r="AO12" s="176" t="e">
        <f t="shared" ca="1" si="6"/>
        <v>#DIV/0!</v>
      </c>
      <c r="AP12" s="176"/>
      <c r="AQ12" s="176" t="e">
        <f t="shared" ca="1" si="7"/>
        <v>#DIV/0!</v>
      </c>
      <c r="AR12" s="176" t="e">
        <f t="shared" ca="1" si="7"/>
        <v>#DIV/0!</v>
      </c>
      <c r="AS12" s="176" t="e">
        <f t="shared" ca="1" si="7"/>
        <v>#DIV/0!</v>
      </c>
      <c r="AT12" s="176" t="e">
        <f t="shared" ca="1" si="7"/>
        <v>#DIV/0!</v>
      </c>
      <c r="AU12" s="176" t="e">
        <f t="shared" ca="1" si="7"/>
        <v>#DIV/0!</v>
      </c>
      <c r="AV12" s="176" t="e">
        <f t="shared" ca="1" si="7"/>
        <v>#DIV/0!</v>
      </c>
      <c r="AW12" s="176" t="e">
        <f t="shared" ca="1" si="7"/>
        <v>#DIV/0!</v>
      </c>
      <c r="AX12" s="176" t="e">
        <f t="shared" ca="1" si="7"/>
        <v>#DIV/0!</v>
      </c>
      <c r="AY12" s="176" t="e">
        <f t="shared" ca="1" si="7"/>
        <v>#DIV/0!</v>
      </c>
      <c r="AZ12" s="176" t="e">
        <f t="shared" ca="1" si="7"/>
        <v>#DIV/0!</v>
      </c>
      <c r="BA12" s="176" t="e">
        <f t="shared" ca="1" si="8"/>
        <v>#DIV/0!</v>
      </c>
      <c r="BB12" s="176"/>
      <c r="BC12" s="176">
        <f t="shared" ca="1" si="9"/>
        <v>1.0852197070572571</v>
      </c>
      <c r="BD12" s="176">
        <f t="shared" ca="1" si="9"/>
        <v>2.3779724655819774E-3</v>
      </c>
      <c r="BE12" s="176">
        <f t="shared" ca="1" si="10"/>
        <v>0.39231071008238522</v>
      </c>
      <c r="BF12" s="176">
        <f t="shared" ca="1" si="11"/>
        <v>1.3221990257480864E-2</v>
      </c>
      <c r="BG12" s="176">
        <f t="shared" ca="1" si="11"/>
        <v>0</v>
      </c>
      <c r="BH12" s="176">
        <f t="shared" ca="1" si="11"/>
        <v>7.4441687344913151E-3</v>
      </c>
      <c r="BI12" s="176">
        <f t="shared" ca="1" si="11"/>
        <v>4.1191155492154068E-2</v>
      </c>
      <c r="BJ12" s="176">
        <f t="shared" ca="1" si="12"/>
        <v>0.2433042917070023</v>
      </c>
      <c r="BK12" s="176">
        <f t="shared" ca="1" si="12"/>
        <v>6.7940552016985123E-2</v>
      </c>
      <c r="BL12" s="176">
        <f t="shared" ca="1" si="13"/>
        <v>1.8530105478133378</v>
      </c>
      <c r="BM12" s="176"/>
      <c r="BN12" s="176">
        <f t="shared" ca="1" si="14"/>
        <v>0.58565220167682297</v>
      </c>
      <c r="BO12" s="176">
        <f t="shared" ca="1" si="14"/>
        <v>1.2833021746088415E-3</v>
      </c>
      <c r="BP12" s="176">
        <f t="shared" ca="1" si="14"/>
        <v>0.21171531405762103</v>
      </c>
      <c r="BQ12" s="176">
        <f t="shared" ca="1" si="14"/>
        <v>7.1354101427450562E-3</v>
      </c>
      <c r="BR12" s="176">
        <f t="shared" ca="1" si="14"/>
        <v>0</v>
      </c>
      <c r="BS12" s="176">
        <f t="shared" ca="1" si="14"/>
        <v>4.0173374853563976E-3</v>
      </c>
      <c r="BT12" s="176">
        <f t="shared" ca="1" si="14"/>
        <v>2.2229315176193719E-2</v>
      </c>
      <c r="BU12" s="176">
        <f t="shared" ca="1" si="14"/>
        <v>0.13130216230777303</v>
      </c>
      <c r="BV12" s="176">
        <f t="shared" ca="1" si="14"/>
        <v>3.6664956978879046E-2</v>
      </c>
      <c r="BW12" s="176">
        <f t="shared" ca="1" si="15"/>
        <v>1</v>
      </c>
      <c r="BX12" s="177"/>
      <c r="BY12" s="152">
        <f t="shared" ca="1" si="16"/>
        <v>0.11687556204181176</v>
      </c>
      <c r="BZ12" s="152">
        <f t="shared" ca="1" si="17"/>
        <v>0.69035028274109134</v>
      </c>
      <c r="CA12" s="152">
        <f t="shared" ca="1" si="18"/>
        <v>0.19277415521709684</v>
      </c>
      <c r="CB12" s="152"/>
      <c r="CC12" s="152">
        <f t="shared" si="92"/>
        <v>61.369315342328839</v>
      </c>
      <c r="CD12" s="152">
        <f t="shared" si="93"/>
        <v>14.792603698150925</v>
      </c>
      <c r="CE12" s="152">
        <f t="shared" ca="1" si="19"/>
        <v>29.914762964900731</v>
      </c>
      <c r="CF12" s="152">
        <f t="shared" ca="1" si="20"/>
        <v>11.687556204181178</v>
      </c>
      <c r="CH12" s="152" t="e">
        <f t="shared" ca="1" si="21"/>
        <v>#DIV/0!</v>
      </c>
      <c r="CI12" s="152" t="e">
        <f t="shared" ca="1" si="94"/>
        <v>#DIV/0!</v>
      </c>
      <c r="CJ12" s="152"/>
      <c r="CK12" s="179" t="e">
        <f t="shared" ca="1" si="95"/>
        <v>#DIV/0!</v>
      </c>
      <c r="CL12" s="180">
        <f t="shared" si="22"/>
        <v>4.0999999999999996</v>
      </c>
      <c r="CM12" s="181" t="e">
        <f t="shared" ca="1" si="96"/>
        <v>#DIV/0!</v>
      </c>
      <c r="CN12" s="182" t="e">
        <f t="shared" ca="1" si="23"/>
        <v>#DIV/0!</v>
      </c>
      <c r="CO12" s="183" t="e">
        <f t="shared" ca="1" si="24"/>
        <v>#DIV/0!</v>
      </c>
      <c r="CP12" s="184">
        <v>4.8986761576782145</v>
      </c>
      <c r="CQ12" s="177"/>
      <c r="CR12" s="185" t="e">
        <f t="shared" ca="1" si="25"/>
        <v>#DIV/0!</v>
      </c>
      <c r="CS12" s="185" t="e">
        <f t="shared" ca="1" si="26"/>
        <v>#DIV/0!</v>
      </c>
      <c r="CT12" s="185" t="e">
        <f t="shared" ca="1" si="27"/>
        <v>#DIV/0!</v>
      </c>
      <c r="CU12" s="152" t="e">
        <f t="shared" ca="1" si="28"/>
        <v>#DIV/0!</v>
      </c>
      <c r="CV12" s="152" t="e">
        <f t="shared" ca="1" si="29"/>
        <v>#DIV/0!</v>
      </c>
      <c r="CW12" s="152" t="e">
        <f t="shared" ca="1" si="30"/>
        <v>#DIV/0!</v>
      </c>
      <c r="CX12" s="185" t="e">
        <f t="shared" ca="1" si="31"/>
        <v>#DIV/0!</v>
      </c>
      <c r="CY12" s="152" t="e">
        <f t="shared" ca="1" si="32"/>
        <v>#DIV/0!</v>
      </c>
      <c r="DA12" s="186" t="e">
        <f t="shared" ca="1" si="33"/>
        <v>#DIV/0!</v>
      </c>
      <c r="DB12" s="186" t="e">
        <f t="shared" ca="1" si="34"/>
        <v>#DIV/0!</v>
      </c>
      <c r="DD12" s="187" t="e">
        <f t="shared" ca="1" si="35"/>
        <v>#DIV/0!</v>
      </c>
      <c r="DE12" s="187" t="e">
        <f t="shared" ca="1" si="36"/>
        <v>#DIV/0!</v>
      </c>
      <c r="DF12" s="187" t="e">
        <f t="shared" ca="1" si="37"/>
        <v>#DIV/0!</v>
      </c>
      <c r="DG12" s="187" t="e">
        <f t="shared" ca="1" si="38"/>
        <v>#DIV/0!</v>
      </c>
      <c r="DH12" s="187" t="e">
        <f t="shared" ca="1" si="39"/>
        <v>#DIV/0!</v>
      </c>
      <c r="DI12" s="187" t="e">
        <f t="shared" ca="1" si="40"/>
        <v>#DIV/0!</v>
      </c>
      <c r="DJ12" s="187"/>
      <c r="DK12" s="188" t="e">
        <f t="shared" ca="1" si="41"/>
        <v>#DIV/0!</v>
      </c>
      <c r="DL12" s="188" t="e">
        <f t="shared" ca="1" si="42"/>
        <v>#DIV/0!</v>
      </c>
      <c r="DM12" s="187">
        <f t="shared" si="43"/>
        <v>1</v>
      </c>
      <c r="DN12" s="187"/>
      <c r="DO12" s="188" t="e">
        <f t="shared" ca="1" si="44"/>
        <v>#DIV/0!</v>
      </c>
      <c r="DP12" s="187" t="e">
        <f t="shared" ca="1" si="45"/>
        <v>#DIV/0!</v>
      </c>
      <c r="DQ12" s="187" t="e">
        <f t="shared" ca="1" si="46"/>
        <v>#DIV/0!</v>
      </c>
      <c r="DR12" s="187" t="e">
        <f t="shared" ca="1" si="47"/>
        <v>#DIV/0!</v>
      </c>
      <c r="DS12" s="187" t="e">
        <f t="shared" ca="1" si="48"/>
        <v>#DIV/0!</v>
      </c>
      <c r="DT12" s="187" t="e">
        <f t="shared" ca="1" si="49"/>
        <v>#DIV/0!</v>
      </c>
      <c r="DU12" s="187"/>
      <c r="DV12" s="189">
        <f t="shared" si="50"/>
        <v>887</v>
      </c>
      <c r="DW12" s="177">
        <f t="shared" si="51"/>
        <v>4.0999999999999996</v>
      </c>
      <c r="DX12" s="177" t="e">
        <f t="shared" ca="1" si="52"/>
        <v>#DIV/0!</v>
      </c>
      <c r="DY12" s="177">
        <f t="shared" ca="1" si="53"/>
        <v>0.73448214295184444</v>
      </c>
      <c r="DZ12" s="177">
        <f t="shared" ca="1" si="54"/>
        <v>0.13234325426667137</v>
      </c>
      <c r="EA12" s="177" t="e">
        <f t="shared" ca="1" si="55"/>
        <v>#DIV/0!</v>
      </c>
      <c r="EB12" s="177">
        <v>6.9978080699951324</v>
      </c>
      <c r="EC12" s="177" t="e">
        <f t="shared" ca="1" si="56"/>
        <v>#DIV/0!</v>
      </c>
      <c r="ED12" s="177">
        <f t="shared" ca="1" si="57"/>
        <v>2.1466454824709511</v>
      </c>
      <c r="EE12" s="177">
        <f t="shared" ca="1" si="58"/>
        <v>0.23881068286278906</v>
      </c>
      <c r="EF12" s="177">
        <f t="shared" ca="1" si="59"/>
        <v>3.8063433577696366</v>
      </c>
      <c r="EG12" s="177">
        <f t="shared" ca="1" si="60"/>
        <v>3.3059338307936956</v>
      </c>
      <c r="EH12" s="177" t="e">
        <f t="shared" ca="1" si="61"/>
        <v>#DIV/0!</v>
      </c>
      <c r="EI12" s="177" t="e">
        <f t="shared" ca="1" si="62"/>
        <v>#DIV/0!</v>
      </c>
      <c r="EJ12" s="177" t="e">
        <f t="shared" ca="1" si="63"/>
        <v>#DIV/0!</v>
      </c>
      <c r="EK12" s="177" t="e">
        <f t="shared" ca="1" si="64"/>
        <v>#DIV/0!</v>
      </c>
      <c r="EL12" s="187"/>
      <c r="EM12" s="187">
        <v>2.8</v>
      </c>
      <c r="EN12" s="187">
        <v>3.3926686555344698</v>
      </c>
      <c r="EO12" s="177">
        <v>3.6020711108470036</v>
      </c>
      <c r="EQ12" s="190">
        <f t="shared" si="97"/>
        <v>8.6206896551724146</v>
      </c>
      <c r="ER12" s="190" t="e">
        <f t="shared" ca="1" si="65"/>
        <v>#DIV/0!</v>
      </c>
      <c r="ES12" s="190" t="e">
        <f t="shared" ca="1" si="66"/>
        <v>#DIV/0!</v>
      </c>
      <c r="ET12" s="190" t="e">
        <f t="shared" ca="1" si="67"/>
        <v>#DIV/0!</v>
      </c>
      <c r="EU12" s="190" t="e">
        <f t="shared" ca="1" si="68"/>
        <v>#DIV/0!</v>
      </c>
      <c r="EV12" s="190" t="e">
        <f t="shared" ca="1" si="69"/>
        <v>#DIV/0!</v>
      </c>
      <c r="EW12" s="190" t="e">
        <f t="shared" ca="1" si="70"/>
        <v>#DIV/0!</v>
      </c>
      <c r="EY12" s="185">
        <f t="shared" si="98"/>
        <v>1160</v>
      </c>
      <c r="EZ12" s="185">
        <f t="shared" si="71"/>
        <v>1000</v>
      </c>
      <c r="FA12" s="190" t="e">
        <f t="shared" ca="1" si="99"/>
        <v>#DIV/0!</v>
      </c>
      <c r="FB12" s="190">
        <f t="shared" si="72"/>
        <v>-6.5791754908429895E-2</v>
      </c>
      <c r="FC12" s="190">
        <f t="shared" si="73"/>
        <v>3.0724553293005727</v>
      </c>
      <c r="FD12" s="190">
        <f t="shared" ca="1" si="100"/>
        <v>-0.36786938205288483</v>
      </c>
      <c r="FE12" s="190">
        <f t="shared" ca="1" si="74"/>
        <v>-1.067301609357572</v>
      </c>
      <c r="FF12" s="173" t="e">
        <f t="shared" ca="1" si="75"/>
        <v>#DIV/0!</v>
      </c>
      <c r="FG12" s="173" t="e">
        <f t="shared" ca="1" si="76"/>
        <v>#DIV/0!</v>
      </c>
      <c r="FH12" s="186">
        <f t="shared" si="77"/>
        <v>897.1986971178701</v>
      </c>
      <c r="FI12" s="186">
        <f t="shared" si="78"/>
        <v>-30.481750000000002</v>
      </c>
      <c r="FJ12" s="186">
        <f t="shared" si="79"/>
        <v>255.49429538551669</v>
      </c>
      <c r="FK12" s="173">
        <f t="shared" si="80"/>
        <v>-23.319350000000004</v>
      </c>
      <c r="FL12" s="186">
        <f t="shared" si="81"/>
        <v>39.94185183860386</v>
      </c>
      <c r="FM12" s="186">
        <f t="shared" si="82"/>
        <v>10.308929634277309</v>
      </c>
      <c r="FN12" s="185">
        <f t="shared" si="83"/>
        <v>82429.448986820804</v>
      </c>
      <c r="FO12" s="152">
        <f t="shared" si="84"/>
        <v>36.627238920876671</v>
      </c>
      <c r="FP12" s="186">
        <f t="shared" si="85"/>
        <v>57629.610593133933</v>
      </c>
      <c r="FQ12" s="152">
        <f t="shared" si="86"/>
        <v>40.793690481772956</v>
      </c>
      <c r="FS12" s="173"/>
      <c r="FT12" s="190">
        <f t="shared" ca="1" si="87"/>
        <v>1.0218856619788632</v>
      </c>
      <c r="FU12" s="190">
        <f t="shared" ca="1" si="87"/>
        <v>6.1327425875167393E-3</v>
      </c>
      <c r="FV12" s="190">
        <f t="shared" ca="1" si="87"/>
        <v>0.19517266405782602</v>
      </c>
      <c r="FW12" s="190">
        <f t="shared" ca="1" si="87"/>
        <v>3.2152103109428502E-2</v>
      </c>
      <c r="FX12" s="190">
        <v>0</v>
      </c>
      <c r="FY12" s="190">
        <f t="shared" ca="1" si="88"/>
        <v>6.4509726081778485E-3</v>
      </c>
      <c r="FZ12" s="190">
        <f t="shared" ca="1" si="88"/>
        <v>1.3017350523368819E-2</v>
      </c>
      <c r="GA12" s="190">
        <f t="shared" ca="1" si="88"/>
        <v>0.14682392423240131</v>
      </c>
      <c r="GB12" s="190">
        <f t="shared" ca="1" si="88"/>
        <v>6.0512766070385908E-2</v>
      </c>
      <c r="GC12" s="190" t="e">
        <f t="shared" ca="1" si="88"/>
        <v>#DIV/0!</v>
      </c>
      <c r="GD12" s="190" t="e">
        <f t="shared" ca="1" si="89"/>
        <v>#DIV/0!</v>
      </c>
      <c r="GE12" s="173"/>
      <c r="GF12" s="190" t="e">
        <f t="shared" ca="1" si="90"/>
        <v>#DIV/0!</v>
      </c>
      <c r="GG12" s="190" t="e">
        <f t="shared" ca="1" si="90"/>
        <v>#DIV/0!</v>
      </c>
      <c r="GH12" s="190" t="e">
        <f t="shared" ca="1" si="90"/>
        <v>#DIV/0!</v>
      </c>
      <c r="GI12" s="190" t="e">
        <f t="shared" ca="1" si="90"/>
        <v>#DIV/0!</v>
      </c>
      <c r="GJ12" s="190" t="e">
        <f t="shared" ca="1" si="90"/>
        <v>#DIV/0!</v>
      </c>
      <c r="GK12" s="190" t="e">
        <f t="shared" ca="1" si="90"/>
        <v>#DIV/0!</v>
      </c>
      <c r="GL12" s="190" t="e">
        <f t="shared" ca="1" si="90"/>
        <v>#DIV/0!</v>
      </c>
      <c r="GM12" s="190" t="e">
        <f t="shared" ca="1" si="90"/>
        <v>#DIV/0!</v>
      </c>
      <c r="GN12" s="190" t="e">
        <f t="shared" ca="1" si="90"/>
        <v>#DIV/0!</v>
      </c>
      <c r="GO12" s="190" t="e">
        <f t="shared" ca="1" si="90"/>
        <v>#DIV/0!</v>
      </c>
      <c r="GP12" s="190" t="e">
        <f t="shared" ca="1" si="91"/>
        <v>#DIV/0!</v>
      </c>
      <c r="GR12" s="191"/>
      <c r="GT12" s="192"/>
      <c r="GU12" s="152" t="e">
        <f t="shared" ca="1" si="101"/>
        <v>#DIV/0!</v>
      </c>
      <c r="GV12" s="152" t="e">
        <f t="shared" ca="1" si="101"/>
        <v>#DIV/0!</v>
      </c>
      <c r="GW12" s="152" t="e">
        <f t="shared" ca="1" si="101"/>
        <v>#DIV/0!</v>
      </c>
      <c r="GX12" s="152">
        <f t="shared" si="101"/>
        <v>0.79867615767821487</v>
      </c>
    </row>
    <row r="13" spans="1:206" s="178" customFormat="1" ht="15" customHeight="1">
      <c r="A13" s="198" t="s">
        <v>2729</v>
      </c>
      <c r="B13" s="197" t="s">
        <v>2737</v>
      </c>
      <c r="C13" s="152">
        <v>0.1</v>
      </c>
      <c r="D13" s="185">
        <v>900</v>
      </c>
      <c r="E13" s="185"/>
      <c r="F13" s="152">
        <v>60.9</v>
      </c>
      <c r="G13" s="152">
        <v>0.39</v>
      </c>
      <c r="H13" s="152">
        <v>19.899999999999999</v>
      </c>
      <c r="I13" s="152">
        <v>2.5</v>
      </c>
      <c r="J13" s="152">
        <v>0.2</v>
      </c>
      <c r="K13" s="152">
        <v>0.25</v>
      </c>
      <c r="L13" s="152">
        <v>0.69</v>
      </c>
      <c r="M13" s="152">
        <v>9.4</v>
      </c>
      <c r="N13" s="152">
        <v>5.8</v>
      </c>
      <c r="O13" s="152">
        <v>0</v>
      </c>
      <c r="P13" s="152">
        <f t="shared" si="0"/>
        <v>100.03</v>
      </c>
      <c r="Q13" s="152"/>
      <c r="R13" s="174">
        <v>2</v>
      </c>
      <c r="S13" s="152"/>
      <c r="T13" s="152">
        <v>64.400000000000006</v>
      </c>
      <c r="U13" s="152">
        <v>0.4</v>
      </c>
      <c r="V13" s="152">
        <v>19.59</v>
      </c>
      <c r="W13" s="152">
        <v>1.94</v>
      </c>
      <c r="X13" s="152">
        <v>0</v>
      </c>
      <c r="Y13" s="152">
        <v>0.33</v>
      </c>
      <c r="Z13" s="152">
        <v>1.58</v>
      </c>
      <c r="AA13" s="152">
        <v>7.48</v>
      </c>
      <c r="AB13" s="152">
        <v>3.99</v>
      </c>
      <c r="AC13" s="152">
        <f t="shared" si="1"/>
        <v>99.710000000000008</v>
      </c>
      <c r="AD13" s="194"/>
      <c r="AE13" s="176">
        <f t="shared" ca="1" si="2"/>
        <v>1.0136484687083889</v>
      </c>
      <c r="AF13" s="176">
        <f t="shared" ca="1" si="2"/>
        <v>4.8811013767209007E-3</v>
      </c>
      <c r="AG13" s="176">
        <f t="shared" ca="1" si="3"/>
        <v>0.39034915653197327</v>
      </c>
      <c r="AH13" s="176">
        <f t="shared" ca="1" si="4"/>
        <v>3.4794711203897009E-2</v>
      </c>
      <c r="AI13" s="176">
        <f t="shared" ca="1" si="4"/>
        <v>2.8192839018889204E-3</v>
      </c>
      <c r="AJ13" s="176">
        <f t="shared" ca="1" si="4"/>
        <v>6.2034739454094297E-3</v>
      </c>
      <c r="AK13" s="176">
        <f t="shared" ca="1" si="4"/>
        <v>1.2303851640513551E-2</v>
      </c>
      <c r="AL13" s="176">
        <f t="shared" ca="1" si="5"/>
        <v>0.30332365279122303</v>
      </c>
      <c r="AM13" s="176">
        <f t="shared" ca="1" si="5"/>
        <v>0.12314225053078554</v>
      </c>
      <c r="AN13" s="176" t="e">
        <f t="shared" ca="1" si="5"/>
        <v>#DIV/0!</v>
      </c>
      <c r="AO13" s="176" t="e">
        <f t="shared" ca="1" si="6"/>
        <v>#DIV/0!</v>
      </c>
      <c r="AP13" s="176"/>
      <c r="AQ13" s="176" t="e">
        <f t="shared" ca="1" si="7"/>
        <v>#DIV/0!</v>
      </c>
      <c r="AR13" s="176" t="e">
        <f t="shared" ca="1" si="7"/>
        <v>#DIV/0!</v>
      </c>
      <c r="AS13" s="176" t="e">
        <f t="shared" ca="1" si="7"/>
        <v>#DIV/0!</v>
      </c>
      <c r="AT13" s="176" t="e">
        <f t="shared" ca="1" si="7"/>
        <v>#DIV/0!</v>
      </c>
      <c r="AU13" s="176" t="e">
        <f t="shared" ca="1" si="7"/>
        <v>#DIV/0!</v>
      </c>
      <c r="AV13" s="176" t="e">
        <f t="shared" ca="1" si="7"/>
        <v>#DIV/0!</v>
      </c>
      <c r="AW13" s="176" t="e">
        <f t="shared" ca="1" si="7"/>
        <v>#DIV/0!</v>
      </c>
      <c r="AX13" s="176" t="e">
        <f t="shared" ca="1" si="7"/>
        <v>#DIV/0!</v>
      </c>
      <c r="AY13" s="176" t="e">
        <f t="shared" ca="1" si="7"/>
        <v>#DIV/0!</v>
      </c>
      <c r="AZ13" s="176" t="e">
        <f t="shared" ca="1" si="7"/>
        <v>#DIV/0!</v>
      </c>
      <c r="BA13" s="176" t="e">
        <f t="shared" ca="1" si="8"/>
        <v>#DIV/0!</v>
      </c>
      <c r="BB13" s="176"/>
      <c r="BC13" s="176">
        <f t="shared" ca="1" si="9"/>
        <v>1.0719041278295607</v>
      </c>
      <c r="BD13" s="176">
        <f t="shared" ca="1" si="9"/>
        <v>5.0062578222778474E-3</v>
      </c>
      <c r="BE13" s="176">
        <f t="shared" ca="1" si="10"/>
        <v>0.38426834052569631</v>
      </c>
      <c r="BF13" s="176">
        <f t="shared" ca="1" si="11"/>
        <v>2.7000695894224078E-2</v>
      </c>
      <c r="BG13" s="176">
        <f t="shared" ca="1" si="11"/>
        <v>0</v>
      </c>
      <c r="BH13" s="176">
        <f t="shared" ca="1" si="11"/>
        <v>8.1885856079404479E-3</v>
      </c>
      <c r="BI13" s="176">
        <f t="shared" ca="1" si="11"/>
        <v>2.8174037089871613E-2</v>
      </c>
      <c r="BJ13" s="176">
        <f t="shared" ca="1" si="12"/>
        <v>0.24136818328493068</v>
      </c>
      <c r="BK13" s="176">
        <f t="shared" ca="1" si="12"/>
        <v>8.4713375796178339E-2</v>
      </c>
      <c r="BL13" s="176">
        <f t="shared" ca="1" si="13"/>
        <v>1.85062360385068</v>
      </c>
      <c r="BM13" s="176"/>
      <c r="BN13" s="176">
        <f t="shared" ca="1" si="14"/>
        <v>0.57921239391910873</v>
      </c>
      <c r="BO13" s="176">
        <f t="shared" ca="1" si="14"/>
        <v>2.70517344092072E-3</v>
      </c>
      <c r="BP13" s="176">
        <f t="shared" ca="1" si="14"/>
        <v>0.20764262366811437</v>
      </c>
      <c r="BQ13" s="176">
        <f t="shared" ca="1" si="14"/>
        <v>1.4590052692531563E-2</v>
      </c>
      <c r="BR13" s="176">
        <f t="shared" ca="1" si="14"/>
        <v>0</v>
      </c>
      <c r="BS13" s="176">
        <f t="shared" ca="1" si="14"/>
        <v>4.4247709749849025E-3</v>
      </c>
      <c r="BT13" s="176">
        <f t="shared" ca="1" si="14"/>
        <v>1.5224077457592437E-2</v>
      </c>
      <c r="BU13" s="176">
        <f t="shared" ca="1" si="14"/>
        <v>0.13042532408140936</v>
      </c>
      <c r="BV13" s="176">
        <f t="shared" ca="1" si="14"/>
        <v>4.577558376533792E-2</v>
      </c>
      <c r="BW13" s="176">
        <f t="shared" ca="1" si="15"/>
        <v>1</v>
      </c>
      <c r="BX13" s="177"/>
      <c r="BY13" s="152">
        <f t="shared" ca="1" si="16"/>
        <v>7.9530252716949273E-2</v>
      </c>
      <c r="BZ13" s="152">
        <f t="shared" ca="1" si="17"/>
        <v>0.68133908368362062</v>
      </c>
      <c r="CA13" s="152">
        <f t="shared" ca="1" si="18"/>
        <v>0.23913066359943014</v>
      </c>
      <c r="CB13" s="152"/>
      <c r="CC13" s="152">
        <f t="shared" si="92"/>
        <v>60.881735479356195</v>
      </c>
      <c r="CD13" s="152">
        <f t="shared" si="93"/>
        <v>15.195441367589723</v>
      </c>
      <c r="CE13" s="152">
        <f t="shared" ca="1" si="19"/>
        <v>30.888996077352154</v>
      </c>
      <c r="CF13" s="152">
        <f t="shared" ca="1" si="20"/>
        <v>7.9530252716949272</v>
      </c>
      <c r="CH13" s="152" t="e">
        <f t="shared" ca="1" si="21"/>
        <v>#DIV/0!</v>
      </c>
      <c r="CI13" s="152" t="e">
        <f t="shared" ca="1" si="94"/>
        <v>#DIV/0!</v>
      </c>
      <c r="CJ13" s="152"/>
      <c r="CK13" s="179" t="e">
        <f t="shared" ca="1" si="95"/>
        <v>#DIV/0!</v>
      </c>
      <c r="CL13" s="180">
        <f t="shared" si="22"/>
        <v>2</v>
      </c>
      <c r="CM13" s="181" t="e">
        <f t="shared" ca="1" si="96"/>
        <v>#DIV/0!</v>
      </c>
      <c r="CN13" s="182" t="e">
        <f t="shared" ca="1" si="23"/>
        <v>#DIV/0!</v>
      </c>
      <c r="CO13" s="183" t="e">
        <f t="shared" ca="1" si="24"/>
        <v>#DIV/0!</v>
      </c>
      <c r="CP13" s="184">
        <v>4.6239769448131209</v>
      </c>
      <c r="CQ13" s="177"/>
      <c r="CR13" s="185" t="e">
        <f t="shared" ca="1" si="25"/>
        <v>#DIV/0!</v>
      </c>
      <c r="CS13" s="185" t="e">
        <f t="shared" ca="1" si="26"/>
        <v>#DIV/0!</v>
      </c>
      <c r="CT13" s="185" t="e">
        <f t="shared" ca="1" si="27"/>
        <v>#DIV/0!</v>
      </c>
      <c r="CU13" s="152" t="e">
        <f t="shared" ca="1" si="28"/>
        <v>#DIV/0!</v>
      </c>
      <c r="CV13" s="152" t="e">
        <f t="shared" ca="1" si="29"/>
        <v>#DIV/0!</v>
      </c>
      <c r="CW13" s="152" t="e">
        <f t="shared" ca="1" si="30"/>
        <v>#DIV/0!</v>
      </c>
      <c r="CX13" s="185" t="e">
        <f t="shared" ca="1" si="31"/>
        <v>#DIV/0!</v>
      </c>
      <c r="CY13" s="152" t="e">
        <f t="shared" ca="1" si="32"/>
        <v>#DIV/0!</v>
      </c>
      <c r="DA13" s="186" t="e">
        <f t="shared" ca="1" si="33"/>
        <v>#DIV/0!</v>
      </c>
      <c r="DB13" s="186" t="e">
        <f t="shared" ca="1" si="34"/>
        <v>#DIV/0!</v>
      </c>
      <c r="DD13" s="187" t="e">
        <f t="shared" ca="1" si="35"/>
        <v>#DIV/0!</v>
      </c>
      <c r="DE13" s="187" t="e">
        <f t="shared" ca="1" si="36"/>
        <v>#DIV/0!</v>
      </c>
      <c r="DF13" s="187" t="e">
        <f t="shared" ca="1" si="37"/>
        <v>#DIV/0!</v>
      </c>
      <c r="DG13" s="187" t="e">
        <f t="shared" ca="1" si="38"/>
        <v>#DIV/0!</v>
      </c>
      <c r="DH13" s="187" t="e">
        <f t="shared" ca="1" si="39"/>
        <v>#DIV/0!</v>
      </c>
      <c r="DI13" s="187" t="e">
        <f t="shared" ca="1" si="40"/>
        <v>#DIV/0!</v>
      </c>
      <c r="DJ13" s="187"/>
      <c r="DK13" s="188" t="e">
        <f t="shared" ca="1" si="41"/>
        <v>#DIV/0!</v>
      </c>
      <c r="DL13" s="188" t="e">
        <f t="shared" ca="1" si="42"/>
        <v>#DIV/0!</v>
      </c>
      <c r="DM13" s="187">
        <f t="shared" si="43"/>
        <v>1</v>
      </c>
      <c r="DN13" s="187"/>
      <c r="DO13" s="188" t="e">
        <f t="shared" ca="1" si="44"/>
        <v>#DIV/0!</v>
      </c>
      <c r="DP13" s="187" t="e">
        <f t="shared" ca="1" si="45"/>
        <v>#DIV/0!</v>
      </c>
      <c r="DQ13" s="187" t="e">
        <f t="shared" ca="1" si="46"/>
        <v>#DIV/0!</v>
      </c>
      <c r="DR13" s="187" t="e">
        <f t="shared" ca="1" si="47"/>
        <v>#DIV/0!</v>
      </c>
      <c r="DS13" s="187" t="e">
        <f t="shared" ca="1" si="48"/>
        <v>#DIV/0!</v>
      </c>
      <c r="DT13" s="187" t="e">
        <f t="shared" ca="1" si="49"/>
        <v>#DIV/0!</v>
      </c>
      <c r="DU13" s="187"/>
      <c r="DV13" s="189">
        <f t="shared" si="50"/>
        <v>900</v>
      </c>
      <c r="DW13" s="177">
        <f t="shared" si="51"/>
        <v>2</v>
      </c>
      <c r="DX13" s="177" t="e">
        <f t="shared" ca="1" si="52"/>
        <v>#DIV/0!</v>
      </c>
      <c r="DY13" s="177">
        <f t="shared" ca="1" si="53"/>
        <v>0.73611069507465254</v>
      </c>
      <c r="DZ13" s="177">
        <f t="shared" ca="1" si="54"/>
        <v>8.6401810544777385E-2</v>
      </c>
      <c r="EA13" s="177" t="e">
        <f t="shared" ca="1" si="55"/>
        <v>#DIV/0!</v>
      </c>
      <c r="EB13" s="177">
        <v>6.9978080699951324</v>
      </c>
      <c r="EC13" s="177" t="e">
        <f t="shared" ca="1" si="56"/>
        <v>#DIV/0!</v>
      </c>
      <c r="ED13" s="177">
        <f t="shared" ca="1" si="57"/>
        <v>2.531617792387697</v>
      </c>
      <c r="EE13" s="177">
        <f t="shared" ca="1" si="58"/>
        <v>0.3142861095318692</v>
      </c>
      <c r="EF13" s="177">
        <f t="shared" ca="1" si="59"/>
        <v>4.1848770611404573</v>
      </c>
      <c r="EG13" s="177">
        <f t="shared" ca="1" si="60"/>
        <v>3.0840044355735978</v>
      </c>
      <c r="EH13" s="177" t="e">
        <f t="shared" ca="1" si="61"/>
        <v>#DIV/0!</v>
      </c>
      <c r="EI13" s="177" t="e">
        <f t="shared" ca="1" si="62"/>
        <v>#DIV/0!</v>
      </c>
      <c r="EJ13" s="177" t="e">
        <f t="shared" ca="1" si="63"/>
        <v>#DIV/0!</v>
      </c>
      <c r="EK13" s="177" t="e">
        <f t="shared" ca="1" si="64"/>
        <v>#DIV/0!</v>
      </c>
      <c r="EL13" s="187"/>
      <c r="EM13" s="187">
        <v>2.8</v>
      </c>
      <c r="EN13" s="187">
        <v>3.3926686555344698</v>
      </c>
      <c r="EO13" s="177">
        <v>3.6020711108470036</v>
      </c>
      <c r="EQ13" s="190">
        <f t="shared" si="97"/>
        <v>8.5251491901108274</v>
      </c>
      <c r="ER13" s="190" t="e">
        <f t="shared" ca="1" si="65"/>
        <v>#DIV/0!</v>
      </c>
      <c r="ES13" s="190" t="e">
        <f t="shared" ca="1" si="66"/>
        <v>#DIV/0!</v>
      </c>
      <c r="ET13" s="190" t="e">
        <f t="shared" ca="1" si="67"/>
        <v>#DIV/0!</v>
      </c>
      <c r="EU13" s="190" t="e">
        <f t="shared" ca="1" si="68"/>
        <v>#DIV/0!</v>
      </c>
      <c r="EV13" s="190" t="e">
        <f t="shared" ca="1" si="69"/>
        <v>#DIV/0!</v>
      </c>
      <c r="EW13" s="190" t="e">
        <f t="shared" ca="1" si="70"/>
        <v>#DIV/0!</v>
      </c>
      <c r="EY13" s="185">
        <f t="shared" si="98"/>
        <v>1173</v>
      </c>
      <c r="EZ13" s="185">
        <f t="shared" si="71"/>
        <v>1000</v>
      </c>
      <c r="FA13" s="190" t="e">
        <f t="shared" ca="1" si="99"/>
        <v>#DIV/0!</v>
      </c>
      <c r="FB13" s="190">
        <f t="shared" si="72"/>
        <v>-6.4904456156192808E-2</v>
      </c>
      <c r="FC13" s="190">
        <f t="shared" si="73"/>
        <v>3.0504600423972539</v>
      </c>
      <c r="FD13" s="190">
        <f t="shared" ca="1" si="100"/>
        <v>-0.37998338441763307</v>
      </c>
      <c r="FE13" s="190">
        <f t="shared" ca="1" si="74"/>
        <v>-1.142672277426833</v>
      </c>
      <c r="FF13" s="173" t="e">
        <f t="shared" ca="1" si="75"/>
        <v>#DIV/0!</v>
      </c>
      <c r="FG13" s="173" t="e">
        <f t="shared" ca="1" si="76"/>
        <v>#DIV/0!</v>
      </c>
      <c r="FH13" s="186">
        <f t="shared" si="77"/>
        <v>898.57694701628259</v>
      </c>
      <c r="FI13" s="186">
        <f t="shared" si="78"/>
        <v>-30.517500000000005</v>
      </c>
      <c r="FJ13" s="186">
        <f t="shared" si="79"/>
        <v>258.44483817537957</v>
      </c>
      <c r="FK13" s="173">
        <f t="shared" si="80"/>
        <v>-23.385000000000005</v>
      </c>
      <c r="FL13" s="186">
        <f t="shared" si="81"/>
        <v>39.4583198650732</v>
      </c>
      <c r="FM13" s="186">
        <f t="shared" si="82"/>
        <v>9.7078200076296337</v>
      </c>
      <c r="FN13" s="185">
        <f t="shared" si="83"/>
        <v>83749.713679710549</v>
      </c>
      <c r="FO13" s="152">
        <f t="shared" si="84"/>
        <v>37.759074010773524</v>
      </c>
      <c r="FP13" s="186">
        <f t="shared" si="85"/>
        <v>58084.473246380432</v>
      </c>
      <c r="FQ13" s="152">
        <f t="shared" si="86"/>
        <v>41.241818617860865</v>
      </c>
      <c r="FS13" s="173"/>
      <c r="FT13" s="190">
        <f t="shared" ca="1" si="87"/>
        <v>1.0135641175002079</v>
      </c>
      <c r="FU13" s="190">
        <f t="shared" ca="1" si="87"/>
        <v>4.8811624676153645E-3</v>
      </c>
      <c r="FV13" s="190">
        <f t="shared" ca="1" si="87"/>
        <v>0.19517266405782602</v>
      </c>
      <c r="FW13" s="190">
        <f t="shared" ca="1" si="87"/>
        <v>3.4796648386827382E-2</v>
      </c>
      <c r="FX13" s="190">
        <v>0</v>
      </c>
      <c r="FY13" s="190">
        <f t="shared" ca="1" si="88"/>
        <v>6.202858277094085E-3</v>
      </c>
      <c r="FZ13" s="190">
        <f t="shared" ca="1" si="88"/>
        <v>1.230407104263628E-2</v>
      </c>
      <c r="GA13" s="190">
        <f t="shared" ca="1" si="88"/>
        <v>0.15166427338292005</v>
      </c>
      <c r="GB13" s="190">
        <f t="shared" ca="1" si="88"/>
        <v>6.1574393545304952E-2</v>
      </c>
      <c r="GC13" s="190" t="e">
        <f t="shared" ca="1" si="88"/>
        <v>#DIV/0!</v>
      </c>
      <c r="GD13" s="190" t="e">
        <f t="shared" ca="1" si="89"/>
        <v>#DIV/0!</v>
      </c>
      <c r="GE13" s="173"/>
      <c r="GF13" s="190" t="e">
        <f t="shared" ca="1" si="90"/>
        <v>#DIV/0!</v>
      </c>
      <c r="GG13" s="190" t="e">
        <f t="shared" ca="1" si="90"/>
        <v>#DIV/0!</v>
      </c>
      <c r="GH13" s="190" t="e">
        <f t="shared" ca="1" si="90"/>
        <v>#DIV/0!</v>
      </c>
      <c r="GI13" s="190" t="e">
        <f t="shared" ca="1" si="90"/>
        <v>#DIV/0!</v>
      </c>
      <c r="GJ13" s="190" t="e">
        <f t="shared" ca="1" si="90"/>
        <v>#DIV/0!</v>
      </c>
      <c r="GK13" s="190" t="e">
        <f t="shared" ca="1" si="90"/>
        <v>#DIV/0!</v>
      </c>
      <c r="GL13" s="190" t="e">
        <f t="shared" ca="1" si="90"/>
        <v>#DIV/0!</v>
      </c>
      <c r="GM13" s="190" t="e">
        <f t="shared" ca="1" si="90"/>
        <v>#DIV/0!</v>
      </c>
      <c r="GN13" s="190" t="e">
        <f t="shared" ca="1" si="90"/>
        <v>#DIV/0!</v>
      </c>
      <c r="GO13" s="190" t="e">
        <f t="shared" ca="1" si="90"/>
        <v>#DIV/0!</v>
      </c>
      <c r="GP13" s="190" t="e">
        <f t="shared" ca="1" si="91"/>
        <v>#DIV/0!</v>
      </c>
      <c r="GR13" s="191"/>
      <c r="GT13" s="192"/>
      <c r="GU13" s="152" t="e">
        <f t="shared" ca="1" si="101"/>
        <v>#DIV/0!</v>
      </c>
      <c r="GV13" s="152" t="e">
        <f t="shared" ca="1" si="101"/>
        <v>#DIV/0!</v>
      </c>
      <c r="GW13" s="152" t="e">
        <f t="shared" ca="1" si="101"/>
        <v>#DIV/0!</v>
      </c>
      <c r="GX13" s="152">
        <f t="shared" si="101"/>
        <v>2.6239769448131209</v>
      </c>
    </row>
    <row r="14" spans="1:206" s="178" customFormat="1" ht="15" customHeight="1">
      <c r="A14" s="198" t="s">
        <v>2729</v>
      </c>
      <c r="B14" s="197" t="s">
        <v>2738</v>
      </c>
      <c r="C14" s="199">
        <v>0.2</v>
      </c>
      <c r="D14" s="185">
        <v>900</v>
      </c>
      <c r="E14" s="185"/>
      <c r="F14" s="152">
        <v>61.4</v>
      </c>
      <c r="G14" s="152">
        <v>0.31</v>
      </c>
      <c r="H14" s="152">
        <v>19.8</v>
      </c>
      <c r="I14" s="152">
        <v>2.2999999999999998</v>
      </c>
      <c r="J14" s="152">
        <v>0.14000000000000001</v>
      </c>
      <c r="K14" s="152">
        <v>0.21</v>
      </c>
      <c r="L14" s="152">
        <v>0.61</v>
      </c>
      <c r="M14" s="152">
        <v>9.5</v>
      </c>
      <c r="N14" s="152">
        <v>5.7</v>
      </c>
      <c r="O14" s="152">
        <v>0</v>
      </c>
      <c r="P14" s="152">
        <f t="shared" si="0"/>
        <v>99.97</v>
      </c>
      <c r="Q14" s="152"/>
      <c r="R14" s="174">
        <v>3.4</v>
      </c>
      <c r="S14" s="152"/>
      <c r="T14" s="152">
        <v>65.2</v>
      </c>
      <c r="U14" s="152">
        <v>0.38</v>
      </c>
      <c r="V14" s="152">
        <v>19.18</v>
      </c>
      <c r="W14" s="152">
        <v>1.24</v>
      </c>
      <c r="X14" s="152">
        <v>0</v>
      </c>
      <c r="Y14" s="152">
        <v>0.19</v>
      </c>
      <c r="Z14" s="152">
        <v>1.34</v>
      </c>
      <c r="AA14" s="152">
        <v>7.58</v>
      </c>
      <c r="AB14" s="152">
        <v>4.3899999999999997</v>
      </c>
      <c r="AC14" s="152">
        <f t="shared" si="1"/>
        <v>99.499999999999986</v>
      </c>
      <c r="AD14" s="194"/>
      <c r="AE14" s="176">
        <f t="shared" ca="1" si="2"/>
        <v>1.021970705725699</v>
      </c>
      <c r="AF14" s="176">
        <f t="shared" ca="1" si="2"/>
        <v>3.8798498122653313E-3</v>
      </c>
      <c r="AG14" s="176">
        <f t="shared" ca="1" si="3"/>
        <v>0.38838760298156139</v>
      </c>
      <c r="AH14" s="176">
        <f t="shared" ca="1" si="4"/>
        <v>3.2011134307585246E-2</v>
      </c>
      <c r="AI14" s="176">
        <f t="shared" ca="1" si="4"/>
        <v>1.9734987313222443E-3</v>
      </c>
      <c r="AJ14" s="176">
        <f t="shared" ca="1" si="4"/>
        <v>5.210918114143921E-3</v>
      </c>
      <c r="AK14" s="176">
        <f t="shared" ca="1" si="4"/>
        <v>1.0877318116975749E-2</v>
      </c>
      <c r="AL14" s="176">
        <f t="shared" ca="1" si="5"/>
        <v>0.30655050016134244</v>
      </c>
      <c r="AM14" s="176">
        <f t="shared" ca="1" si="5"/>
        <v>0.12101910828025476</v>
      </c>
      <c r="AN14" s="176" t="e">
        <f t="shared" ca="1" si="5"/>
        <v>#DIV/0!</v>
      </c>
      <c r="AO14" s="176" t="e">
        <f t="shared" ca="1" si="6"/>
        <v>#DIV/0!</v>
      </c>
      <c r="AP14" s="176"/>
      <c r="AQ14" s="176" t="e">
        <f t="shared" ca="1" si="7"/>
        <v>#DIV/0!</v>
      </c>
      <c r="AR14" s="176" t="e">
        <f t="shared" ca="1" si="7"/>
        <v>#DIV/0!</v>
      </c>
      <c r="AS14" s="176" t="e">
        <f t="shared" ca="1" si="7"/>
        <v>#DIV/0!</v>
      </c>
      <c r="AT14" s="176" t="e">
        <f t="shared" ca="1" si="7"/>
        <v>#DIV/0!</v>
      </c>
      <c r="AU14" s="176" t="e">
        <f t="shared" ca="1" si="7"/>
        <v>#DIV/0!</v>
      </c>
      <c r="AV14" s="176" t="e">
        <f t="shared" ca="1" si="7"/>
        <v>#DIV/0!</v>
      </c>
      <c r="AW14" s="176" t="e">
        <f t="shared" ca="1" si="7"/>
        <v>#DIV/0!</v>
      </c>
      <c r="AX14" s="176" t="e">
        <f t="shared" ca="1" si="7"/>
        <v>#DIV/0!</v>
      </c>
      <c r="AY14" s="176" t="e">
        <f t="shared" ca="1" si="7"/>
        <v>#DIV/0!</v>
      </c>
      <c r="AZ14" s="176" t="e">
        <f t="shared" ca="1" si="7"/>
        <v>#DIV/0!</v>
      </c>
      <c r="BA14" s="176" t="e">
        <f t="shared" ca="1" si="8"/>
        <v>#DIV/0!</v>
      </c>
      <c r="BB14" s="176"/>
      <c r="BC14" s="176">
        <f t="shared" ca="1" si="9"/>
        <v>1.0852197070572571</v>
      </c>
      <c r="BD14" s="176">
        <f t="shared" ca="1" si="9"/>
        <v>4.7559449311639548E-3</v>
      </c>
      <c r="BE14" s="176">
        <f t="shared" ca="1" si="10"/>
        <v>0.37622597096900739</v>
      </c>
      <c r="BF14" s="176">
        <f t="shared" ca="1" si="11"/>
        <v>1.7258176757132915E-2</v>
      </c>
      <c r="BG14" s="176">
        <f t="shared" ca="1" si="11"/>
        <v>0</v>
      </c>
      <c r="BH14" s="176">
        <f t="shared" ca="1" si="11"/>
        <v>4.7146401985111667E-3</v>
      </c>
      <c r="BI14" s="176">
        <f t="shared" ca="1" si="11"/>
        <v>2.3894436519258204E-2</v>
      </c>
      <c r="BJ14" s="176">
        <f t="shared" ca="1" si="12"/>
        <v>0.24459503065505006</v>
      </c>
      <c r="BK14" s="176">
        <f t="shared" ca="1" si="12"/>
        <v>9.3205944798301466E-2</v>
      </c>
      <c r="BL14" s="176">
        <f t="shared" ca="1" si="13"/>
        <v>1.8498698518856824</v>
      </c>
      <c r="BM14" s="176"/>
      <c r="BN14" s="176">
        <f t="shared" ca="1" si="14"/>
        <v>0.58664651783531041</v>
      </c>
      <c r="BO14" s="176">
        <f t="shared" ca="1" si="14"/>
        <v>2.5709619118966325E-3</v>
      </c>
      <c r="BP14" s="176">
        <f t="shared" ca="1" si="14"/>
        <v>0.20337969754223406</v>
      </c>
      <c r="BQ14" s="176">
        <f t="shared" ca="1" si="14"/>
        <v>9.3294005194693181E-3</v>
      </c>
      <c r="BR14" s="176">
        <f t="shared" ca="1" si="14"/>
        <v>0</v>
      </c>
      <c r="BS14" s="176">
        <f t="shared" ca="1" si="14"/>
        <v>2.5486334585675058E-3</v>
      </c>
      <c r="BT14" s="176">
        <f t="shared" ca="1" si="14"/>
        <v>1.2916820334631209E-2</v>
      </c>
      <c r="BU14" s="176">
        <f t="shared" ca="1" si="14"/>
        <v>0.13222283200394871</v>
      </c>
      <c r="BV14" s="176">
        <f t="shared" ca="1" si="14"/>
        <v>5.0385136393942036E-2</v>
      </c>
      <c r="BW14" s="176">
        <f t="shared" ca="1" si="15"/>
        <v>0.99999999999999989</v>
      </c>
      <c r="BX14" s="177"/>
      <c r="BY14" s="152">
        <f t="shared" ca="1" si="16"/>
        <v>6.6062315772663624E-2</v>
      </c>
      <c r="BZ14" s="152">
        <f t="shared" ca="1" si="17"/>
        <v>0.67624587583536344</v>
      </c>
      <c r="CA14" s="152">
        <f t="shared" ca="1" si="18"/>
        <v>0.25769180839197292</v>
      </c>
      <c r="CB14" s="152"/>
      <c r="CC14" s="152">
        <f t="shared" si="92"/>
        <v>61.4184255276583</v>
      </c>
      <c r="CD14" s="152">
        <f t="shared" si="93"/>
        <v>15.204561368410523</v>
      </c>
      <c r="CE14" s="152">
        <f t="shared" ca="1" si="19"/>
        <v>31.457973191977061</v>
      </c>
      <c r="CF14" s="152">
        <f t="shared" ca="1" si="20"/>
        <v>6.606231577266362</v>
      </c>
      <c r="CH14" s="152" t="e">
        <f t="shared" ca="1" si="21"/>
        <v>#DIV/0!</v>
      </c>
      <c r="CI14" s="152" t="e">
        <f t="shared" ca="1" si="94"/>
        <v>#DIV/0!</v>
      </c>
      <c r="CJ14" s="152"/>
      <c r="CK14" s="179" t="e">
        <f t="shared" ca="1" si="95"/>
        <v>#DIV/0!</v>
      </c>
      <c r="CL14" s="180">
        <f t="shared" si="22"/>
        <v>3.4</v>
      </c>
      <c r="CM14" s="181" t="e">
        <f t="shared" ca="1" si="96"/>
        <v>#DIV/0!</v>
      </c>
      <c r="CN14" s="182" t="e">
        <f t="shared" ca="1" si="23"/>
        <v>#DIV/0!</v>
      </c>
      <c r="CO14" s="183" t="e">
        <f t="shared" ca="1" si="24"/>
        <v>#DIV/0!</v>
      </c>
      <c r="CP14" s="184">
        <v>5.4689752386564772</v>
      </c>
      <c r="CQ14" s="177"/>
      <c r="CR14" s="185" t="e">
        <f t="shared" ca="1" si="25"/>
        <v>#DIV/0!</v>
      </c>
      <c r="CS14" s="185" t="e">
        <f t="shared" ca="1" si="26"/>
        <v>#DIV/0!</v>
      </c>
      <c r="CT14" s="185" t="e">
        <f t="shared" ca="1" si="27"/>
        <v>#DIV/0!</v>
      </c>
      <c r="CU14" s="152" t="e">
        <f t="shared" ca="1" si="28"/>
        <v>#DIV/0!</v>
      </c>
      <c r="CV14" s="152" t="e">
        <f t="shared" ca="1" si="29"/>
        <v>#DIV/0!</v>
      </c>
      <c r="CW14" s="152" t="e">
        <f t="shared" ca="1" si="30"/>
        <v>#DIV/0!</v>
      </c>
      <c r="CX14" s="185" t="e">
        <f t="shared" ca="1" si="31"/>
        <v>#DIV/0!</v>
      </c>
      <c r="CY14" s="152" t="e">
        <f t="shared" ca="1" si="32"/>
        <v>#DIV/0!</v>
      </c>
      <c r="DA14" s="186" t="e">
        <f t="shared" ca="1" si="33"/>
        <v>#DIV/0!</v>
      </c>
      <c r="DB14" s="186" t="e">
        <f t="shared" ca="1" si="34"/>
        <v>#DIV/0!</v>
      </c>
      <c r="DD14" s="187" t="e">
        <f t="shared" ca="1" si="35"/>
        <v>#DIV/0!</v>
      </c>
      <c r="DE14" s="187" t="e">
        <f t="shared" ca="1" si="36"/>
        <v>#DIV/0!</v>
      </c>
      <c r="DF14" s="187" t="e">
        <f t="shared" ca="1" si="37"/>
        <v>#DIV/0!</v>
      </c>
      <c r="DG14" s="187" t="e">
        <f t="shared" ca="1" si="38"/>
        <v>#DIV/0!</v>
      </c>
      <c r="DH14" s="187" t="e">
        <f t="shared" ca="1" si="39"/>
        <v>#DIV/0!</v>
      </c>
      <c r="DI14" s="187" t="e">
        <f t="shared" ca="1" si="40"/>
        <v>#DIV/0!</v>
      </c>
      <c r="DJ14" s="187"/>
      <c r="DK14" s="188" t="e">
        <f t="shared" ca="1" si="41"/>
        <v>#DIV/0!</v>
      </c>
      <c r="DL14" s="188" t="e">
        <f t="shared" ca="1" si="42"/>
        <v>#DIV/0!</v>
      </c>
      <c r="DM14" s="187">
        <f t="shared" si="43"/>
        <v>2</v>
      </c>
      <c r="DN14" s="187"/>
      <c r="DO14" s="188" t="e">
        <f t="shared" ca="1" si="44"/>
        <v>#DIV/0!</v>
      </c>
      <c r="DP14" s="187" t="e">
        <f t="shared" ca="1" si="45"/>
        <v>#DIV/0!</v>
      </c>
      <c r="DQ14" s="187" t="e">
        <f t="shared" ca="1" si="46"/>
        <v>#DIV/0!</v>
      </c>
      <c r="DR14" s="187" t="e">
        <f t="shared" ca="1" si="47"/>
        <v>#DIV/0!</v>
      </c>
      <c r="DS14" s="187" t="e">
        <f t="shared" ca="1" si="48"/>
        <v>#DIV/0!</v>
      </c>
      <c r="DT14" s="187" t="e">
        <f t="shared" ca="1" si="49"/>
        <v>#DIV/0!</v>
      </c>
      <c r="DU14" s="187"/>
      <c r="DV14" s="189">
        <f t="shared" si="50"/>
        <v>900</v>
      </c>
      <c r="DW14" s="177">
        <f t="shared" si="51"/>
        <v>3.4</v>
      </c>
      <c r="DX14" s="177" t="e">
        <f t="shared" ca="1" si="52"/>
        <v>#DIV/0!</v>
      </c>
      <c r="DY14" s="177">
        <f t="shared" ca="1" si="53"/>
        <v>0.7425658875825516</v>
      </c>
      <c r="DZ14" s="177">
        <f t="shared" ca="1" si="54"/>
        <v>7.0735250208174408E-2</v>
      </c>
      <c r="EA14" s="177" t="e">
        <f t="shared" ca="1" si="55"/>
        <v>#DIV/0!</v>
      </c>
      <c r="EB14" s="177">
        <v>6.9978080699951324</v>
      </c>
      <c r="EC14" s="177" t="e">
        <f t="shared" ca="1" si="56"/>
        <v>#DIV/0!</v>
      </c>
      <c r="ED14" s="177">
        <f t="shared" ca="1" si="57"/>
        <v>2.7171568040380496</v>
      </c>
      <c r="EE14" s="177">
        <f t="shared" ca="1" si="58"/>
        <v>0.34714935293081889</v>
      </c>
      <c r="EF14" s="177">
        <f t="shared" ca="1" si="59"/>
        <v>4.3492249150469835</v>
      </c>
      <c r="EG14" s="177">
        <f t="shared" ca="1" si="60"/>
        <v>2.9880590602187618</v>
      </c>
      <c r="EH14" s="177" t="e">
        <f t="shared" ca="1" si="61"/>
        <v>#DIV/0!</v>
      </c>
      <c r="EI14" s="177" t="e">
        <f t="shared" ca="1" si="62"/>
        <v>#DIV/0!</v>
      </c>
      <c r="EJ14" s="177" t="e">
        <f t="shared" ca="1" si="63"/>
        <v>#DIV/0!</v>
      </c>
      <c r="EK14" s="177" t="e">
        <f t="shared" ca="1" si="64"/>
        <v>#DIV/0!</v>
      </c>
      <c r="EL14" s="187"/>
      <c r="EM14" s="187">
        <v>2.8</v>
      </c>
      <c r="EN14" s="187">
        <v>3.3926686555344698</v>
      </c>
      <c r="EO14" s="177">
        <v>3.6020711108470036</v>
      </c>
      <c r="EQ14" s="190">
        <f t="shared" si="97"/>
        <v>8.5251491901108274</v>
      </c>
      <c r="ER14" s="190" t="e">
        <f t="shared" ca="1" si="65"/>
        <v>#DIV/0!</v>
      </c>
      <c r="ES14" s="190" t="e">
        <f t="shared" ca="1" si="66"/>
        <v>#DIV/0!</v>
      </c>
      <c r="ET14" s="190" t="e">
        <f t="shared" ca="1" si="67"/>
        <v>#DIV/0!</v>
      </c>
      <c r="EU14" s="190" t="e">
        <f t="shared" ca="1" si="68"/>
        <v>#DIV/0!</v>
      </c>
      <c r="EV14" s="190" t="e">
        <f t="shared" ca="1" si="69"/>
        <v>#DIV/0!</v>
      </c>
      <c r="EW14" s="190" t="e">
        <f t="shared" ca="1" si="70"/>
        <v>#DIV/0!</v>
      </c>
      <c r="EY14" s="185">
        <f t="shared" si="98"/>
        <v>1173</v>
      </c>
      <c r="EZ14" s="185">
        <f t="shared" si="71"/>
        <v>2000</v>
      </c>
      <c r="FA14" s="190" t="e">
        <f t="shared" ca="1" si="99"/>
        <v>#DIV/0!</v>
      </c>
      <c r="FB14" s="190">
        <f t="shared" si="72"/>
        <v>-0.12841195560133892</v>
      </c>
      <c r="FC14" s="190">
        <f t="shared" si="73"/>
        <v>3.0504600423972539</v>
      </c>
      <c r="FD14" s="190">
        <f t="shared" ca="1" si="100"/>
        <v>-0.38689579927905021</v>
      </c>
      <c r="FE14" s="190">
        <f t="shared" ca="1" si="74"/>
        <v>-1.1713101329027342</v>
      </c>
      <c r="FF14" s="173" t="e">
        <f t="shared" ca="1" si="75"/>
        <v>#DIV/0!</v>
      </c>
      <c r="FG14" s="173" t="e">
        <f t="shared" ca="1" si="76"/>
        <v>#DIV/0!</v>
      </c>
      <c r="FH14" s="186">
        <f t="shared" si="77"/>
        <v>1798.053370456005</v>
      </c>
      <c r="FI14" s="186">
        <f t="shared" si="78"/>
        <v>-122.07000000000002</v>
      </c>
      <c r="FJ14" s="186">
        <f t="shared" si="79"/>
        <v>517.14837989247621</v>
      </c>
      <c r="FK14" s="173">
        <f t="shared" si="80"/>
        <v>-93.54000000000002</v>
      </c>
      <c r="FL14" s="186">
        <f t="shared" si="81"/>
        <v>39.4583198650732</v>
      </c>
      <c r="FM14" s="186">
        <f t="shared" si="82"/>
        <v>9.7078200076296337</v>
      </c>
      <c r="FN14" s="185">
        <f t="shared" si="83"/>
        <v>83749.713679710549</v>
      </c>
      <c r="FO14" s="152">
        <f t="shared" si="84"/>
        <v>37.759074010773524</v>
      </c>
      <c r="FP14" s="186">
        <f t="shared" si="85"/>
        <v>58084.473246380432</v>
      </c>
      <c r="FQ14" s="152">
        <f t="shared" si="86"/>
        <v>41.241818617860865</v>
      </c>
      <c r="FS14" s="173"/>
      <c r="FT14" s="190">
        <f t="shared" ca="1" si="87"/>
        <v>1.0218856619788632</v>
      </c>
      <c r="FU14" s="190">
        <f t="shared" ca="1" si="87"/>
        <v>3.879898371694264E-3</v>
      </c>
      <c r="FV14" s="190">
        <f t="shared" ca="1" si="87"/>
        <v>0.19419189690175656</v>
      </c>
      <c r="FW14" s="190">
        <f t="shared" ca="1" si="87"/>
        <v>3.2012916515881187E-2</v>
      </c>
      <c r="FX14" s="190">
        <v>0</v>
      </c>
      <c r="FY14" s="190">
        <f t="shared" ca="1" si="88"/>
        <v>5.210400952759031E-3</v>
      </c>
      <c r="FZ14" s="190">
        <f t="shared" ca="1" si="88"/>
        <v>1.0877512081171204E-2</v>
      </c>
      <c r="GA14" s="190">
        <f t="shared" ca="1" si="88"/>
        <v>0.15327772309975962</v>
      </c>
      <c r="GB14" s="190">
        <f t="shared" ca="1" si="88"/>
        <v>6.0512766070385908E-2</v>
      </c>
      <c r="GC14" s="190" t="e">
        <f t="shared" ca="1" si="88"/>
        <v>#DIV/0!</v>
      </c>
      <c r="GD14" s="190" t="e">
        <f t="shared" ca="1" si="89"/>
        <v>#DIV/0!</v>
      </c>
      <c r="GE14" s="173"/>
      <c r="GF14" s="190" t="e">
        <f t="shared" ca="1" si="90"/>
        <v>#DIV/0!</v>
      </c>
      <c r="GG14" s="190" t="e">
        <f t="shared" ca="1" si="90"/>
        <v>#DIV/0!</v>
      </c>
      <c r="GH14" s="190" t="e">
        <f t="shared" ca="1" si="90"/>
        <v>#DIV/0!</v>
      </c>
      <c r="GI14" s="190" t="e">
        <f t="shared" ca="1" si="90"/>
        <v>#DIV/0!</v>
      </c>
      <c r="GJ14" s="190" t="e">
        <f t="shared" ca="1" si="90"/>
        <v>#DIV/0!</v>
      </c>
      <c r="GK14" s="190" t="e">
        <f t="shared" ca="1" si="90"/>
        <v>#DIV/0!</v>
      </c>
      <c r="GL14" s="190" t="e">
        <f t="shared" ca="1" si="90"/>
        <v>#DIV/0!</v>
      </c>
      <c r="GM14" s="190" t="e">
        <f t="shared" ca="1" si="90"/>
        <v>#DIV/0!</v>
      </c>
      <c r="GN14" s="190" t="e">
        <f t="shared" ca="1" si="90"/>
        <v>#DIV/0!</v>
      </c>
      <c r="GO14" s="190" t="e">
        <f t="shared" ca="1" si="90"/>
        <v>#DIV/0!</v>
      </c>
      <c r="GP14" s="190" t="e">
        <f t="shared" ca="1" si="91"/>
        <v>#DIV/0!</v>
      </c>
      <c r="GR14" s="191"/>
      <c r="GT14" s="192"/>
      <c r="GU14" s="152" t="e">
        <f t="shared" ca="1" si="101"/>
        <v>#DIV/0!</v>
      </c>
      <c r="GV14" s="152" t="e">
        <f t="shared" ca="1" si="101"/>
        <v>#DIV/0!</v>
      </c>
      <c r="GW14" s="152" t="e">
        <f t="shared" ca="1" si="101"/>
        <v>#DIV/0!</v>
      </c>
      <c r="GX14" s="152">
        <f t="shared" si="101"/>
        <v>2.0689752386564773</v>
      </c>
    </row>
    <row r="15" spans="1:206" s="178" customFormat="1" ht="15" customHeight="1">
      <c r="A15" s="198" t="s">
        <v>2729</v>
      </c>
      <c r="B15" s="197" t="s">
        <v>2739</v>
      </c>
      <c r="C15" s="199">
        <v>0.2</v>
      </c>
      <c r="D15" s="185">
        <v>925</v>
      </c>
      <c r="E15" s="185"/>
      <c r="F15" s="152">
        <v>61.7</v>
      </c>
      <c r="G15" s="152">
        <v>0.33</v>
      </c>
      <c r="H15" s="152">
        <v>19.600000000000001</v>
      </c>
      <c r="I15" s="152">
        <v>2.3199999999999998</v>
      </c>
      <c r="J15" s="152">
        <v>0.19</v>
      </c>
      <c r="K15" s="152">
        <v>0.24</v>
      </c>
      <c r="L15" s="152">
        <v>0.68</v>
      </c>
      <c r="M15" s="152">
        <v>9.1999999999999993</v>
      </c>
      <c r="N15" s="152">
        <v>5.7</v>
      </c>
      <c r="O15" s="152">
        <v>0</v>
      </c>
      <c r="P15" s="152">
        <f t="shared" si="0"/>
        <v>99.96</v>
      </c>
      <c r="Q15" s="152"/>
      <c r="R15" s="174">
        <v>2.8</v>
      </c>
      <c r="S15" s="152"/>
      <c r="T15" s="152">
        <v>65.3</v>
      </c>
      <c r="U15" s="152">
        <v>0.26</v>
      </c>
      <c r="V15" s="152">
        <v>19.45</v>
      </c>
      <c r="W15" s="152">
        <v>1.29</v>
      </c>
      <c r="X15" s="152">
        <v>0</v>
      </c>
      <c r="Y15" s="152">
        <v>0.21</v>
      </c>
      <c r="Z15" s="152">
        <v>1.65</v>
      </c>
      <c r="AA15" s="152">
        <v>7.43</v>
      </c>
      <c r="AB15" s="152">
        <v>3.33</v>
      </c>
      <c r="AC15" s="152">
        <f t="shared" si="1"/>
        <v>98.92</v>
      </c>
      <c r="AD15" s="194"/>
      <c r="AE15" s="176">
        <f t="shared" ca="1" si="2"/>
        <v>1.0269640479360853</v>
      </c>
      <c r="AF15" s="176">
        <f t="shared" ca="1" si="2"/>
        <v>4.1301627033792235E-3</v>
      </c>
      <c r="AG15" s="176">
        <f t="shared" ca="1" si="3"/>
        <v>0.38446449588073756</v>
      </c>
      <c r="AH15" s="176">
        <f t="shared" ca="1" si="4"/>
        <v>3.2289491997216424E-2</v>
      </c>
      <c r="AI15" s="176">
        <f t="shared" ca="1" si="4"/>
        <v>2.6783197067944743E-3</v>
      </c>
      <c r="AJ15" s="176">
        <f t="shared" ca="1" si="4"/>
        <v>5.9553349875930521E-3</v>
      </c>
      <c r="AK15" s="176">
        <f t="shared" ca="1" si="4"/>
        <v>1.2125534950071327E-2</v>
      </c>
      <c r="AL15" s="176">
        <f t="shared" ca="1" si="5"/>
        <v>0.29686995805098421</v>
      </c>
      <c r="AM15" s="176">
        <f t="shared" ca="1" si="5"/>
        <v>0.12101910828025476</v>
      </c>
      <c r="AN15" s="176" t="e">
        <f t="shared" ca="1" si="5"/>
        <v>#DIV/0!</v>
      </c>
      <c r="AO15" s="176" t="e">
        <f t="shared" ca="1" si="6"/>
        <v>#DIV/0!</v>
      </c>
      <c r="AP15" s="176"/>
      <c r="AQ15" s="176" t="e">
        <f t="shared" ca="1" si="7"/>
        <v>#DIV/0!</v>
      </c>
      <c r="AR15" s="176" t="e">
        <f t="shared" ca="1" si="7"/>
        <v>#DIV/0!</v>
      </c>
      <c r="AS15" s="176" t="e">
        <f t="shared" ca="1" si="7"/>
        <v>#DIV/0!</v>
      </c>
      <c r="AT15" s="176" t="e">
        <f t="shared" ca="1" si="7"/>
        <v>#DIV/0!</v>
      </c>
      <c r="AU15" s="176" t="e">
        <f t="shared" ca="1" si="7"/>
        <v>#DIV/0!</v>
      </c>
      <c r="AV15" s="176" t="e">
        <f t="shared" ca="1" si="7"/>
        <v>#DIV/0!</v>
      </c>
      <c r="AW15" s="176" t="e">
        <f t="shared" ca="1" si="7"/>
        <v>#DIV/0!</v>
      </c>
      <c r="AX15" s="176" t="e">
        <f t="shared" ca="1" si="7"/>
        <v>#DIV/0!</v>
      </c>
      <c r="AY15" s="176" t="e">
        <f t="shared" ca="1" si="7"/>
        <v>#DIV/0!</v>
      </c>
      <c r="AZ15" s="176" t="e">
        <f t="shared" ca="1" si="7"/>
        <v>#DIV/0!</v>
      </c>
      <c r="BA15" s="176" t="e">
        <f t="shared" ca="1" si="8"/>
        <v>#DIV/0!</v>
      </c>
      <c r="BB15" s="176"/>
      <c r="BC15" s="176">
        <f t="shared" ca="1" si="9"/>
        <v>1.0868841544607191</v>
      </c>
      <c r="BD15" s="176">
        <f t="shared" ca="1" si="9"/>
        <v>3.2540675844806004E-3</v>
      </c>
      <c r="BE15" s="176">
        <f t="shared" ca="1" si="10"/>
        <v>0.38152216555511959</v>
      </c>
      <c r="BF15" s="176">
        <f t="shared" ca="1" si="11"/>
        <v>1.7954070981210858E-2</v>
      </c>
      <c r="BG15" s="176">
        <f t="shared" ca="1" si="11"/>
        <v>0</v>
      </c>
      <c r="BH15" s="176">
        <f t="shared" ca="1" si="11"/>
        <v>5.210918114143921E-3</v>
      </c>
      <c r="BI15" s="176">
        <f t="shared" ca="1" si="11"/>
        <v>2.9422253922967188E-2</v>
      </c>
      <c r="BJ15" s="176">
        <f t="shared" ca="1" si="12"/>
        <v>0.23975475959987097</v>
      </c>
      <c r="BK15" s="176">
        <f t="shared" ca="1" si="12"/>
        <v>7.0700636942675144E-2</v>
      </c>
      <c r="BL15" s="176">
        <f t="shared" ca="1" si="13"/>
        <v>1.8347030271611873</v>
      </c>
      <c r="BM15" s="176"/>
      <c r="BN15" s="176">
        <f t="shared" ca="1" si="14"/>
        <v>0.59240331452575246</v>
      </c>
      <c r="BO15" s="176">
        <f t="shared" ca="1" si="14"/>
        <v>1.7736208728644101E-3</v>
      </c>
      <c r="BP15" s="176">
        <f t="shared" ca="1" si="14"/>
        <v>0.20794764052111692</v>
      </c>
      <c r="BQ15" s="176">
        <f t="shared" ca="1" si="14"/>
        <v>9.7858185850333308E-3</v>
      </c>
      <c r="BR15" s="176">
        <f t="shared" ca="1" si="14"/>
        <v>0</v>
      </c>
      <c r="BS15" s="176">
        <f t="shared" ca="1" si="14"/>
        <v>2.8401970438816514E-3</v>
      </c>
      <c r="BT15" s="176">
        <f t="shared" ca="1" si="14"/>
        <v>1.6036521163041776E-2</v>
      </c>
      <c r="BU15" s="176">
        <f t="shared" ca="1" si="14"/>
        <v>0.13067769336536195</v>
      </c>
      <c r="BV15" s="176">
        <f t="shared" ca="1" si="14"/>
        <v>3.8535193922947485E-2</v>
      </c>
      <c r="BW15" s="176">
        <f t="shared" ca="1" si="15"/>
        <v>0.99999999999999989</v>
      </c>
      <c r="BX15" s="177"/>
      <c r="BY15" s="152">
        <f t="shared" ca="1" si="16"/>
        <v>8.6567192290134445E-2</v>
      </c>
      <c r="BZ15" s="152">
        <f t="shared" ca="1" si="17"/>
        <v>0.70541490230820103</v>
      </c>
      <c r="CA15" s="152">
        <f t="shared" ca="1" si="18"/>
        <v>0.20801790540166454</v>
      </c>
      <c r="CB15" s="152"/>
      <c r="CC15" s="152">
        <f t="shared" si="92"/>
        <v>61.724689875950382</v>
      </c>
      <c r="CD15" s="152">
        <f t="shared" si="93"/>
        <v>14.90596238495398</v>
      </c>
      <c r="CE15" s="152">
        <f t="shared" ca="1" si="19"/>
        <v>28.841304156321129</v>
      </c>
      <c r="CF15" s="152">
        <f t="shared" ca="1" si="20"/>
        <v>8.6567192290134454</v>
      </c>
      <c r="CH15" s="152" t="e">
        <f t="shared" ca="1" si="21"/>
        <v>#DIV/0!</v>
      </c>
      <c r="CI15" s="152" t="e">
        <f t="shared" ca="1" si="94"/>
        <v>#DIV/0!</v>
      </c>
      <c r="CJ15" s="152"/>
      <c r="CK15" s="179" t="e">
        <f t="shared" ca="1" si="95"/>
        <v>#DIV/0!</v>
      </c>
      <c r="CL15" s="180">
        <f t="shared" si="22"/>
        <v>2.8</v>
      </c>
      <c r="CM15" s="181" t="e">
        <f t="shared" ca="1" si="96"/>
        <v>#DIV/0!</v>
      </c>
      <c r="CN15" s="182" t="e">
        <f t="shared" ca="1" si="23"/>
        <v>#DIV/0!</v>
      </c>
      <c r="CO15" s="183" t="e">
        <f t="shared" ca="1" si="24"/>
        <v>#DIV/0!</v>
      </c>
      <c r="CP15" s="184">
        <v>5.6902999508044694</v>
      </c>
      <c r="CQ15" s="177"/>
      <c r="CR15" s="185" t="e">
        <f t="shared" ca="1" si="25"/>
        <v>#DIV/0!</v>
      </c>
      <c r="CS15" s="185" t="e">
        <f t="shared" ca="1" si="26"/>
        <v>#DIV/0!</v>
      </c>
      <c r="CT15" s="185" t="e">
        <f t="shared" ca="1" si="27"/>
        <v>#DIV/0!</v>
      </c>
      <c r="CU15" s="152" t="e">
        <f t="shared" ca="1" si="28"/>
        <v>#DIV/0!</v>
      </c>
      <c r="CV15" s="152" t="e">
        <f t="shared" ca="1" si="29"/>
        <v>#DIV/0!</v>
      </c>
      <c r="CW15" s="152" t="e">
        <f t="shared" ca="1" si="30"/>
        <v>#DIV/0!</v>
      </c>
      <c r="CX15" s="185" t="e">
        <f t="shared" ca="1" si="31"/>
        <v>#DIV/0!</v>
      </c>
      <c r="CY15" s="152" t="e">
        <f t="shared" ca="1" si="32"/>
        <v>#DIV/0!</v>
      </c>
      <c r="DA15" s="186" t="e">
        <f t="shared" ca="1" si="33"/>
        <v>#DIV/0!</v>
      </c>
      <c r="DB15" s="186" t="e">
        <f t="shared" ca="1" si="34"/>
        <v>#DIV/0!</v>
      </c>
      <c r="DD15" s="187" t="e">
        <f t="shared" ca="1" si="35"/>
        <v>#DIV/0!</v>
      </c>
      <c r="DE15" s="187" t="e">
        <f t="shared" ca="1" si="36"/>
        <v>#DIV/0!</v>
      </c>
      <c r="DF15" s="187" t="e">
        <f t="shared" ca="1" si="37"/>
        <v>#DIV/0!</v>
      </c>
      <c r="DG15" s="187" t="e">
        <f t="shared" ca="1" si="38"/>
        <v>#DIV/0!</v>
      </c>
      <c r="DH15" s="187" t="e">
        <f t="shared" ca="1" si="39"/>
        <v>#DIV/0!</v>
      </c>
      <c r="DI15" s="187" t="e">
        <f t="shared" ca="1" si="40"/>
        <v>#DIV/0!</v>
      </c>
      <c r="DJ15" s="187"/>
      <c r="DK15" s="188" t="e">
        <f t="shared" ca="1" si="41"/>
        <v>#DIV/0!</v>
      </c>
      <c r="DL15" s="188" t="e">
        <f t="shared" ca="1" si="42"/>
        <v>#DIV/0!</v>
      </c>
      <c r="DM15" s="187">
        <f t="shared" si="43"/>
        <v>2</v>
      </c>
      <c r="DN15" s="187"/>
      <c r="DO15" s="188" t="e">
        <f t="shared" ca="1" si="44"/>
        <v>#DIV/0!</v>
      </c>
      <c r="DP15" s="187" t="e">
        <f t="shared" ca="1" si="45"/>
        <v>#DIV/0!</v>
      </c>
      <c r="DQ15" s="187" t="e">
        <f t="shared" ca="1" si="46"/>
        <v>#DIV/0!</v>
      </c>
      <c r="DR15" s="187" t="e">
        <f t="shared" ca="1" si="47"/>
        <v>#DIV/0!</v>
      </c>
      <c r="DS15" s="187" t="e">
        <f t="shared" ca="1" si="48"/>
        <v>#DIV/0!</v>
      </c>
      <c r="DT15" s="187" t="e">
        <f t="shared" ca="1" si="49"/>
        <v>#DIV/0!</v>
      </c>
      <c r="DU15" s="187"/>
      <c r="DV15" s="189">
        <f t="shared" si="50"/>
        <v>925</v>
      </c>
      <c r="DW15" s="177">
        <f t="shared" si="51"/>
        <v>2.8</v>
      </c>
      <c r="DX15" s="177" t="e">
        <f t="shared" ca="1" si="52"/>
        <v>#DIV/0!</v>
      </c>
      <c r="DY15" s="177">
        <f t="shared" ca="1" si="53"/>
        <v>0.74017943102355732</v>
      </c>
      <c r="DZ15" s="177">
        <f t="shared" ca="1" si="54"/>
        <v>9.4771275521812484E-2</v>
      </c>
      <c r="EA15" s="177" t="e">
        <f t="shared" ca="1" si="55"/>
        <v>#DIV/0!</v>
      </c>
      <c r="EB15" s="177">
        <v>6.9978080699951324</v>
      </c>
      <c r="EC15" s="177" t="e">
        <f t="shared" ca="1" si="56"/>
        <v>#DIV/0!</v>
      </c>
      <c r="ED15" s="177">
        <f t="shared" ca="1" si="57"/>
        <v>2.4468343771077818</v>
      </c>
      <c r="EE15" s="177">
        <f t="shared" ca="1" si="58"/>
        <v>0.26265480851200768</v>
      </c>
      <c r="EF15" s="177">
        <f t="shared" ca="1" si="59"/>
        <v>4.132886585163889</v>
      </c>
      <c r="EG15" s="177">
        <f t="shared" ca="1" si="60"/>
        <v>3.2561833273800631</v>
      </c>
      <c r="EH15" s="177" t="e">
        <f t="shared" ca="1" si="61"/>
        <v>#DIV/0!</v>
      </c>
      <c r="EI15" s="177" t="e">
        <f t="shared" ca="1" si="62"/>
        <v>#DIV/0!</v>
      </c>
      <c r="EJ15" s="177" t="e">
        <f t="shared" ca="1" si="63"/>
        <v>#DIV/0!</v>
      </c>
      <c r="EK15" s="177" t="e">
        <f t="shared" ca="1" si="64"/>
        <v>#DIV/0!</v>
      </c>
      <c r="EL15" s="187"/>
      <c r="EM15" s="187">
        <v>2.8</v>
      </c>
      <c r="EN15" s="187">
        <v>3.3926686555344698</v>
      </c>
      <c r="EO15" s="177">
        <v>3.6020711108470036</v>
      </c>
      <c r="EQ15" s="190">
        <f t="shared" si="97"/>
        <v>8.3472454090150254</v>
      </c>
      <c r="ER15" s="190" t="e">
        <f t="shared" ca="1" si="65"/>
        <v>#DIV/0!</v>
      </c>
      <c r="ES15" s="190" t="e">
        <f t="shared" ca="1" si="66"/>
        <v>#DIV/0!</v>
      </c>
      <c r="ET15" s="190" t="e">
        <f t="shared" ca="1" si="67"/>
        <v>#DIV/0!</v>
      </c>
      <c r="EU15" s="190" t="e">
        <f t="shared" ca="1" si="68"/>
        <v>#DIV/0!</v>
      </c>
      <c r="EV15" s="190" t="e">
        <f t="shared" ca="1" si="69"/>
        <v>#DIV/0!</v>
      </c>
      <c r="EW15" s="190" t="e">
        <f t="shared" ca="1" si="70"/>
        <v>#DIV/0!</v>
      </c>
      <c r="EY15" s="185">
        <f t="shared" si="98"/>
        <v>1198</v>
      </c>
      <c r="EZ15" s="185">
        <f t="shared" si="71"/>
        <v>2000</v>
      </c>
      <c r="FA15" s="190" t="e">
        <f t="shared" ca="1" si="99"/>
        <v>#DIV/0!</v>
      </c>
      <c r="FB15" s="190">
        <f t="shared" si="72"/>
        <v>-0.12514739842150435</v>
      </c>
      <c r="FC15" s="190">
        <f t="shared" si="73"/>
        <v>3.0066050611552879</v>
      </c>
      <c r="FD15" s="190">
        <f t="shared" ca="1" si="100"/>
        <v>-0.34793969365483796</v>
      </c>
      <c r="FE15" s="190">
        <f t="shared" ca="1" si="74"/>
        <v>-1.1280290826164072</v>
      </c>
      <c r="FF15" s="173" t="e">
        <f t="shared" ca="1" si="75"/>
        <v>#DIV/0!</v>
      </c>
      <c r="FG15" s="173" t="e">
        <f t="shared" ca="1" si="76"/>
        <v>#DIV/0!</v>
      </c>
      <c r="FH15" s="186">
        <f t="shared" si="77"/>
        <v>1803.3499625048057</v>
      </c>
      <c r="FI15" s="186">
        <f t="shared" si="78"/>
        <v>-122.34500000000003</v>
      </c>
      <c r="FJ15" s="186">
        <f t="shared" si="79"/>
        <v>528.5003782407706</v>
      </c>
      <c r="FK15" s="173">
        <f t="shared" si="80"/>
        <v>-94.045000000000016</v>
      </c>
      <c r="FL15" s="186">
        <f t="shared" si="81"/>
        <v>38.487656510542919</v>
      </c>
      <c r="FM15" s="186">
        <f t="shared" si="82"/>
        <v>8.5399122002204315</v>
      </c>
      <c r="FN15" s="185">
        <f t="shared" si="83"/>
        <v>86266.955830348452</v>
      </c>
      <c r="FO15" s="152">
        <f t="shared" si="84"/>
        <v>39.882553689320147</v>
      </c>
      <c r="FP15" s="186">
        <f t="shared" si="85"/>
        <v>58945.33615357698</v>
      </c>
      <c r="FQ15" s="152">
        <f t="shared" si="86"/>
        <v>42.074644368411143</v>
      </c>
      <c r="FS15" s="173"/>
      <c r="FT15" s="190">
        <f t="shared" ca="1" si="87"/>
        <v>1.0268785886660565</v>
      </c>
      <c r="FU15" s="190">
        <f t="shared" ca="1" si="87"/>
        <v>4.1302143956745392E-3</v>
      </c>
      <c r="FV15" s="190">
        <f t="shared" ca="1" si="87"/>
        <v>0.19223036258961762</v>
      </c>
      <c r="FW15" s="190">
        <f t="shared" ca="1" si="87"/>
        <v>3.2291289702975803E-2</v>
      </c>
      <c r="FX15" s="190">
        <v>0</v>
      </c>
      <c r="FY15" s="190">
        <f t="shared" ca="1" si="88"/>
        <v>5.9547439460103206E-3</v>
      </c>
      <c r="FZ15" s="190">
        <f t="shared" ca="1" si="88"/>
        <v>1.2125751172453148E-2</v>
      </c>
      <c r="GA15" s="190">
        <f t="shared" ca="1" si="88"/>
        <v>0.14843737394924089</v>
      </c>
      <c r="GB15" s="190">
        <f t="shared" ca="1" si="88"/>
        <v>6.0512766070385908E-2</v>
      </c>
      <c r="GC15" s="190" t="e">
        <f t="shared" ca="1" si="88"/>
        <v>#DIV/0!</v>
      </c>
      <c r="GD15" s="190" t="e">
        <f t="shared" ca="1" si="89"/>
        <v>#DIV/0!</v>
      </c>
      <c r="GE15" s="173"/>
      <c r="GF15" s="190" t="e">
        <f t="shared" ca="1" si="90"/>
        <v>#DIV/0!</v>
      </c>
      <c r="GG15" s="190" t="e">
        <f t="shared" ca="1" si="90"/>
        <v>#DIV/0!</v>
      </c>
      <c r="GH15" s="190" t="e">
        <f t="shared" ca="1" si="90"/>
        <v>#DIV/0!</v>
      </c>
      <c r="GI15" s="190" t="e">
        <f t="shared" ca="1" si="90"/>
        <v>#DIV/0!</v>
      </c>
      <c r="GJ15" s="190" t="e">
        <f t="shared" ca="1" si="90"/>
        <v>#DIV/0!</v>
      </c>
      <c r="GK15" s="190" t="e">
        <f t="shared" ca="1" si="90"/>
        <v>#DIV/0!</v>
      </c>
      <c r="GL15" s="190" t="e">
        <f t="shared" ca="1" si="90"/>
        <v>#DIV/0!</v>
      </c>
      <c r="GM15" s="190" t="e">
        <f t="shared" ca="1" si="90"/>
        <v>#DIV/0!</v>
      </c>
      <c r="GN15" s="190" t="e">
        <f t="shared" ca="1" si="90"/>
        <v>#DIV/0!</v>
      </c>
      <c r="GO15" s="190" t="e">
        <f t="shared" ca="1" si="90"/>
        <v>#DIV/0!</v>
      </c>
      <c r="GP15" s="190" t="e">
        <f t="shared" ca="1" si="91"/>
        <v>#DIV/0!</v>
      </c>
      <c r="GR15" s="191"/>
      <c r="GS15" s="195"/>
      <c r="GT15" s="192"/>
      <c r="GU15" s="152" t="e">
        <f t="shared" ca="1" si="101"/>
        <v>#DIV/0!</v>
      </c>
      <c r="GV15" s="152" t="e">
        <f t="shared" ca="1" si="101"/>
        <v>#DIV/0!</v>
      </c>
      <c r="GW15" s="152" t="e">
        <f t="shared" ca="1" si="101"/>
        <v>#DIV/0!</v>
      </c>
      <c r="GX15" s="152">
        <f t="shared" si="101"/>
        <v>2.8902999508044696</v>
      </c>
    </row>
    <row r="16" spans="1:206" s="178" customFormat="1" ht="15" customHeight="1">
      <c r="A16" s="200" t="s">
        <v>2740</v>
      </c>
      <c r="B16" s="197" t="s">
        <v>2741</v>
      </c>
      <c r="C16" s="152">
        <v>0.15</v>
      </c>
      <c r="D16" s="173">
        <v>900</v>
      </c>
      <c r="E16" s="173"/>
      <c r="F16" s="152">
        <v>66.569999999999993</v>
      </c>
      <c r="G16" s="152">
        <v>0.85</v>
      </c>
      <c r="H16" s="152">
        <v>15.96</v>
      </c>
      <c r="I16" s="152">
        <v>3.35</v>
      </c>
      <c r="J16" s="152">
        <v>0.18</v>
      </c>
      <c r="K16" s="152">
        <v>0.66</v>
      </c>
      <c r="L16" s="152">
        <v>1.35</v>
      </c>
      <c r="M16" s="152">
        <v>6.35</v>
      </c>
      <c r="N16" s="152">
        <v>4.59</v>
      </c>
      <c r="O16" s="152">
        <v>0.14000000000000001</v>
      </c>
      <c r="P16" s="152">
        <f t="shared" ref="P16:P17" si="102">SUM(F16:O16)</f>
        <v>99.999999999999986</v>
      </c>
      <c r="Q16" s="152"/>
      <c r="R16" s="174">
        <v>3.54</v>
      </c>
      <c r="S16" s="152"/>
      <c r="T16" s="152">
        <v>65.84</v>
      </c>
      <c r="U16" s="152">
        <v>0.22</v>
      </c>
      <c r="V16" s="152">
        <v>18.100000000000001</v>
      </c>
      <c r="W16" s="152">
        <v>1.1000000000000001</v>
      </c>
      <c r="X16" s="152">
        <v>0.02</v>
      </c>
      <c r="Y16" s="152">
        <v>7.0000000000000007E-2</v>
      </c>
      <c r="Z16" s="152">
        <v>0.97</v>
      </c>
      <c r="AA16" s="152">
        <v>7.61</v>
      </c>
      <c r="AB16" s="152">
        <v>4.75</v>
      </c>
      <c r="AC16" s="152">
        <f t="shared" ref="AC16:AC17" si="103">SUM(T16:AB16)</f>
        <v>98.679999999999978</v>
      </c>
      <c r="AD16" s="194"/>
      <c r="AE16" s="176">
        <f t="shared" ca="1" si="2"/>
        <v>1.108022636484687</v>
      </c>
      <c r="AF16" s="176">
        <f t="shared" ca="1" si="2"/>
        <v>1.0638297872340425E-2</v>
      </c>
      <c r="AG16" s="176">
        <f t="shared" ca="1" si="3"/>
        <v>0.31306394664574344</v>
      </c>
      <c r="AH16" s="176">
        <f t="shared" ca="1" si="4"/>
        <v>4.6624913013221997E-2</v>
      </c>
      <c r="AI16" s="176">
        <f t="shared" ca="1" si="4"/>
        <v>2.5373555117000281E-3</v>
      </c>
      <c r="AJ16" s="176">
        <f t="shared" ca="1" si="4"/>
        <v>1.6377171215880896E-2</v>
      </c>
      <c r="AK16" s="176">
        <f t="shared" ca="1" si="4"/>
        <v>2.4072753209700429E-2</v>
      </c>
      <c r="AL16" s="176">
        <f t="shared" ca="1" si="5"/>
        <v>0.20490480800258151</v>
      </c>
      <c r="AM16" s="176">
        <f t="shared" ca="1" si="5"/>
        <v>9.7452229299363036E-2</v>
      </c>
      <c r="AN16" s="176" t="e">
        <f t="shared" ca="1" si="5"/>
        <v>#DIV/0!</v>
      </c>
      <c r="AO16" s="176" t="e">
        <f t="shared" ca="1" si="6"/>
        <v>#DIV/0!</v>
      </c>
      <c r="AP16" s="176"/>
      <c r="AQ16" s="176" t="e">
        <f t="shared" ca="1" si="7"/>
        <v>#DIV/0!</v>
      </c>
      <c r="AR16" s="176" t="e">
        <f t="shared" ca="1" si="7"/>
        <v>#DIV/0!</v>
      </c>
      <c r="AS16" s="176" t="e">
        <f t="shared" ca="1" si="7"/>
        <v>#DIV/0!</v>
      </c>
      <c r="AT16" s="176" t="e">
        <f t="shared" ca="1" si="7"/>
        <v>#DIV/0!</v>
      </c>
      <c r="AU16" s="176" t="e">
        <f t="shared" ca="1" si="7"/>
        <v>#DIV/0!</v>
      </c>
      <c r="AV16" s="176" t="e">
        <f t="shared" ca="1" si="7"/>
        <v>#DIV/0!</v>
      </c>
      <c r="AW16" s="176" t="e">
        <f t="shared" ca="1" si="7"/>
        <v>#DIV/0!</v>
      </c>
      <c r="AX16" s="176" t="e">
        <f t="shared" ca="1" si="7"/>
        <v>#DIV/0!</v>
      </c>
      <c r="AY16" s="176" t="e">
        <f t="shared" ca="1" si="7"/>
        <v>#DIV/0!</v>
      </c>
      <c r="AZ16" s="176" t="e">
        <f t="shared" ca="1" si="7"/>
        <v>#DIV/0!</v>
      </c>
      <c r="BA16" s="176" t="e">
        <f t="shared" ca="1" si="8"/>
        <v>#DIV/0!</v>
      </c>
      <c r="BB16" s="176"/>
      <c r="BC16" s="176">
        <f t="shared" ca="1" si="9"/>
        <v>1.0958721704394141</v>
      </c>
      <c r="BD16" s="176">
        <f t="shared" ca="1" si="9"/>
        <v>2.753441802252816E-3</v>
      </c>
      <c r="BE16" s="176">
        <f t="shared" ca="1" si="10"/>
        <v>0.35504119262455863</v>
      </c>
      <c r="BF16" s="176">
        <f t="shared" ca="1" si="11"/>
        <v>1.5309672929714685E-2</v>
      </c>
      <c r="BG16" s="176">
        <f t="shared" ca="1" si="11"/>
        <v>2.8192839018889202E-4</v>
      </c>
      <c r="BH16" s="176">
        <f t="shared" ca="1" si="11"/>
        <v>1.7369727047146404E-3</v>
      </c>
      <c r="BI16" s="176">
        <f t="shared" ca="1" si="11"/>
        <v>1.7296718972895864E-2</v>
      </c>
      <c r="BJ16" s="176">
        <f t="shared" ca="1" si="12"/>
        <v>0.24556308486608588</v>
      </c>
      <c r="BK16" s="176">
        <f t="shared" ca="1" si="12"/>
        <v>0.10084925690021229</v>
      </c>
      <c r="BL16" s="176">
        <f t="shared" ca="1" si="13"/>
        <v>1.834704439630038</v>
      </c>
      <c r="BM16" s="176"/>
      <c r="BN16" s="176">
        <f t="shared" ca="1" si="14"/>
        <v>0.59730174886391674</v>
      </c>
      <c r="BO16" s="176">
        <f t="shared" ca="1" si="14"/>
        <v>1.5007549678181615E-3</v>
      </c>
      <c r="BP16" s="176">
        <f t="shared" ca="1" si="14"/>
        <v>0.19351410775250072</v>
      </c>
      <c r="BQ16" s="176">
        <f t="shared" ca="1" si="14"/>
        <v>8.34449004374886E-3</v>
      </c>
      <c r="BR16" s="176">
        <f t="shared" ca="1" si="14"/>
        <v>1.5366420012900931E-4</v>
      </c>
      <c r="BS16" s="176">
        <f t="shared" ca="1" si="14"/>
        <v>9.4673161910748687E-4</v>
      </c>
      <c r="BT16" s="176">
        <f t="shared" ca="1" si="14"/>
        <v>9.4275233652258931E-3</v>
      </c>
      <c r="BU16" s="176">
        <f t="shared" ca="1" si="14"/>
        <v>0.13384340254586338</v>
      </c>
      <c r="BV16" s="176">
        <f t="shared" ca="1" si="14"/>
        <v>5.4967576641689601E-2</v>
      </c>
      <c r="BW16" s="176">
        <f t="shared" ca="1" si="15"/>
        <v>0.99999999999999989</v>
      </c>
      <c r="BX16" s="177"/>
      <c r="BY16" s="152">
        <f t="shared" ca="1" si="16"/>
        <v>4.7556469827126115E-2</v>
      </c>
      <c r="BZ16" s="152">
        <f t="shared" ca="1" si="17"/>
        <v>0.67516350669683356</v>
      </c>
      <c r="CA16" s="152">
        <f t="shared" ca="1" si="18"/>
        <v>0.2772800234760403</v>
      </c>
      <c r="CB16" s="152"/>
      <c r="CC16" s="152">
        <f t="shared" si="92"/>
        <v>66.570000000000007</v>
      </c>
      <c r="CD16" s="152">
        <f t="shared" si="93"/>
        <v>10.940000000000001</v>
      </c>
      <c r="CE16" s="152">
        <f t="shared" ca="1" si="19"/>
        <v>31.773257770654048</v>
      </c>
      <c r="CF16" s="152">
        <f t="shared" ca="1" si="20"/>
        <v>4.7556469827126113</v>
      </c>
      <c r="CH16" s="152" t="e">
        <f t="shared" ca="1" si="21"/>
        <v>#DIV/0!</v>
      </c>
      <c r="CI16" s="152" t="e">
        <f t="shared" ca="1" si="94"/>
        <v>#DIV/0!</v>
      </c>
      <c r="CJ16" s="152"/>
      <c r="CK16" s="179" t="e">
        <f t="shared" ca="1" si="95"/>
        <v>#DIV/0!</v>
      </c>
      <c r="CL16" s="180">
        <f t="shared" si="22"/>
        <v>3.54</v>
      </c>
      <c r="CM16" s="181" t="e">
        <f t="shared" ca="1" si="96"/>
        <v>#DIV/0!</v>
      </c>
      <c r="CN16" s="182" t="e">
        <f t="shared" ca="1" si="23"/>
        <v>#DIV/0!</v>
      </c>
      <c r="CO16" s="183" t="e">
        <f t="shared" ca="1" si="24"/>
        <v>#DIV/0!</v>
      </c>
      <c r="CP16" s="184">
        <v>5.2638922307816154</v>
      </c>
      <c r="CQ16" s="177"/>
      <c r="CR16" s="185" t="e">
        <f t="shared" ca="1" si="25"/>
        <v>#DIV/0!</v>
      </c>
      <c r="CS16" s="185" t="e">
        <f t="shared" ca="1" si="26"/>
        <v>#DIV/0!</v>
      </c>
      <c r="CT16" s="185" t="e">
        <f t="shared" ca="1" si="27"/>
        <v>#DIV/0!</v>
      </c>
      <c r="CU16" s="152" t="e">
        <f t="shared" ca="1" si="28"/>
        <v>#DIV/0!</v>
      </c>
      <c r="CV16" s="152" t="e">
        <f t="shared" ca="1" si="29"/>
        <v>#DIV/0!</v>
      </c>
      <c r="CW16" s="152" t="e">
        <f t="shared" ca="1" si="30"/>
        <v>#DIV/0!</v>
      </c>
      <c r="CX16" s="185" t="e">
        <f t="shared" ca="1" si="31"/>
        <v>#DIV/0!</v>
      </c>
      <c r="CY16" s="152" t="e">
        <f t="shared" ca="1" si="32"/>
        <v>#DIV/0!</v>
      </c>
      <c r="DA16" s="186" t="e">
        <f t="shared" ca="1" si="33"/>
        <v>#DIV/0!</v>
      </c>
      <c r="DB16" s="186" t="e">
        <f t="shared" ca="1" si="34"/>
        <v>#DIV/0!</v>
      </c>
      <c r="DD16" s="187" t="e">
        <f t="shared" ca="1" si="35"/>
        <v>#DIV/0!</v>
      </c>
      <c r="DE16" s="187" t="e">
        <f t="shared" ca="1" si="36"/>
        <v>#DIV/0!</v>
      </c>
      <c r="DF16" s="187" t="e">
        <f t="shared" ca="1" si="37"/>
        <v>#DIV/0!</v>
      </c>
      <c r="DG16" s="187" t="e">
        <f t="shared" ca="1" si="38"/>
        <v>#DIV/0!</v>
      </c>
      <c r="DH16" s="187" t="e">
        <f t="shared" ca="1" si="39"/>
        <v>#DIV/0!</v>
      </c>
      <c r="DI16" s="187" t="e">
        <f t="shared" ca="1" si="40"/>
        <v>#DIV/0!</v>
      </c>
      <c r="DJ16" s="187"/>
      <c r="DK16" s="188" t="e">
        <f t="shared" ca="1" si="41"/>
        <v>#DIV/0!</v>
      </c>
      <c r="DL16" s="188" t="e">
        <f t="shared" ca="1" si="42"/>
        <v>#DIV/0!</v>
      </c>
      <c r="DM16" s="187">
        <f t="shared" si="43"/>
        <v>1.5</v>
      </c>
      <c r="DN16" s="187"/>
      <c r="DO16" s="188" t="e">
        <f t="shared" ca="1" si="44"/>
        <v>#DIV/0!</v>
      </c>
      <c r="DP16" s="187" t="e">
        <f t="shared" ca="1" si="45"/>
        <v>#DIV/0!</v>
      </c>
      <c r="DQ16" s="187" t="e">
        <f t="shared" ca="1" si="46"/>
        <v>#DIV/0!</v>
      </c>
      <c r="DR16" s="187" t="e">
        <f t="shared" ca="1" si="47"/>
        <v>#DIV/0!</v>
      </c>
      <c r="DS16" s="187" t="e">
        <f t="shared" ca="1" si="48"/>
        <v>#DIV/0!</v>
      </c>
      <c r="DT16" s="187" t="e">
        <f t="shared" ca="1" si="49"/>
        <v>#DIV/0!</v>
      </c>
      <c r="DU16" s="187"/>
      <c r="DV16" s="189">
        <f t="shared" si="50"/>
        <v>900</v>
      </c>
      <c r="DW16" s="177">
        <f t="shared" si="51"/>
        <v>3.54</v>
      </c>
      <c r="DX16" s="177" t="e">
        <f t="shared" ca="1" si="52"/>
        <v>#DIV/0!</v>
      </c>
      <c r="DY16" s="177">
        <f t="shared" ca="1" si="53"/>
        <v>0.75529814414638874</v>
      </c>
      <c r="DZ16" s="177">
        <f t="shared" ca="1" si="54"/>
        <v>4.9931012517345094E-2</v>
      </c>
      <c r="EA16" s="177" t="e">
        <f t="shared" ca="1" si="55"/>
        <v>#DIV/0!</v>
      </c>
      <c r="EB16" s="177">
        <v>6.9978080699951324</v>
      </c>
      <c r="EC16" s="177" t="e">
        <f t="shared" ca="1" si="56"/>
        <v>#DIV/0!</v>
      </c>
      <c r="ED16" s="177">
        <f t="shared" ca="1" si="57"/>
        <v>3.0458374355846001</v>
      </c>
      <c r="EE16" s="177">
        <f t="shared" ca="1" si="58"/>
        <v>0.3836617673274566</v>
      </c>
      <c r="EF16" s="177">
        <f t="shared" ca="1" si="59"/>
        <v>4.664121850423177</v>
      </c>
      <c r="EG16" s="177">
        <f t="shared" ca="1" si="60"/>
        <v>2.9010117831879558</v>
      </c>
      <c r="EH16" s="177" t="e">
        <f t="shared" ca="1" si="61"/>
        <v>#DIV/0!</v>
      </c>
      <c r="EI16" s="177" t="e">
        <f t="shared" ca="1" si="62"/>
        <v>#DIV/0!</v>
      </c>
      <c r="EJ16" s="177" t="e">
        <f t="shared" ca="1" si="63"/>
        <v>#DIV/0!</v>
      </c>
      <c r="EK16" s="177" t="e">
        <f t="shared" ca="1" si="64"/>
        <v>#DIV/0!</v>
      </c>
      <c r="EL16" s="187"/>
      <c r="EM16" s="187">
        <v>2.8</v>
      </c>
      <c r="EN16" s="187">
        <v>3.3926686555344698</v>
      </c>
      <c r="EO16" s="177">
        <v>3.6020711108470036</v>
      </c>
      <c r="EQ16" s="190">
        <f t="shared" si="97"/>
        <v>8.5251491901108274</v>
      </c>
      <c r="ER16" s="190" t="e">
        <f t="shared" ca="1" si="65"/>
        <v>#DIV/0!</v>
      </c>
      <c r="ES16" s="190" t="e">
        <f t="shared" ca="1" si="66"/>
        <v>#DIV/0!</v>
      </c>
      <c r="ET16" s="190" t="e">
        <f t="shared" ca="1" si="67"/>
        <v>#DIV/0!</v>
      </c>
      <c r="EU16" s="190" t="e">
        <f t="shared" ca="1" si="68"/>
        <v>#DIV/0!</v>
      </c>
      <c r="EV16" s="190" t="e">
        <f t="shared" ca="1" si="69"/>
        <v>#DIV/0!</v>
      </c>
      <c r="EW16" s="190" t="e">
        <f t="shared" ca="1" si="70"/>
        <v>#DIV/0!</v>
      </c>
      <c r="EY16" s="185">
        <f t="shared" si="98"/>
        <v>1173</v>
      </c>
      <c r="EZ16" s="185">
        <f t="shared" si="71"/>
        <v>1500</v>
      </c>
      <c r="FA16" s="190" t="e">
        <f t="shared" ca="1" si="99"/>
        <v>#DIV/0!</v>
      </c>
      <c r="FB16" s="190">
        <f t="shared" si="72"/>
        <v>-9.684103815348942E-2</v>
      </c>
      <c r="FC16" s="190">
        <f t="shared" si="73"/>
        <v>3.0504600423972539</v>
      </c>
      <c r="FD16" s="190">
        <f t="shared" ca="1" si="100"/>
        <v>-0.38837094851292342</v>
      </c>
      <c r="FE16" s="190">
        <f t="shared" ca="1" si="74"/>
        <v>-1.2120479646628803</v>
      </c>
      <c r="FF16" s="173" t="e">
        <f t="shared" ca="1" si="75"/>
        <v>#DIV/0!</v>
      </c>
      <c r="FG16" s="173" t="e">
        <f t="shared" ca="1" si="76"/>
        <v>#DIV/0!</v>
      </c>
      <c r="FH16" s="186">
        <f t="shared" si="77"/>
        <v>1348.3151587361438</v>
      </c>
      <c r="FI16" s="186">
        <f t="shared" si="78"/>
        <v>-68.664375000000007</v>
      </c>
      <c r="FJ16" s="186">
        <f t="shared" si="79"/>
        <v>387.79660903392789</v>
      </c>
      <c r="FK16" s="173">
        <f t="shared" si="80"/>
        <v>-52.616250000000008</v>
      </c>
      <c r="FL16" s="186">
        <f t="shared" si="81"/>
        <v>39.4583198650732</v>
      </c>
      <c r="FM16" s="186">
        <f t="shared" si="82"/>
        <v>9.7078200076296337</v>
      </c>
      <c r="FN16" s="185">
        <f t="shared" si="83"/>
        <v>83749.713679710549</v>
      </c>
      <c r="FO16" s="152">
        <f t="shared" si="84"/>
        <v>37.759074010773524</v>
      </c>
      <c r="FP16" s="186">
        <f t="shared" si="85"/>
        <v>58084.473246380432</v>
      </c>
      <c r="FQ16" s="152">
        <f t="shared" si="86"/>
        <v>41.241818617860865</v>
      </c>
      <c r="FS16" s="173"/>
      <c r="FT16" s="190">
        <f t="shared" ca="1" si="87"/>
        <v>1.1079304318881582</v>
      </c>
      <c r="FU16" s="190">
        <f t="shared" ca="1" si="87"/>
        <v>1.0638431019161692E-2</v>
      </c>
      <c r="FV16" s="190">
        <f t="shared" ca="1" si="87"/>
        <v>0.15653043810868864</v>
      </c>
      <c r="FW16" s="190">
        <f t="shared" ca="1" si="87"/>
        <v>4.6627508838348687E-2</v>
      </c>
      <c r="FX16" s="190">
        <v>0</v>
      </c>
      <c r="FY16" s="190">
        <f t="shared" ca="1" si="88"/>
        <v>1.6375545851528384E-2</v>
      </c>
      <c r="FZ16" s="190">
        <f t="shared" ca="1" si="88"/>
        <v>2.4073182474723159E-2</v>
      </c>
      <c r="GA16" s="190">
        <f t="shared" ca="1" si="88"/>
        <v>0.102454057019313</v>
      </c>
      <c r="GB16" s="190">
        <f t="shared" ca="1" si="88"/>
        <v>4.8728701098784438E-2</v>
      </c>
      <c r="GC16" s="190" t="e">
        <f t="shared" ca="1" si="88"/>
        <v>#DIV/0!</v>
      </c>
      <c r="GD16" s="190" t="e">
        <f t="shared" ca="1" si="89"/>
        <v>#DIV/0!</v>
      </c>
      <c r="GE16" s="173"/>
      <c r="GF16" s="190" t="e">
        <f t="shared" ca="1" si="90"/>
        <v>#DIV/0!</v>
      </c>
      <c r="GG16" s="190" t="e">
        <f t="shared" ca="1" si="90"/>
        <v>#DIV/0!</v>
      </c>
      <c r="GH16" s="190" t="e">
        <f t="shared" ca="1" si="90"/>
        <v>#DIV/0!</v>
      </c>
      <c r="GI16" s="190" t="e">
        <f t="shared" ca="1" si="90"/>
        <v>#DIV/0!</v>
      </c>
      <c r="GJ16" s="190" t="e">
        <f t="shared" ca="1" si="90"/>
        <v>#DIV/0!</v>
      </c>
      <c r="GK16" s="190" t="e">
        <f t="shared" ca="1" si="90"/>
        <v>#DIV/0!</v>
      </c>
      <c r="GL16" s="190" t="e">
        <f t="shared" ca="1" si="90"/>
        <v>#DIV/0!</v>
      </c>
      <c r="GM16" s="190" t="e">
        <f t="shared" ca="1" si="90"/>
        <v>#DIV/0!</v>
      </c>
      <c r="GN16" s="190" t="e">
        <f t="shared" ca="1" si="90"/>
        <v>#DIV/0!</v>
      </c>
      <c r="GO16" s="190" t="e">
        <f t="shared" ca="1" si="90"/>
        <v>#DIV/0!</v>
      </c>
      <c r="GP16" s="190" t="e">
        <f t="shared" ca="1" si="91"/>
        <v>#DIV/0!</v>
      </c>
      <c r="GR16" s="191"/>
      <c r="GS16" s="195"/>
      <c r="GT16" s="192"/>
      <c r="GU16" s="152" t="e">
        <f t="shared" ca="1" si="101"/>
        <v>#DIV/0!</v>
      </c>
      <c r="GV16" s="152" t="e">
        <f t="shared" ca="1" si="101"/>
        <v>#DIV/0!</v>
      </c>
      <c r="GW16" s="152" t="e">
        <f t="shared" ca="1" si="101"/>
        <v>#DIV/0!</v>
      </c>
      <c r="GX16" s="152">
        <f t="shared" si="101"/>
        <v>1.7238922307816154</v>
      </c>
    </row>
    <row r="17" spans="1:206" s="178" customFormat="1" ht="15" customHeight="1">
      <c r="A17" s="200" t="s">
        <v>2740</v>
      </c>
      <c r="B17" s="197" t="s">
        <v>2742</v>
      </c>
      <c r="C17" s="152">
        <v>0.15</v>
      </c>
      <c r="D17" s="173">
        <v>850</v>
      </c>
      <c r="E17" s="173"/>
      <c r="F17" s="152">
        <v>68.34</v>
      </c>
      <c r="G17" s="152">
        <v>0.56000000000000005</v>
      </c>
      <c r="H17" s="152">
        <v>14.59</v>
      </c>
      <c r="I17" s="152">
        <v>3.85</v>
      </c>
      <c r="J17" s="152">
        <v>0.17</v>
      </c>
      <c r="K17" s="152">
        <v>0.12</v>
      </c>
      <c r="L17" s="152">
        <v>0.45</v>
      </c>
      <c r="M17" s="152">
        <v>6.74</v>
      </c>
      <c r="N17" s="152">
        <v>5.08</v>
      </c>
      <c r="O17" s="152">
        <v>0.09</v>
      </c>
      <c r="P17" s="152">
        <f t="shared" si="102"/>
        <v>99.990000000000009</v>
      </c>
      <c r="Q17" s="152"/>
      <c r="R17" s="174">
        <v>4.47</v>
      </c>
      <c r="S17" s="152"/>
      <c r="T17" s="152">
        <v>68.48</v>
      </c>
      <c r="U17" s="152">
        <v>0.3</v>
      </c>
      <c r="V17" s="152">
        <v>17.829999999999998</v>
      </c>
      <c r="W17" s="152">
        <v>1.37</v>
      </c>
      <c r="X17" s="152">
        <v>0.14000000000000001</v>
      </c>
      <c r="Y17" s="152">
        <v>0.15</v>
      </c>
      <c r="Z17" s="152">
        <v>0.89</v>
      </c>
      <c r="AA17" s="152">
        <v>6.76</v>
      </c>
      <c r="AB17" s="152">
        <v>4.99</v>
      </c>
      <c r="AC17" s="152">
        <f t="shared" si="103"/>
        <v>100.91000000000001</v>
      </c>
      <c r="AD17" s="194"/>
      <c r="AE17" s="176">
        <f t="shared" ca="1" si="2"/>
        <v>1.1374833555259656</v>
      </c>
      <c r="AF17" s="176">
        <f t="shared" ca="1" si="2"/>
        <v>7.0087609511889862E-3</v>
      </c>
      <c r="AG17" s="176">
        <f t="shared" ca="1" si="3"/>
        <v>0.28619066300509999</v>
      </c>
      <c r="AH17" s="176">
        <f t="shared" ca="1" si="4"/>
        <v>5.3583855254001396E-2</v>
      </c>
      <c r="AI17" s="176">
        <f t="shared" ca="1" si="4"/>
        <v>2.3963913166055823E-3</v>
      </c>
      <c r="AJ17" s="176">
        <f t="shared" ca="1" si="4"/>
        <v>2.9776674937965261E-3</v>
      </c>
      <c r="AK17" s="176">
        <f t="shared" ca="1" si="4"/>
        <v>8.0242510699001426E-3</v>
      </c>
      <c r="AL17" s="176">
        <f t="shared" ca="1" si="5"/>
        <v>0.21748951274604716</v>
      </c>
      <c r="AM17" s="176">
        <f t="shared" ca="1" si="5"/>
        <v>0.10785562632696388</v>
      </c>
      <c r="AN17" s="176" t="e">
        <f t="shared" ca="1" si="5"/>
        <v>#DIV/0!</v>
      </c>
      <c r="AO17" s="176" t="e">
        <f t="shared" ca="1" si="6"/>
        <v>#DIV/0!</v>
      </c>
      <c r="AP17" s="176"/>
      <c r="AQ17" s="176" t="e">
        <f t="shared" ca="1" si="7"/>
        <v>#DIV/0!</v>
      </c>
      <c r="AR17" s="176" t="e">
        <f t="shared" ca="1" si="7"/>
        <v>#DIV/0!</v>
      </c>
      <c r="AS17" s="176" t="e">
        <f t="shared" ca="1" si="7"/>
        <v>#DIV/0!</v>
      </c>
      <c r="AT17" s="176" t="e">
        <f t="shared" ca="1" si="7"/>
        <v>#DIV/0!</v>
      </c>
      <c r="AU17" s="176" t="e">
        <f t="shared" ca="1" si="7"/>
        <v>#DIV/0!</v>
      </c>
      <c r="AV17" s="176" t="e">
        <f t="shared" ca="1" si="7"/>
        <v>#DIV/0!</v>
      </c>
      <c r="AW17" s="176" t="e">
        <f t="shared" ca="1" si="7"/>
        <v>#DIV/0!</v>
      </c>
      <c r="AX17" s="176" t="e">
        <f t="shared" ca="1" si="7"/>
        <v>#DIV/0!</v>
      </c>
      <c r="AY17" s="176" t="e">
        <f t="shared" ca="1" si="7"/>
        <v>#DIV/0!</v>
      </c>
      <c r="AZ17" s="176" t="e">
        <f t="shared" ca="1" si="7"/>
        <v>#DIV/0!</v>
      </c>
      <c r="BA17" s="176" t="e">
        <f t="shared" ca="1" si="8"/>
        <v>#DIV/0!</v>
      </c>
      <c r="BB17" s="176"/>
      <c r="BC17" s="176">
        <f t="shared" ca="1" si="9"/>
        <v>1.1398135818908124</v>
      </c>
      <c r="BD17" s="176">
        <f t="shared" ca="1" si="9"/>
        <v>3.7546933667083849E-3</v>
      </c>
      <c r="BE17" s="176">
        <f t="shared" ca="1" si="10"/>
        <v>0.34974499803844639</v>
      </c>
      <c r="BF17" s="176">
        <f t="shared" ca="1" si="11"/>
        <v>1.9067501739735562E-2</v>
      </c>
      <c r="BG17" s="176">
        <f t="shared" ca="1" si="11"/>
        <v>1.9734987313222443E-3</v>
      </c>
      <c r="BH17" s="176">
        <f t="shared" ca="1" si="11"/>
        <v>3.7220843672456576E-3</v>
      </c>
      <c r="BI17" s="176">
        <f t="shared" ca="1" si="11"/>
        <v>1.587018544935806E-2</v>
      </c>
      <c r="BJ17" s="176">
        <f t="shared" ca="1" si="12"/>
        <v>0.21813488222007102</v>
      </c>
      <c r="BK17" s="176">
        <f t="shared" ca="1" si="12"/>
        <v>0.10594479830148619</v>
      </c>
      <c r="BL17" s="176">
        <f t="shared" ca="1" si="13"/>
        <v>1.8580262241051859</v>
      </c>
      <c r="BM17" s="176"/>
      <c r="BN17" s="176">
        <f t="shared" ca="1" si="14"/>
        <v>0.61345397987573591</v>
      </c>
      <c r="BO17" s="176">
        <f t="shared" ca="1" si="14"/>
        <v>2.0207967562549459E-3</v>
      </c>
      <c r="BP17" s="176">
        <f t="shared" ca="1" si="14"/>
        <v>0.18823469416147851</v>
      </c>
      <c r="BQ17" s="176">
        <f t="shared" ca="1" si="14"/>
        <v>1.0262234995589663E-2</v>
      </c>
      <c r="BR17" s="176">
        <f t="shared" ca="1" si="14"/>
        <v>1.062147942649555E-3</v>
      </c>
      <c r="BS17" s="176">
        <f t="shared" ca="1" si="14"/>
        <v>2.0032464122179926E-3</v>
      </c>
      <c r="BT17" s="176">
        <f t="shared" ca="1" si="14"/>
        <v>8.5414216675015146E-3</v>
      </c>
      <c r="BU17" s="176">
        <f t="shared" ca="1" si="14"/>
        <v>0.11740140122356101</v>
      </c>
      <c r="BV17" s="176">
        <f t="shared" ca="1" si="14"/>
        <v>5.7020076965010845E-2</v>
      </c>
      <c r="BW17" s="176">
        <f t="shared" ca="1" si="15"/>
        <v>1</v>
      </c>
      <c r="BX17" s="177"/>
      <c r="BY17" s="152">
        <f t="shared" ca="1" si="16"/>
        <v>4.6683899709835004E-2</v>
      </c>
      <c r="BZ17" s="152">
        <f t="shared" ca="1" si="17"/>
        <v>0.64166779885929937</v>
      </c>
      <c r="CA17" s="152">
        <f t="shared" ca="1" si="18"/>
        <v>0.31164830143086564</v>
      </c>
      <c r="CB17" s="152"/>
      <c r="CC17" s="152">
        <f t="shared" si="92"/>
        <v>68.346834683468344</v>
      </c>
      <c r="CD17" s="152">
        <f t="shared" si="93"/>
        <v>11.821182118211819</v>
      </c>
      <c r="CE17" s="152">
        <f t="shared" ca="1" si="19"/>
        <v>34.82312233550357</v>
      </c>
      <c r="CF17" s="152">
        <f t="shared" ca="1" si="20"/>
        <v>4.6683899709835002</v>
      </c>
      <c r="CH17" s="152" t="e">
        <f t="shared" ca="1" si="21"/>
        <v>#DIV/0!</v>
      </c>
      <c r="CI17" s="152" t="e">
        <f t="shared" ca="1" si="94"/>
        <v>#DIV/0!</v>
      </c>
      <c r="CJ17" s="152"/>
      <c r="CK17" s="179" t="e">
        <f t="shared" ca="1" si="95"/>
        <v>#DIV/0!</v>
      </c>
      <c r="CL17" s="180">
        <f t="shared" si="22"/>
        <v>4.47</v>
      </c>
      <c r="CM17" s="181" t="e">
        <f t="shared" ca="1" si="96"/>
        <v>#DIV/0!</v>
      </c>
      <c r="CN17" s="182" t="e">
        <f t="shared" ca="1" si="23"/>
        <v>#DIV/0!</v>
      </c>
      <c r="CO17" s="183" t="e">
        <f t="shared" ca="1" si="24"/>
        <v>#DIV/0!</v>
      </c>
      <c r="CP17" s="184">
        <v>4.8110594303504124</v>
      </c>
      <c r="CQ17" s="177"/>
      <c r="CR17" s="185" t="e">
        <f t="shared" ca="1" si="25"/>
        <v>#DIV/0!</v>
      </c>
      <c r="CS17" s="185" t="e">
        <f t="shared" ca="1" si="26"/>
        <v>#DIV/0!</v>
      </c>
      <c r="CT17" s="185" t="e">
        <f t="shared" ca="1" si="27"/>
        <v>#DIV/0!</v>
      </c>
      <c r="CU17" s="152" t="e">
        <f t="shared" ca="1" si="28"/>
        <v>#DIV/0!</v>
      </c>
      <c r="CV17" s="152" t="e">
        <f t="shared" ca="1" si="29"/>
        <v>#DIV/0!</v>
      </c>
      <c r="CW17" s="152" t="e">
        <f t="shared" ca="1" si="30"/>
        <v>#DIV/0!</v>
      </c>
      <c r="CX17" s="185" t="e">
        <f t="shared" ca="1" si="31"/>
        <v>#DIV/0!</v>
      </c>
      <c r="CY17" s="152" t="e">
        <f t="shared" ca="1" si="32"/>
        <v>#DIV/0!</v>
      </c>
      <c r="DA17" s="186" t="e">
        <f t="shared" ca="1" si="33"/>
        <v>#DIV/0!</v>
      </c>
      <c r="DB17" s="186" t="e">
        <f t="shared" ca="1" si="34"/>
        <v>#DIV/0!</v>
      </c>
      <c r="DD17" s="187" t="e">
        <f t="shared" ca="1" si="35"/>
        <v>#DIV/0!</v>
      </c>
      <c r="DE17" s="187" t="e">
        <f t="shared" ca="1" si="36"/>
        <v>#DIV/0!</v>
      </c>
      <c r="DF17" s="187" t="e">
        <f t="shared" ca="1" si="37"/>
        <v>#DIV/0!</v>
      </c>
      <c r="DG17" s="187" t="e">
        <f t="shared" ca="1" si="38"/>
        <v>#DIV/0!</v>
      </c>
      <c r="DH17" s="187" t="e">
        <f t="shared" ca="1" si="39"/>
        <v>#DIV/0!</v>
      </c>
      <c r="DI17" s="187" t="e">
        <f t="shared" ca="1" si="40"/>
        <v>#DIV/0!</v>
      </c>
      <c r="DJ17" s="187"/>
      <c r="DK17" s="188" t="e">
        <f t="shared" ca="1" si="41"/>
        <v>#DIV/0!</v>
      </c>
      <c r="DL17" s="188" t="e">
        <f t="shared" ca="1" si="42"/>
        <v>#DIV/0!</v>
      </c>
      <c r="DM17" s="187">
        <f t="shared" si="43"/>
        <v>1.5</v>
      </c>
      <c r="DN17" s="187"/>
      <c r="DO17" s="188" t="e">
        <f t="shared" ca="1" si="44"/>
        <v>#DIV/0!</v>
      </c>
      <c r="DP17" s="187" t="e">
        <f t="shared" ca="1" si="45"/>
        <v>#DIV/0!</v>
      </c>
      <c r="DQ17" s="187" t="e">
        <f t="shared" ca="1" si="46"/>
        <v>#DIV/0!</v>
      </c>
      <c r="DR17" s="187" t="e">
        <f t="shared" ca="1" si="47"/>
        <v>#DIV/0!</v>
      </c>
      <c r="DS17" s="187" t="e">
        <f t="shared" ca="1" si="48"/>
        <v>#DIV/0!</v>
      </c>
      <c r="DT17" s="187" t="e">
        <f t="shared" ca="1" si="49"/>
        <v>#DIV/0!</v>
      </c>
      <c r="DU17" s="187"/>
      <c r="DV17" s="189">
        <f t="shared" si="50"/>
        <v>850</v>
      </c>
      <c r="DW17" s="177">
        <f t="shared" si="51"/>
        <v>4.47</v>
      </c>
      <c r="DX17" s="177" t="e">
        <f t="shared" ca="1" si="52"/>
        <v>#DIV/0!</v>
      </c>
      <c r="DY17" s="177">
        <f t="shared" ca="1" si="53"/>
        <v>0.76520225337156167</v>
      </c>
      <c r="DZ17" s="177">
        <f t="shared" ca="1" si="54"/>
        <v>4.8970010781970039E-2</v>
      </c>
      <c r="EA17" s="177" t="e">
        <f t="shared" ca="1" si="55"/>
        <v>#DIV/0!</v>
      </c>
      <c r="EB17" s="177">
        <v>6.9978080699951324</v>
      </c>
      <c r="EC17" s="177" t="e">
        <f t="shared" ca="1" si="56"/>
        <v>#DIV/0!</v>
      </c>
      <c r="ED17" s="177">
        <f t="shared" ca="1" si="57"/>
        <v>3.0643559337113699</v>
      </c>
      <c r="EE17" s="177">
        <f t="shared" ca="1" si="58"/>
        <v>0.45274574331505824</v>
      </c>
      <c r="EF17" s="177">
        <f t="shared" ca="1" si="59"/>
        <v>4.7628278134321258</v>
      </c>
      <c r="EG17" s="177">
        <f t="shared" ca="1" si="60"/>
        <v>2.8643518457087844</v>
      </c>
      <c r="EH17" s="177" t="e">
        <f t="shared" ca="1" si="61"/>
        <v>#DIV/0!</v>
      </c>
      <c r="EI17" s="177" t="e">
        <f t="shared" ca="1" si="62"/>
        <v>#DIV/0!</v>
      </c>
      <c r="EJ17" s="177" t="e">
        <f t="shared" ca="1" si="63"/>
        <v>#DIV/0!</v>
      </c>
      <c r="EK17" s="177" t="e">
        <f t="shared" ca="1" si="64"/>
        <v>#DIV/0!</v>
      </c>
      <c r="EL17" s="187"/>
      <c r="EM17" s="187">
        <v>2.8</v>
      </c>
      <c r="EN17" s="187">
        <v>3.3926686555344698</v>
      </c>
      <c r="EO17" s="177">
        <v>3.6020711108470036</v>
      </c>
      <c r="EQ17" s="190">
        <f t="shared" si="97"/>
        <v>8.9047195013357072</v>
      </c>
      <c r="ER17" s="190" t="e">
        <f t="shared" ca="1" si="65"/>
        <v>#DIV/0!</v>
      </c>
      <c r="ES17" s="190" t="e">
        <f t="shared" ca="1" si="66"/>
        <v>#DIV/0!</v>
      </c>
      <c r="ET17" s="190" t="e">
        <f t="shared" ca="1" si="67"/>
        <v>#DIV/0!</v>
      </c>
      <c r="EU17" s="190" t="e">
        <f t="shared" ca="1" si="68"/>
        <v>#DIV/0!</v>
      </c>
      <c r="EV17" s="190" t="e">
        <f t="shared" ca="1" si="69"/>
        <v>#DIV/0!</v>
      </c>
      <c r="EW17" s="190" t="e">
        <f t="shared" ca="1" si="70"/>
        <v>#DIV/0!</v>
      </c>
      <c r="EY17" s="185">
        <f t="shared" si="98"/>
        <v>1123</v>
      </c>
      <c r="EZ17" s="185">
        <f t="shared" si="71"/>
        <v>1500</v>
      </c>
      <c r="FA17" s="190" t="e">
        <f t="shared" ca="1" si="99"/>
        <v>#DIV/0!</v>
      </c>
      <c r="FB17" s="190">
        <f t="shared" si="72"/>
        <v>-0.10209605999180266</v>
      </c>
      <c r="FC17" s="190">
        <f t="shared" si="73"/>
        <v>3.1316374593558538</v>
      </c>
      <c r="FD17" s="190">
        <f t="shared" ca="1" si="100"/>
        <v>-0.43513203075466717</v>
      </c>
      <c r="FE17" s="190">
        <f t="shared" ca="1" si="74"/>
        <v>-1.2140103826042841</v>
      </c>
      <c r="FF17" s="173" t="e">
        <f t="shared" ca="1" si="75"/>
        <v>#DIV/0!</v>
      </c>
      <c r="FG17" s="173" t="e">
        <f t="shared" ca="1" si="76"/>
        <v>#DIV/0!</v>
      </c>
      <c r="FH17" s="186">
        <f t="shared" si="77"/>
        <v>1340.3508163034621</v>
      </c>
      <c r="FI17" s="186">
        <f t="shared" si="78"/>
        <v>-68.35499999999999</v>
      </c>
      <c r="FJ17" s="186">
        <f t="shared" si="79"/>
        <v>370.76575992052943</v>
      </c>
      <c r="FK17" s="173">
        <f t="shared" si="80"/>
        <v>-52.048125000000006</v>
      </c>
      <c r="FL17" s="186">
        <f t="shared" si="81"/>
        <v>41.235953743542083</v>
      </c>
      <c r="FM17" s="186">
        <f t="shared" si="82"/>
        <v>11.995631812949373</v>
      </c>
      <c r="FN17" s="185">
        <f t="shared" si="83"/>
        <v>78628.097492468805</v>
      </c>
      <c r="FO17" s="152">
        <f t="shared" si="84"/>
        <v>33.296655163781587</v>
      </c>
      <c r="FP17" s="186">
        <f t="shared" si="85"/>
        <v>56307.157777778571</v>
      </c>
      <c r="FQ17" s="152">
        <f t="shared" si="86"/>
        <v>39.458170939295812</v>
      </c>
      <c r="FS17" s="173"/>
      <c r="FT17" s="190">
        <f t="shared" ca="1" si="87"/>
        <v>1.1373886993425981</v>
      </c>
      <c r="FU17" s="190">
        <f t="shared" ca="1" si="87"/>
        <v>7.0088486714477037E-3</v>
      </c>
      <c r="FV17" s="190">
        <f t="shared" ca="1" si="87"/>
        <v>0.14309392807053678</v>
      </c>
      <c r="FW17" s="190">
        <f t="shared" ca="1" si="87"/>
        <v>5.3586838515714164E-2</v>
      </c>
      <c r="FX17" s="190">
        <v>0</v>
      </c>
      <c r="FY17" s="190">
        <f t="shared" ca="1" si="88"/>
        <v>2.9773719730051603E-3</v>
      </c>
      <c r="FZ17" s="190">
        <f t="shared" ca="1" si="88"/>
        <v>8.0243941582410529E-3</v>
      </c>
      <c r="GA17" s="190">
        <f t="shared" ca="1" si="88"/>
        <v>0.10874651091498735</v>
      </c>
      <c r="GB17" s="190">
        <f t="shared" ca="1" si="88"/>
        <v>5.3930675725887792E-2</v>
      </c>
      <c r="GC17" s="190" t="e">
        <f t="shared" ca="1" si="88"/>
        <v>#DIV/0!</v>
      </c>
      <c r="GD17" s="190" t="e">
        <f t="shared" ca="1" si="89"/>
        <v>#DIV/0!</v>
      </c>
      <c r="GE17" s="173"/>
      <c r="GF17" s="190" t="e">
        <f t="shared" ca="1" si="90"/>
        <v>#DIV/0!</v>
      </c>
      <c r="GG17" s="190" t="e">
        <f t="shared" ca="1" si="90"/>
        <v>#DIV/0!</v>
      </c>
      <c r="GH17" s="190" t="e">
        <f t="shared" ca="1" si="90"/>
        <v>#DIV/0!</v>
      </c>
      <c r="GI17" s="190" t="e">
        <f t="shared" ca="1" si="90"/>
        <v>#DIV/0!</v>
      </c>
      <c r="GJ17" s="190" t="e">
        <f t="shared" ca="1" si="90"/>
        <v>#DIV/0!</v>
      </c>
      <c r="GK17" s="190" t="e">
        <f t="shared" ca="1" si="90"/>
        <v>#DIV/0!</v>
      </c>
      <c r="GL17" s="190" t="e">
        <f t="shared" ca="1" si="90"/>
        <v>#DIV/0!</v>
      </c>
      <c r="GM17" s="190" t="e">
        <f t="shared" ca="1" si="90"/>
        <v>#DIV/0!</v>
      </c>
      <c r="GN17" s="190" t="e">
        <f t="shared" ca="1" si="90"/>
        <v>#DIV/0!</v>
      </c>
      <c r="GO17" s="190" t="e">
        <f t="shared" ca="1" si="90"/>
        <v>#DIV/0!</v>
      </c>
      <c r="GP17" s="190" t="e">
        <f t="shared" ca="1" si="91"/>
        <v>#DIV/0!</v>
      </c>
      <c r="GR17" s="191"/>
      <c r="GT17" s="192"/>
      <c r="GU17" s="152" t="e">
        <f t="shared" ca="1" si="101"/>
        <v>#DIV/0!</v>
      </c>
      <c r="GV17" s="152" t="e">
        <f t="shared" ca="1" si="101"/>
        <v>#DIV/0!</v>
      </c>
      <c r="GW17" s="152" t="e">
        <f t="shared" ca="1" si="101"/>
        <v>#DIV/0!</v>
      </c>
      <c r="GX17" s="152">
        <f t="shared" si="101"/>
        <v>0.34105943035041264</v>
      </c>
    </row>
    <row r="18" spans="1:206" s="178" customFormat="1" ht="15" customHeight="1">
      <c r="A18" s="200" t="s">
        <v>2740</v>
      </c>
      <c r="B18" s="197" t="s">
        <v>2743</v>
      </c>
      <c r="C18" s="152">
        <v>0.15</v>
      </c>
      <c r="D18" s="173">
        <v>950</v>
      </c>
      <c r="E18" s="173"/>
      <c r="F18" s="152">
        <v>66.650000000000006</v>
      </c>
      <c r="G18" s="152">
        <v>0.68</v>
      </c>
      <c r="H18" s="152">
        <v>14.68</v>
      </c>
      <c r="I18" s="152">
        <v>4.8</v>
      </c>
      <c r="J18" s="152">
        <v>0.22</v>
      </c>
      <c r="K18" s="152">
        <v>0.35</v>
      </c>
      <c r="L18" s="152">
        <v>1</v>
      </c>
      <c r="M18" s="152">
        <v>6.36</v>
      </c>
      <c r="N18" s="152">
        <v>5.09</v>
      </c>
      <c r="O18" s="152">
        <v>0.16</v>
      </c>
      <c r="P18" s="152">
        <f t="shared" ref="P18:P26" si="104">SUM(F18:O18)</f>
        <v>99.990000000000009</v>
      </c>
      <c r="Q18" s="152"/>
      <c r="R18" s="174">
        <v>1.1100000000000001</v>
      </c>
      <c r="S18" s="152"/>
      <c r="T18" s="152">
        <v>64.78</v>
      </c>
      <c r="U18" s="152">
        <v>0.31</v>
      </c>
      <c r="V18" s="152">
        <v>19.02</v>
      </c>
      <c r="W18" s="152">
        <v>1.05</v>
      </c>
      <c r="X18" s="152">
        <v>0.02</v>
      </c>
      <c r="Y18" s="152">
        <v>0.04</v>
      </c>
      <c r="Z18" s="152">
        <v>1.04</v>
      </c>
      <c r="AA18" s="152">
        <v>8.01</v>
      </c>
      <c r="AB18" s="152">
        <v>4.33</v>
      </c>
      <c r="AC18" s="152">
        <f>SUM(T18:AB18)</f>
        <v>98.600000000000009</v>
      </c>
      <c r="AD18" s="194"/>
      <c r="AE18" s="176">
        <f t="shared" ca="1" si="2"/>
        <v>1.1093541944074568</v>
      </c>
      <c r="AF18" s="176">
        <f t="shared" ca="1" si="2"/>
        <v>8.5106382978723406E-3</v>
      </c>
      <c r="AG18" s="176">
        <f t="shared" ca="1" si="3"/>
        <v>0.28795606120047074</v>
      </c>
      <c r="AH18" s="176">
        <f t="shared" ca="1" si="4"/>
        <v>6.6805845511482262E-2</v>
      </c>
      <c r="AI18" s="176">
        <f t="shared" ca="1" si="4"/>
        <v>3.1012122920778123E-3</v>
      </c>
      <c r="AJ18" s="176">
        <f t="shared" ca="1" si="4"/>
        <v>8.6848635235732014E-3</v>
      </c>
      <c r="AK18" s="176">
        <f t="shared" ca="1" si="4"/>
        <v>1.783166904422254E-2</v>
      </c>
      <c r="AL18" s="176">
        <f t="shared" ca="1" si="5"/>
        <v>0.20522749273959345</v>
      </c>
      <c r="AM18" s="176">
        <f t="shared" ca="1" si="5"/>
        <v>0.10806794055201696</v>
      </c>
      <c r="AN18" s="176" t="e">
        <f t="shared" ca="1" si="5"/>
        <v>#DIV/0!</v>
      </c>
      <c r="AO18" s="176" t="e">
        <f t="shared" ca="1" si="6"/>
        <v>#DIV/0!</v>
      </c>
      <c r="AP18" s="176"/>
      <c r="AQ18" s="176" t="e">
        <f t="shared" ca="1" si="7"/>
        <v>#DIV/0!</v>
      </c>
      <c r="AR18" s="176" t="e">
        <f t="shared" ca="1" si="7"/>
        <v>#DIV/0!</v>
      </c>
      <c r="AS18" s="176" t="e">
        <f t="shared" ca="1" si="7"/>
        <v>#DIV/0!</v>
      </c>
      <c r="AT18" s="176" t="e">
        <f t="shared" ca="1" si="7"/>
        <v>#DIV/0!</v>
      </c>
      <c r="AU18" s="176" t="e">
        <f t="shared" ca="1" si="7"/>
        <v>#DIV/0!</v>
      </c>
      <c r="AV18" s="176" t="e">
        <f t="shared" ca="1" si="7"/>
        <v>#DIV/0!</v>
      </c>
      <c r="AW18" s="176" t="e">
        <f t="shared" ca="1" si="7"/>
        <v>#DIV/0!</v>
      </c>
      <c r="AX18" s="176" t="e">
        <f t="shared" ca="1" si="7"/>
        <v>#DIV/0!</v>
      </c>
      <c r="AY18" s="176" t="e">
        <f t="shared" ca="1" si="7"/>
        <v>#DIV/0!</v>
      </c>
      <c r="AZ18" s="176" t="e">
        <f t="shared" ca="1" si="7"/>
        <v>#DIV/0!</v>
      </c>
      <c r="BA18" s="176" t="e">
        <f t="shared" ca="1" si="8"/>
        <v>#DIV/0!</v>
      </c>
      <c r="BB18" s="176"/>
      <c r="BC18" s="176">
        <f t="shared" ca="1" si="9"/>
        <v>1.0782290279627165</v>
      </c>
      <c r="BD18" s="176">
        <f t="shared" ca="1" si="9"/>
        <v>3.8798498122653313E-3</v>
      </c>
      <c r="BE18" s="176">
        <f t="shared" ca="1" si="10"/>
        <v>0.37308748528834834</v>
      </c>
      <c r="BF18" s="176">
        <f t="shared" ca="1" si="11"/>
        <v>1.4613778705636744E-2</v>
      </c>
      <c r="BG18" s="176">
        <f t="shared" ca="1" si="11"/>
        <v>2.8192839018889202E-4</v>
      </c>
      <c r="BH18" s="176">
        <f t="shared" ca="1" si="11"/>
        <v>9.9255583126550868E-4</v>
      </c>
      <c r="BI18" s="176">
        <f t="shared" ca="1" si="11"/>
        <v>1.8544935805991442E-2</v>
      </c>
      <c r="BJ18" s="176">
        <f t="shared" ca="1" si="12"/>
        <v>0.25847047434656345</v>
      </c>
      <c r="BK18" s="176">
        <f t="shared" ca="1" si="12"/>
        <v>9.1932059447982994E-2</v>
      </c>
      <c r="BL18" s="176">
        <f t="shared" ca="1" si="13"/>
        <v>1.8400320955909595</v>
      </c>
      <c r="BM18" s="176"/>
      <c r="BN18" s="176">
        <f t="shared" ca="1" si="14"/>
        <v>0.58598381547057943</v>
      </c>
      <c r="BO18" s="176">
        <f t="shared" ca="1" si="14"/>
        <v>2.108577247952432E-3</v>
      </c>
      <c r="BP18" s="176">
        <f t="shared" ca="1" si="14"/>
        <v>0.2027614008376982</v>
      </c>
      <c r="BQ18" s="176">
        <f t="shared" ca="1" si="14"/>
        <v>7.942132499022125E-3</v>
      </c>
      <c r="BR18" s="176">
        <f t="shared" ca="1" si="14"/>
        <v>1.5321927854652212E-4</v>
      </c>
      <c r="BS18" s="176">
        <f t="shared" ca="1" si="14"/>
        <v>5.3942310769678804E-4</v>
      </c>
      <c r="BT18" s="176">
        <f t="shared" ca="1" si="14"/>
        <v>1.0078593656289133E-2</v>
      </c>
      <c r="BU18" s="176">
        <f t="shared" ca="1" si="14"/>
        <v>0.14047063361878534</v>
      </c>
      <c r="BV18" s="176">
        <f t="shared" ca="1" si="14"/>
        <v>4.9962204283429824E-2</v>
      </c>
      <c r="BW18" s="176">
        <f t="shared" ca="1" si="15"/>
        <v>0.99999999999999978</v>
      </c>
      <c r="BX18" s="177"/>
      <c r="BY18" s="152">
        <f t="shared" ca="1" si="16"/>
        <v>5.0264434191865257E-2</v>
      </c>
      <c r="BZ18" s="152">
        <f t="shared" ca="1" si="17"/>
        <v>0.7005617212293429</v>
      </c>
      <c r="CA18" s="152">
        <f t="shared" ca="1" si="18"/>
        <v>0.24917384457879188</v>
      </c>
      <c r="CB18" s="152"/>
      <c r="CC18" s="152">
        <f t="shared" si="92"/>
        <v>66.656665666566653</v>
      </c>
      <c r="CD18" s="152">
        <f t="shared" si="93"/>
        <v>11.45114511451145</v>
      </c>
      <c r="CE18" s="152">
        <f t="shared" ca="1" si="19"/>
        <v>29.463417219376517</v>
      </c>
      <c r="CF18" s="152">
        <f t="shared" ca="1" si="20"/>
        <v>5.0264434191865259</v>
      </c>
      <c r="CH18" s="152" t="e">
        <f t="shared" ca="1" si="21"/>
        <v>#DIV/0!</v>
      </c>
      <c r="CI18" s="152" t="e">
        <f t="shared" ca="1" si="94"/>
        <v>#DIV/0!</v>
      </c>
      <c r="CJ18" s="152"/>
      <c r="CK18" s="179" t="e">
        <f t="shared" ca="1" si="95"/>
        <v>#DIV/0!</v>
      </c>
      <c r="CL18" s="180">
        <f t="shared" si="22"/>
        <v>1.1100000000000001</v>
      </c>
      <c r="CM18" s="181" t="e">
        <f t="shared" ca="1" si="96"/>
        <v>#DIV/0!</v>
      </c>
      <c r="CN18" s="182" t="e">
        <f t="shared" ca="1" si="23"/>
        <v>#DIV/0!</v>
      </c>
      <c r="CO18" s="183" t="e">
        <f t="shared" ca="1" si="24"/>
        <v>#DIV/0!</v>
      </c>
      <c r="CP18" s="184">
        <v>4.4510744967162097</v>
      </c>
      <c r="CQ18" s="177"/>
      <c r="CR18" s="185" t="e">
        <f t="shared" ca="1" si="25"/>
        <v>#DIV/0!</v>
      </c>
      <c r="CS18" s="185" t="e">
        <f t="shared" ca="1" si="26"/>
        <v>#DIV/0!</v>
      </c>
      <c r="CT18" s="185" t="e">
        <f t="shared" ca="1" si="27"/>
        <v>#DIV/0!</v>
      </c>
      <c r="CU18" s="152" t="e">
        <f t="shared" ca="1" si="28"/>
        <v>#DIV/0!</v>
      </c>
      <c r="CV18" s="152" t="e">
        <f t="shared" ca="1" si="29"/>
        <v>#DIV/0!</v>
      </c>
      <c r="CW18" s="152" t="e">
        <f t="shared" ca="1" si="30"/>
        <v>#DIV/0!</v>
      </c>
      <c r="CX18" s="185" t="e">
        <f t="shared" ca="1" si="31"/>
        <v>#DIV/0!</v>
      </c>
      <c r="CY18" s="152" t="e">
        <f t="shared" ca="1" si="32"/>
        <v>#DIV/0!</v>
      </c>
      <c r="DA18" s="186" t="e">
        <f t="shared" ca="1" si="33"/>
        <v>#DIV/0!</v>
      </c>
      <c r="DB18" s="186" t="e">
        <f t="shared" ca="1" si="34"/>
        <v>#DIV/0!</v>
      </c>
      <c r="DD18" s="187" t="e">
        <f t="shared" ca="1" si="35"/>
        <v>#DIV/0!</v>
      </c>
      <c r="DE18" s="187" t="e">
        <f t="shared" ca="1" si="36"/>
        <v>#DIV/0!</v>
      </c>
      <c r="DF18" s="187" t="e">
        <f t="shared" ca="1" si="37"/>
        <v>#DIV/0!</v>
      </c>
      <c r="DG18" s="187" t="e">
        <f t="shared" ca="1" si="38"/>
        <v>#DIV/0!</v>
      </c>
      <c r="DH18" s="187" t="e">
        <f t="shared" ca="1" si="39"/>
        <v>#DIV/0!</v>
      </c>
      <c r="DI18" s="187" t="e">
        <f t="shared" ca="1" si="40"/>
        <v>#DIV/0!</v>
      </c>
      <c r="DJ18" s="187"/>
      <c r="DK18" s="188" t="e">
        <f t="shared" ca="1" si="41"/>
        <v>#DIV/0!</v>
      </c>
      <c r="DL18" s="188" t="e">
        <f t="shared" ca="1" si="42"/>
        <v>#DIV/0!</v>
      </c>
      <c r="DM18" s="187">
        <f t="shared" si="43"/>
        <v>1.5</v>
      </c>
      <c r="DN18" s="187"/>
      <c r="DO18" s="188" t="e">
        <f t="shared" ca="1" si="44"/>
        <v>#DIV/0!</v>
      </c>
      <c r="DP18" s="187" t="e">
        <f t="shared" ca="1" si="45"/>
        <v>#DIV/0!</v>
      </c>
      <c r="DQ18" s="187" t="e">
        <f t="shared" ca="1" si="46"/>
        <v>#DIV/0!</v>
      </c>
      <c r="DR18" s="187" t="e">
        <f t="shared" ca="1" si="47"/>
        <v>#DIV/0!</v>
      </c>
      <c r="DS18" s="187" t="e">
        <f t="shared" ca="1" si="48"/>
        <v>#DIV/0!</v>
      </c>
      <c r="DT18" s="187" t="e">
        <f t="shared" ca="1" si="49"/>
        <v>#DIV/0!</v>
      </c>
      <c r="DU18" s="187"/>
      <c r="DV18" s="189">
        <f t="shared" si="50"/>
        <v>950</v>
      </c>
      <c r="DW18" s="177">
        <f t="shared" si="51"/>
        <v>1.1100000000000001</v>
      </c>
      <c r="DX18" s="177" t="e">
        <f t="shared" ca="1" si="52"/>
        <v>#DIV/0!</v>
      </c>
      <c r="DY18" s="177">
        <f t="shared" ca="1" si="53"/>
        <v>0.74293168865514891</v>
      </c>
      <c r="DZ18" s="177">
        <f t="shared" ca="1" si="54"/>
        <v>5.2924662402313E-2</v>
      </c>
      <c r="EA18" s="177" t="e">
        <f t="shared" ca="1" si="55"/>
        <v>#DIV/0!</v>
      </c>
      <c r="EB18" s="177">
        <v>6.9978080699951324</v>
      </c>
      <c r="EC18" s="177" t="e">
        <f t="shared" ca="1" si="56"/>
        <v>#DIV/0!</v>
      </c>
      <c r="ED18" s="177">
        <f t="shared" ca="1" si="57"/>
        <v>2.9904575256913364</v>
      </c>
      <c r="EE18" s="177">
        <f t="shared" ca="1" si="58"/>
        <v>0.3318662286598249</v>
      </c>
      <c r="EF18" s="177">
        <f t="shared" ca="1" si="59"/>
        <v>4.5973415442977723</v>
      </c>
      <c r="EG18" s="177">
        <f t="shared" ca="1" si="60"/>
        <v>2.9964884737326924</v>
      </c>
      <c r="EH18" s="177" t="e">
        <f t="shared" ca="1" si="61"/>
        <v>#DIV/0!</v>
      </c>
      <c r="EI18" s="177" t="e">
        <f t="shared" ca="1" si="62"/>
        <v>#DIV/0!</v>
      </c>
      <c r="EJ18" s="177" t="e">
        <f t="shared" ca="1" si="63"/>
        <v>#DIV/0!</v>
      </c>
      <c r="EK18" s="177" t="e">
        <f t="shared" ca="1" si="64"/>
        <v>#DIV/0!</v>
      </c>
      <c r="EL18" s="187"/>
      <c r="EM18" s="187">
        <v>2.8</v>
      </c>
      <c r="EN18" s="187">
        <v>3.3926686555344698</v>
      </c>
      <c r="EO18" s="177">
        <v>3.6020711108470036</v>
      </c>
      <c r="EQ18" s="190">
        <f t="shared" si="97"/>
        <v>8.1766148814390842</v>
      </c>
      <c r="ER18" s="190" t="e">
        <f t="shared" ca="1" si="65"/>
        <v>#DIV/0!</v>
      </c>
      <c r="ES18" s="190" t="e">
        <f t="shared" ca="1" si="66"/>
        <v>#DIV/0!</v>
      </c>
      <c r="ET18" s="190" t="e">
        <f t="shared" ca="1" si="67"/>
        <v>#DIV/0!</v>
      </c>
      <c r="EU18" s="190" t="e">
        <f t="shared" ca="1" si="68"/>
        <v>#DIV/0!</v>
      </c>
      <c r="EV18" s="190" t="e">
        <f t="shared" ca="1" si="69"/>
        <v>#DIV/0!</v>
      </c>
      <c r="EW18" s="190" t="e">
        <f t="shared" ca="1" si="70"/>
        <v>#DIV/0!</v>
      </c>
      <c r="EY18" s="185">
        <f t="shared" si="98"/>
        <v>1223</v>
      </c>
      <c r="EZ18" s="185">
        <f t="shared" si="71"/>
        <v>1500</v>
      </c>
      <c r="FA18" s="190" t="e">
        <f t="shared" ca="1" si="99"/>
        <v>#DIV/0!</v>
      </c>
      <c r="FB18" s="190">
        <f t="shared" si="72"/>
        <v>-9.2013720275696334E-2</v>
      </c>
      <c r="FC18" s="190">
        <f t="shared" si="73"/>
        <v>2.9608997414595462</v>
      </c>
      <c r="FD18" s="190">
        <f t="shared" ca="1" si="100"/>
        <v>-0.35431692848098889</v>
      </c>
      <c r="FE18" s="190">
        <f t="shared" ca="1" si="74"/>
        <v>-1.2059821350482922</v>
      </c>
      <c r="FF18" s="173" t="e">
        <f t="shared" ca="1" si="75"/>
        <v>#DIV/0!</v>
      </c>
      <c r="FG18" s="173" t="e">
        <f t="shared" ca="1" si="76"/>
        <v>#DIV/0!</v>
      </c>
      <c r="FH18" s="186">
        <f t="shared" si="77"/>
        <v>1356.2517894189637</v>
      </c>
      <c r="FI18" s="186">
        <f t="shared" si="78"/>
        <v>-68.973749999999995</v>
      </c>
      <c r="FJ18" s="186">
        <f t="shared" si="79"/>
        <v>404.81986924187851</v>
      </c>
      <c r="FK18" s="173">
        <f t="shared" si="80"/>
        <v>-53.184375000000003</v>
      </c>
      <c r="FL18" s="186">
        <f t="shared" si="81"/>
        <v>37.464749388320428</v>
      </c>
      <c r="FM18" s="186">
        <f t="shared" si="82"/>
        <v>7.3568072052119318</v>
      </c>
      <c r="FN18" s="185">
        <f t="shared" si="83"/>
        <v>88756.341963450745</v>
      </c>
      <c r="FO18" s="152">
        <f t="shared" si="84"/>
        <v>41.939159914252095</v>
      </c>
      <c r="FP18" s="186">
        <f t="shared" si="85"/>
        <v>59788.393597225295</v>
      </c>
      <c r="FQ18" s="152">
        <f t="shared" si="86"/>
        <v>42.871288955039546</v>
      </c>
      <c r="FS18" s="173"/>
      <c r="FT18" s="190">
        <f t="shared" ca="1" si="87"/>
        <v>1.1092618790047433</v>
      </c>
      <c r="FU18" s="190">
        <f t="shared" ca="1" si="87"/>
        <v>8.5107448153293533E-3</v>
      </c>
      <c r="FV18" s="190">
        <f t="shared" ca="1" si="87"/>
        <v>0.1439766185109993</v>
      </c>
      <c r="FW18" s="190">
        <f t="shared" ca="1" si="87"/>
        <v>6.6809564902708563E-2</v>
      </c>
      <c r="FX18" s="190">
        <v>0</v>
      </c>
      <c r="FY18" s="190">
        <f t="shared" ca="1" si="88"/>
        <v>8.6840015879317174E-3</v>
      </c>
      <c r="FZ18" s="190">
        <f t="shared" ca="1" si="88"/>
        <v>1.7831987018313452E-2</v>
      </c>
      <c r="GA18" s="190">
        <f t="shared" ca="1" si="88"/>
        <v>0.10261540199099697</v>
      </c>
      <c r="GB18" s="190">
        <f t="shared" ca="1" si="88"/>
        <v>5.4036838473379693E-2</v>
      </c>
      <c r="GC18" s="190" t="e">
        <f t="shared" ca="1" si="88"/>
        <v>#DIV/0!</v>
      </c>
      <c r="GD18" s="190" t="e">
        <f t="shared" ca="1" si="89"/>
        <v>#DIV/0!</v>
      </c>
      <c r="GE18" s="173"/>
      <c r="GF18" s="190" t="e">
        <f t="shared" ca="1" si="90"/>
        <v>#DIV/0!</v>
      </c>
      <c r="GG18" s="190" t="e">
        <f t="shared" ca="1" si="90"/>
        <v>#DIV/0!</v>
      </c>
      <c r="GH18" s="190" t="e">
        <f t="shared" ca="1" si="90"/>
        <v>#DIV/0!</v>
      </c>
      <c r="GI18" s="190" t="e">
        <f t="shared" ca="1" si="90"/>
        <v>#DIV/0!</v>
      </c>
      <c r="GJ18" s="190" t="e">
        <f t="shared" ca="1" si="90"/>
        <v>#DIV/0!</v>
      </c>
      <c r="GK18" s="190" t="e">
        <f t="shared" ca="1" si="90"/>
        <v>#DIV/0!</v>
      </c>
      <c r="GL18" s="190" t="e">
        <f t="shared" ca="1" si="90"/>
        <v>#DIV/0!</v>
      </c>
      <c r="GM18" s="190" t="e">
        <f t="shared" ca="1" si="90"/>
        <v>#DIV/0!</v>
      </c>
      <c r="GN18" s="190" t="e">
        <f t="shared" ca="1" si="90"/>
        <v>#DIV/0!</v>
      </c>
      <c r="GO18" s="190" t="e">
        <f t="shared" ca="1" si="90"/>
        <v>#DIV/0!</v>
      </c>
      <c r="GP18" s="190" t="e">
        <f t="shared" ca="1" si="91"/>
        <v>#DIV/0!</v>
      </c>
      <c r="GR18" s="191"/>
      <c r="GT18" s="192"/>
      <c r="GU18" s="152" t="e">
        <f t="shared" ca="1" si="101"/>
        <v>#DIV/0!</v>
      </c>
      <c r="GV18" s="152" t="e">
        <f t="shared" ca="1" si="101"/>
        <v>#DIV/0!</v>
      </c>
      <c r="GW18" s="152" t="e">
        <f t="shared" ca="1" si="101"/>
        <v>#DIV/0!</v>
      </c>
      <c r="GX18" s="152">
        <f t="shared" si="101"/>
        <v>3.3410744967162094</v>
      </c>
    </row>
    <row r="19" spans="1:206" s="178" customFormat="1" ht="15" customHeight="1">
      <c r="A19" s="200" t="s">
        <v>2740</v>
      </c>
      <c r="B19" s="197" t="s">
        <v>2744</v>
      </c>
      <c r="C19" s="152">
        <v>0.1</v>
      </c>
      <c r="D19" s="173">
        <v>900</v>
      </c>
      <c r="E19" s="173"/>
      <c r="F19" s="152">
        <v>67.61</v>
      </c>
      <c r="G19" s="152">
        <v>0.48</v>
      </c>
      <c r="H19" s="152">
        <v>15.35</v>
      </c>
      <c r="I19" s="152">
        <v>3.35</v>
      </c>
      <c r="J19" s="152">
        <v>7.0000000000000007E-2</v>
      </c>
      <c r="K19" s="152">
        <v>0.3</v>
      </c>
      <c r="L19" s="152">
        <v>1.1299999999999999</v>
      </c>
      <c r="M19" s="152">
        <v>6.5</v>
      </c>
      <c r="N19" s="152">
        <v>4.95</v>
      </c>
      <c r="O19" s="152">
        <v>0.26</v>
      </c>
      <c r="P19" s="152">
        <f t="shared" si="104"/>
        <v>99.999999999999986</v>
      </c>
      <c r="Q19" s="152"/>
      <c r="R19" s="174">
        <v>2.65</v>
      </c>
      <c r="S19" s="152"/>
      <c r="T19" s="152">
        <v>65.09</v>
      </c>
      <c r="U19" s="152">
        <v>0.44</v>
      </c>
      <c r="V19" s="152">
        <v>18.46</v>
      </c>
      <c r="W19" s="152">
        <v>1.25</v>
      </c>
      <c r="X19" s="152">
        <v>7.0000000000000007E-2</v>
      </c>
      <c r="Y19" s="152">
        <v>0.35</v>
      </c>
      <c r="Z19" s="152">
        <v>1.88</v>
      </c>
      <c r="AA19" s="152">
        <v>7.51</v>
      </c>
      <c r="AB19" s="152">
        <v>3.54</v>
      </c>
      <c r="AC19" s="152">
        <f>SUM(T19:AB19)</f>
        <v>98.59</v>
      </c>
      <c r="AD19" s="194"/>
      <c r="AE19" s="176">
        <f t="shared" ca="1" si="2"/>
        <v>1.1253328894806924</v>
      </c>
      <c r="AF19" s="176">
        <f t="shared" ca="1" si="2"/>
        <v>6.0075093867334164E-3</v>
      </c>
      <c r="AG19" s="176">
        <f t="shared" ca="1" si="3"/>
        <v>0.30109846998823064</v>
      </c>
      <c r="AH19" s="176">
        <f t="shared" ca="1" si="4"/>
        <v>4.6624913013221997E-2</v>
      </c>
      <c r="AI19" s="176">
        <f t="shared" ca="1" si="4"/>
        <v>9.8674936566112213E-4</v>
      </c>
      <c r="AJ19" s="176">
        <f t="shared" ca="1" si="4"/>
        <v>7.4441687344913151E-3</v>
      </c>
      <c r="AK19" s="176">
        <f t="shared" ca="1" si="4"/>
        <v>2.0149786019971468E-2</v>
      </c>
      <c r="AL19" s="176">
        <f t="shared" ca="1" si="5"/>
        <v>0.2097450790577606</v>
      </c>
      <c r="AM19" s="176">
        <f t="shared" ca="1" si="5"/>
        <v>0.10509554140127388</v>
      </c>
      <c r="AN19" s="176" t="e">
        <f t="shared" ca="1" si="5"/>
        <v>#DIV/0!</v>
      </c>
      <c r="AO19" s="176" t="e">
        <f t="shared" ca="1" si="6"/>
        <v>#DIV/0!</v>
      </c>
      <c r="AP19" s="176"/>
      <c r="AQ19" s="176" t="e">
        <f t="shared" ca="1" si="7"/>
        <v>#DIV/0!</v>
      </c>
      <c r="AR19" s="176" t="e">
        <f t="shared" ca="1" si="7"/>
        <v>#DIV/0!</v>
      </c>
      <c r="AS19" s="176" t="e">
        <f t="shared" ca="1" si="7"/>
        <v>#DIV/0!</v>
      </c>
      <c r="AT19" s="176" t="e">
        <f t="shared" ca="1" si="7"/>
        <v>#DIV/0!</v>
      </c>
      <c r="AU19" s="176" t="e">
        <f t="shared" ca="1" si="7"/>
        <v>#DIV/0!</v>
      </c>
      <c r="AV19" s="176" t="e">
        <f t="shared" ca="1" si="7"/>
        <v>#DIV/0!</v>
      </c>
      <c r="AW19" s="176" t="e">
        <f t="shared" ca="1" si="7"/>
        <v>#DIV/0!</v>
      </c>
      <c r="AX19" s="176" t="e">
        <f t="shared" ca="1" si="7"/>
        <v>#DIV/0!</v>
      </c>
      <c r="AY19" s="176" t="e">
        <f t="shared" ca="1" si="7"/>
        <v>#DIV/0!</v>
      </c>
      <c r="AZ19" s="176" t="e">
        <f t="shared" ca="1" si="7"/>
        <v>#DIV/0!</v>
      </c>
      <c r="BA19" s="176" t="e">
        <f t="shared" ca="1" si="8"/>
        <v>#DIV/0!</v>
      </c>
      <c r="BB19" s="176"/>
      <c r="BC19" s="176">
        <f t="shared" ca="1" si="9"/>
        <v>1.0833888149134487</v>
      </c>
      <c r="BD19" s="176">
        <f t="shared" ca="1" si="9"/>
        <v>5.5068836045056319E-3</v>
      </c>
      <c r="BE19" s="176">
        <f t="shared" ca="1" si="10"/>
        <v>0.36210278540604157</v>
      </c>
      <c r="BF19" s="176">
        <f t="shared" ca="1" si="11"/>
        <v>1.7397355601948505E-2</v>
      </c>
      <c r="BG19" s="176">
        <f t="shared" ca="1" si="11"/>
        <v>9.8674936566112213E-4</v>
      </c>
      <c r="BH19" s="176">
        <f t="shared" ca="1" si="11"/>
        <v>8.6848635235732014E-3</v>
      </c>
      <c r="BI19" s="176">
        <f t="shared" ca="1" si="11"/>
        <v>3.3523537803138374E-2</v>
      </c>
      <c r="BJ19" s="176">
        <f t="shared" ca="1" si="12"/>
        <v>0.24233623749596647</v>
      </c>
      <c r="BK19" s="176">
        <f t="shared" ca="1" si="12"/>
        <v>7.5159235668789792E-2</v>
      </c>
      <c r="BL19" s="176">
        <f t="shared" ca="1" si="13"/>
        <v>1.8290864633830735</v>
      </c>
      <c r="BM19" s="176"/>
      <c r="BN19" s="176">
        <f t="shared" ca="1" si="14"/>
        <v>0.59231142791883973</v>
      </c>
      <c r="BO19" s="176">
        <f t="shared" ca="1" si="14"/>
        <v>3.0107289703080052E-3</v>
      </c>
      <c r="BP19" s="176">
        <f t="shared" ca="1" si="14"/>
        <v>0.19796920083061423</v>
      </c>
      <c r="BQ19" s="176">
        <f t="shared" ca="1" si="14"/>
        <v>9.5114998389799477E-3</v>
      </c>
      <c r="BR19" s="176">
        <f t="shared" ca="1" si="14"/>
        <v>5.3947661054580933E-4</v>
      </c>
      <c r="BS19" s="176">
        <f t="shared" ca="1" si="14"/>
        <v>4.7481973637865651E-3</v>
      </c>
      <c r="BT19" s="176">
        <f t="shared" ca="1" si="14"/>
        <v>1.8328022471465526E-2</v>
      </c>
      <c r="BU19" s="176">
        <f t="shared" ca="1" si="14"/>
        <v>0.1324903127038303</v>
      </c>
      <c r="BV19" s="176">
        <f t="shared" ca="1" si="14"/>
        <v>4.1091133291629896E-2</v>
      </c>
      <c r="BW19" s="176">
        <f t="shared" ca="1" si="15"/>
        <v>0.99999999999999978</v>
      </c>
      <c r="BX19" s="177"/>
      <c r="BY19" s="152">
        <f t="shared" ca="1" si="16"/>
        <v>9.5503482021389863E-2</v>
      </c>
      <c r="BZ19" s="152">
        <f t="shared" ca="1" si="17"/>
        <v>0.69037923851403971</v>
      </c>
      <c r="CA19" s="152">
        <f t="shared" ca="1" si="18"/>
        <v>0.21411727946457049</v>
      </c>
      <c r="CB19" s="152"/>
      <c r="CC19" s="152">
        <f t="shared" si="92"/>
        <v>67.610000000000014</v>
      </c>
      <c r="CD19" s="152">
        <f t="shared" si="93"/>
        <v>11.450000000000001</v>
      </c>
      <c r="CE19" s="152">
        <f t="shared" ca="1" si="19"/>
        <v>30.023782787400457</v>
      </c>
      <c r="CF19" s="152">
        <f t="shared" ca="1" si="20"/>
        <v>9.5503482021389861</v>
      </c>
      <c r="CH19" s="152" t="e">
        <f t="shared" ca="1" si="21"/>
        <v>#DIV/0!</v>
      </c>
      <c r="CI19" s="152" t="e">
        <f t="shared" ca="1" si="94"/>
        <v>#DIV/0!</v>
      </c>
      <c r="CJ19" s="152"/>
      <c r="CK19" s="179" t="e">
        <f t="shared" ca="1" si="95"/>
        <v>#DIV/0!</v>
      </c>
      <c r="CL19" s="180">
        <f t="shared" si="22"/>
        <v>2.65</v>
      </c>
      <c r="CM19" s="181" t="e">
        <f t="shared" ca="1" si="96"/>
        <v>#DIV/0!</v>
      </c>
      <c r="CN19" s="182" t="e">
        <f t="shared" ca="1" si="23"/>
        <v>#DIV/0!</v>
      </c>
      <c r="CO19" s="183" t="e">
        <f t="shared" ca="1" si="24"/>
        <v>#DIV/0!</v>
      </c>
      <c r="CP19" s="184">
        <v>4.4592180122797238</v>
      </c>
      <c r="CQ19" s="177"/>
      <c r="CR19" s="185" t="e">
        <f t="shared" ca="1" si="25"/>
        <v>#DIV/0!</v>
      </c>
      <c r="CS19" s="185" t="e">
        <f t="shared" ca="1" si="26"/>
        <v>#DIV/0!</v>
      </c>
      <c r="CT19" s="185" t="e">
        <f t="shared" ca="1" si="27"/>
        <v>#DIV/0!</v>
      </c>
      <c r="CU19" s="152" t="e">
        <f t="shared" ca="1" si="28"/>
        <v>#DIV/0!</v>
      </c>
      <c r="CV19" s="152" t="e">
        <f t="shared" ca="1" si="29"/>
        <v>#DIV/0!</v>
      </c>
      <c r="CW19" s="152" t="e">
        <f t="shared" ca="1" si="30"/>
        <v>#DIV/0!</v>
      </c>
      <c r="CX19" s="185" t="e">
        <f t="shared" ca="1" si="31"/>
        <v>#DIV/0!</v>
      </c>
      <c r="CY19" s="152" t="e">
        <f t="shared" ca="1" si="32"/>
        <v>#DIV/0!</v>
      </c>
      <c r="DA19" s="186" t="e">
        <f t="shared" ca="1" si="33"/>
        <v>#DIV/0!</v>
      </c>
      <c r="DB19" s="186" t="e">
        <f t="shared" ca="1" si="34"/>
        <v>#DIV/0!</v>
      </c>
      <c r="DD19" s="187" t="e">
        <f t="shared" ca="1" si="35"/>
        <v>#DIV/0!</v>
      </c>
      <c r="DE19" s="187" t="e">
        <f t="shared" ca="1" si="36"/>
        <v>#DIV/0!</v>
      </c>
      <c r="DF19" s="187" t="e">
        <f t="shared" ca="1" si="37"/>
        <v>#DIV/0!</v>
      </c>
      <c r="DG19" s="187" t="e">
        <f t="shared" ca="1" si="38"/>
        <v>#DIV/0!</v>
      </c>
      <c r="DH19" s="187" t="e">
        <f t="shared" ca="1" si="39"/>
        <v>#DIV/0!</v>
      </c>
      <c r="DI19" s="187" t="e">
        <f t="shared" ca="1" si="40"/>
        <v>#DIV/0!</v>
      </c>
      <c r="DJ19" s="187"/>
      <c r="DK19" s="188" t="e">
        <f t="shared" ca="1" si="41"/>
        <v>#DIV/0!</v>
      </c>
      <c r="DL19" s="188" t="e">
        <f t="shared" ca="1" si="42"/>
        <v>#DIV/0!</v>
      </c>
      <c r="DM19" s="187">
        <f t="shared" si="43"/>
        <v>1</v>
      </c>
      <c r="DN19" s="187"/>
      <c r="DO19" s="188" t="e">
        <f t="shared" ca="1" si="44"/>
        <v>#DIV/0!</v>
      </c>
      <c r="DP19" s="187" t="e">
        <f t="shared" ca="1" si="45"/>
        <v>#DIV/0!</v>
      </c>
      <c r="DQ19" s="187" t="e">
        <f t="shared" ca="1" si="46"/>
        <v>#DIV/0!</v>
      </c>
      <c r="DR19" s="187" t="e">
        <f t="shared" ca="1" si="47"/>
        <v>#DIV/0!</v>
      </c>
      <c r="DS19" s="187" t="e">
        <f t="shared" ca="1" si="48"/>
        <v>#DIV/0!</v>
      </c>
      <c r="DT19" s="187" t="e">
        <f t="shared" ca="1" si="49"/>
        <v>#DIV/0!</v>
      </c>
      <c r="DU19" s="187"/>
      <c r="DV19" s="189">
        <f t="shared" si="50"/>
        <v>900</v>
      </c>
      <c r="DW19" s="177">
        <f t="shared" si="51"/>
        <v>2.65</v>
      </c>
      <c r="DX19" s="177" t="e">
        <f t="shared" ca="1" si="52"/>
        <v>#DIV/0!</v>
      </c>
      <c r="DY19" s="177">
        <f t="shared" ca="1" si="53"/>
        <v>0.74949506083189443</v>
      </c>
      <c r="DZ19" s="177">
        <f t="shared" ca="1" si="54"/>
        <v>0.10558745127601295</v>
      </c>
      <c r="EA19" s="177" t="e">
        <f t="shared" ca="1" si="55"/>
        <v>#DIV/0!</v>
      </c>
      <c r="EB19" s="177">
        <v>6.9978080699951324</v>
      </c>
      <c r="EC19" s="177" t="e">
        <f t="shared" ca="1" si="56"/>
        <v>#DIV/0!</v>
      </c>
      <c r="ED19" s="177">
        <f t="shared" ca="1" si="57"/>
        <v>2.348592571203175</v>
      </c>
      <c r="EE19" s="177">
        <f t="shared" ca="1" si="58"/>
        <v>0.27245449463335991</v>
      </c>
      <c r="EF19" s="177">
        <f t="shared" ca="1" si="59"/>
        <v>3.9993241077587172</v>
      </c>
      <c r="EG19" s="177">
        <f t="shared" ca="1" si="60"/>
        <v>3.1919629157509295</v>
      </c>
      <c r="EH19" s="177" t="e">
        <f t="shared" ca="1" si="61"/>
        <v>#DIV/0!</v>
      </c>
      <c r="EI19" s="177" t="e">
        <f t="shared" ca="1" si="62"/>
        <v>#DIV/0!</v>
      </c>
      <c r="EJ19" s="177" t="e">
        <f t="shared" ca="1" si="63"/>
        <v>#DIV/0!</v>
      </c>
      <c r="EK19" s="177" t="e">
        <f t="shared" ca="1" si="64"/>
        <v>#DIV/0!</v>
      </c>
      <c r="EL19" s="187"/>
      <c r="EM19" s="187">
        <v>2.8</v>
      </c>
      <c r="EN19" s="187">
        <v>3.3926686555344698</v>
      </c>
      <c r="EO19" s="177">
        <v>3.6020711108470036</v>
      </c>
      <c r="EQ19" s="190">
        <f t="shared" si="97"/>
        <v>8.5251491901108274</v>
      </c>
      <c r="ER19" s="190" t="e">
        <f t="shared" ca="1" si="65"/>
        <v>#DIV/0!</v>
      </c>
      <c r="ES19" s="190" t="e">
        <f t="shared" ca="1" si="66"/>
        <v>#DIV/0!</v>
      </c>
      <c r="ET19" s="190" t="e">
        <f t="shared" ca="1" si="67"/>
        <v>#DIV/0!</v>
      </c>
      <c r="EU19" s="190" t="e">
        <f t="shared" ca="1" si="68"/>
        <v>#DIV/0!</v>
      </c>
      <c r="EV19" s="190" t="e">
        <f t="shared" ca="1" si="69"/>
        <v>#DIV/0!</v>
      </c>
      <c r="EW19" s="190" t="e">
        <f t="shared" ca="1" si="70"/>
        <v>#DIV/0!</v>
      </c>
      <c r="EY19" s="185">
        <f t="shared" si="98"/>
        <v>1173</v>
      </c>
      <c r="EZ19" s="185">
        <f t="shared" si="71"/>
        <v>1000</v>
      </c>
      <c r="FA19" s="190" t="e">
        <f t="shared" ca="1" si="99"/>
        <v>#DIV/0!</v>
      </c>
      <c r="FB19" s="190">
        <f t="shared" si="72"/>
        <v>-6.4904456156192808E-2</v>
      </c>
      <c r="FC19" s="190">
        <f t="shared" si="73"/>
        <v>3.0504600423972539</v>
      </c>
      <c r="FD19" s="190">
        <f t="shared" ca="1" si="100"/>
        <v>-0.36783069158648402</v>
      </c>
      <c r="FE19" s="190">
        <f t="shared" ca="1" si="74"/>
        <v>-1.1097373286300312</v>
      </c>
      <c r="FF19" s="173" t="e">
        <f t="shared" ca="1" si="75"/>
        <v>#DIV/0!</v>
      </c>
      <c r="FG19" s="173" t="e">
        <f t="shared" ca="1" si="76"/>
        <v>#DIV/0!</v>
      </c>
      <c r="FH19" s="186">
        <f t="shared" si="77"/>
        <v>898.57694701628259</v>
      </c>
      <c r="FI19" s="186">
        <f t="shared" si="78"/>
        <v>-30.517500000000005</v>
      </c>
      <c r="FJ19" s="186">
        <f t="shared" si="79"/>
        <v>258.44483817537957</v>
      </c>
      <c r="FK19" s="173">
        <f t="shared" si="80"/>
        <v>-23.385000000000005</v>
      </c>
      <c r="FL19" s="186">
        <f t="shared" si="81"/>
        <v>39.4583198650732</v>
      </c>
      <c r="FM19" s="186">
        <f t="shared" si="82"/>
        <v>9.7078200076296337</v>
      </c>
      <c r="FN19" s="185">
        <f t="shared" si="83"/>
        <v>83749.713679710549</v>
      </c>
      <c r="FO19" s="152">
        <f t="shared" si="84"/>
        <v>37.759074010773524</v>
      </c>
      <c r="FP19" s="186">
        <f t="shared" si="85"/>
        <v>58084.473246380432</v>
      </c>
      <c r="FQ19" s="152">
        <f t="shared" si="86"/>
        <v>41.241818617860865</v>
      </c>
      <c r="FS19" s="173"/>
      <c r="FT19" s="190">
        <f t="shared" ca="1" si="87"/>
        <v>1.1252392444037613</v>
      </c>
      <c r="FU19" s="190">
        <f t="shared" ca="1" si="87"/>
        <v>6.0075845755266019E-3</v>
      </c>
      <c r="FV19" s="190">
        <f t="shared" ca="1" si="87"/>
        <v>0.15054775845666479</v>
      </c>
      <c r="FW19" s="190">
        <f t="shared" ca="1" si="87"/>
        <v>4.6627508838348687E-2</v>
      </c>
      <c r="FX19" s="190">
        <v>0</v>
      </c>
      <c r="FY19" s="190">
        <f t="shared" ca="1" si="88"/>
        <v>7.4434299325129016E-3</v>
      </c>
      <c r="FZ19" s="190">
        <f t="shared" ca="1" si="88"/>
        <v>2.0150145330694196E-2</v>
      </c>
      <c r="GA19" s="190">
        <f t="shared" ca="1" si="88"/>
        <v>0.10487423159457236</v>
      </c>
      <c r="GB19" s="190">
        <f t="shared" ca="1" si="88"/>
        <v>5.2550560008493029E-2</v>
      </c>
      <c r="GC19" s="190" t="e">
        <f t="shared" ca="1" si="88"/>
        <v>#DIV/0!</v>
      </c>
      <c r="GD19" s="190" t="e">
        <f t="shared" ca="1" si="89"/>
        <v>#DIV/0!</v>
      </c>
      <c r="GE19" s="173"/>
      <c r="GF19" s="190" t="e">
        <f t="shared" ca="1" si="90"/>
        <v>#DIV/0!</v>
      </c>
      <c r="GG19" s="190" t="e">
        <f t="shared" ca="1" si="90"/>
        <v>#DIV/0!</v>
      </c>
      <c r="GH19" s="190" t="e">
        <f t="shared" ca="1" si="90"/>
        <v>#DIV/0!</v>
      </c>
      <c r="GI19" s="190" t="e">
        <f t="shared" ca="1" si="90"/>
        <v>#DIV/0!</v>
      </c>
      <c r="GJ19" s="190" t="e">
        <f t="shared" ca="1" si="90"/>
        <v>#DIV/0!</v>
      </c>
      <c r="GK19" s="190" t="e">
        <f t="shared" ca="1" si="90"/>
        <v>#DIV/0!</v>
      </c>
      <c r="GL19" s="190" t="e">
        <f t="shared" ca="1" si="90"/>
        <v>#DIV/0!</v>
      </c>
      <c r="GM19" s="190" t="e">
        <f t="shared" ca="1" si="90"/>
        <v>#DIV/0!</v>
      </c>
      <c r="GN19" s="190" t="e">
        <f t="shared" ca="1" si="90"/>
        <v>#DIV/0!</v>
      </c>
      <c r="GO19" s="190" t="e">
        <f t="shared" ca="1" si="90"/>
        <v>#DIV/0!</v>
      </c>
      <c r="GP19" s="190" t="e">
        <f t="shared" ca="1" si="91"/>
        <v>#DIV/0!</v>
      </c>
      <c r="GR19" s="191"/>
      <c r="GT19" s="192"/>
      <c r="GU19" s="152" t="e">
        <f t="shared" ca="1" si="101"/>
        <v>#DIV/0!</v>
      </c>
      <c r="GV19" s="152" t="e">
        <f t="shared" ca="1" si="101"/>
        <v>#DIV/0!</v>
      </c>
      <c r="GW19" s="152" t="e">
        <f t="shared" ca="1" si="101"/>
        <v>#DIV/0!</v>
      </c>
      <c r="GX19" s="152">
        <f t="shared" si="101"/>
        <v>1.8092180122797239</v>
      </c>
    </row>
    <row r="20" spans="1:206" s="178" customFormat="1" ht="15" customHeight="1">
      <c r="A20" s="200" t="s">
        <v>2740</v>
      </c>
      <c r="B20" s="197" t="s">
        <v>2745</v>
      </c>
      <c r="C20" s="152">
        <v>0.1</v>
      </c>
      <c r="D20" s="173">
        <v>900</v>
      </c>
      <c r="E20" s="173"/>
      <c r="F20" s="152">
        <v>67.69</v>
      </c>
      <c r="G20" s="152">
        <v>0.56000000000000005</v>
      </c>
      <c r="H20" s="152">
        <v>14.59</v>
      </c>
      <c r="I20" s="152">
        <v>4.2699999999999996</v>
      </c>
      <c r="J20" s="152">
        <v>0.19</v>
      </c>
      <c r="K20" s="152">
        <v>0.27</v>
      </c>
      <c r="L20" s="152">
        <v>0.91</v>
      </c>
      <c r="M20" s="152">
        <v>6.29</v>
      </c>
      <c r="N20" s="152">
        <v>4.9800000000000004</v>
      </c>
      <c r="O20" s="152">
        <v>0.25</v>
      </c>
      <c r="P20" s="152">
        <f t="shared" si="104"/>
        <v>100</v>
      </c>
      <c r="Q20" s="152"/>
      <c r="R20" s="174">
        <v>2.0099999999999998</v>
      </c>
      <c r="S20" s="152"/>
      <c r="T20" s="152">
        <v>64.959999999999994</v>
      </c>
      <c r="U20" s="152">
        <v>0.5</v>
      </c>
      <c r="V20" s="152">
        <v>18.72</v>
      </c>
      <c r="W20" s="152">
        <v>1</v>
      </c>
      <c r="X20" s="152">
        <v>0</v>
      </c>
      <c r="Y20" s="152">
        <v>0.05</v>
      </c>
      <c r="Z20" s="152">
        <v>2</v>
      </c>
      <c r="AA20" s="152">
        <v>7.5</v>
      </c>
      <c r="AB20" s="152">
        <v>4.01</v>
      </c>
      <c r="AC20" s="152">
        <f>SUM(T20:AB20)</f>
        <v>98.74</v>
      </c>
      <c r="AD20" s="194"/>
      <c r="AE20" s="176">
        <f t="shared" ca="1" si="2"/>
        <v>1.1266644474034619</v>
      </c>
      <c r="AF20" s="176">
        <f t="shared" ca="1" si="2"/>
        <v>7.0087609511889862E-3</v>
      </c>
      <c r="AG20" s="176">
        <f t="shared" ca="1" si="3"/>
        <v>0.28619066300509999</v>
      </c>
      <c r="AH20" s="176">
        <f t="shared" ca="1" si="4"/>
        <v>5.9429366736256088E-2</v>
      </c>
      <c r="AI20" s="176">
        <f t="shared" ca="1" si="4"/>
        <v>2.6783197067944743E-3</v>
      </c>
      <c r="AJ20" s="176">
        <f t="shared" ca="1" si="4"/>
        <v>6.6997518610421849E-3</v>
      </c>
      <c r="AK20" s="176">
        <f t="shared" ca="1" si="4"/>
        <v>1.6226818830242511E-2</v>
      </c>
      <c r="AL20" s="176">
        <f t="shared" ca="1" si="5"/>
        <v>0.20296869958050986</v>
      </c>
      <c r="AM20" s="176">
        <f t="shared" ca="1" si="5"/>
        <v>0.10573248407643311</v>
      </c>
      <c r="AN20" s="176" t="e">
        <f t="shared" ca="1" si="5"/>
        <v>#DIV/0!</v>
      </c>
      <c r="AO20" s="176" t="e">
        <f t="shared" ca="1" si="6"/>
        <v>#DIV/0!</v>
      </c>
      <c r="AP20" s="176"/>
      <c r="AQ20" s="176" t="e">
        <f t="shared" ca="1" si="7"/>
        <v>#DIV/0!</v>
      </c>
      <c r="AR20" s="176" t="e">
        <f t="shared" ca="1" si="7"/>
        <v>#DIV/0!</v>
      </c>
      <c r="AS20" s="176" t="e">
        <f t="shared" ca="1" si="7"/>
        <v>#DIV/0!</v>
      </c>
      <c r="AT20" s="176" t="e">
        <f t="shared" ca="1" si="7"/>
        <v>#DIV/0!</v>
      </c>
      <c r="AU20" s="176" t="e">
        <f t="shared" ca="1" si="7"/>
        <v>#DIV/0!</v>
      </c>
      <c r="AV20" s="176" t="e">
        <f t="shared" ca="1" si="7"/>
        <v>#DIV/0!</v>
      </c>
      <c r="AW20" s="176" t="e">
        <f t="shared" ca="1" si="7"/>
        <v>#DIV/0!</v>
      </c>
      <c r="AX20" s="176" t="e">
        <f t="shared" ca="1" si="7"/>
        <v>#DIV/0!</v>
      </c>
      <c r="AY20" s="176" t="e">
        <f t="shared" ca="1" si="7"/>
        <v>#DIV/0!</v>
      </c>
      <c r="AZ20" s="176" t="e">
        <f t="shared" ca="1" si="7"/>
        <v>#DIV/0!</v>
      </c>
      <c r="BA20" s="176" t="e">
        <f t="shared" ca="1" si="8"/>
        <v>#DIV/0!</v>
      </c>
      <c r="BB20" s="176"/>
      <c r="BC20" s="176">
        <f t="shared" ca="1" si="9"/>
        <v>1.0812250332889479</v>
      </c>
      <c r="BD20" s="176">
        <f t="shared" ca="1" si="9"/>
        <v>6.2578222778473091E-3</v>
      </c>
      <c r="BE20" s="176">
        <f t="shared" ca="1" si="10"/>
        <v>0.36720282463711257</v>
      </c>
      <c r="BF20" s="176">
        <f t="shared" ca="1" si="11"/>
        <v>1.3917884481558803E-2</v>
      </c>
      <c r="BG20" s="176">
        <f t="shared" ca="1" si="11"/>
        <v>0</v>
      </c>
      <c r="BH20" s="176">
        <f t="shared" ca="1" si="11"/>
        <v>1.2406947890818861E-3</v>
      </c>
      <c r="BI20" s="176">
        <f t="shared" ca="1" si="11"/>
        <v>3.566333808844508E-2</v>
      </c>
      <c r="BJ20" s="176">
        <f t="shared" ca="1" si="12"/>
        <v>0.24201355275895453</v>
      </c>
      <c r="BK20" s="176">
        <f t="shared" ca="1" si="12"/>
        <v>8.5138004246284482E-2</v>
      </c>
      <c r="BL20" s="176">
        <f t="shared" ca="1" si="13"/>
        <v>1.8326591545682325</v>
      </c>
      <c r="BM20" s="176"/>
      <c r="BN20" s="176">
        <f t="shared" ca="1" si="14"/>
        <v>0.58997606324874985</v>
      </c>
      <c r="BO20" s="176">
        <f t="shared" ca="1" si="14"/>
        <v>3.4146132750591195E-3</v>
      </c>
      <c r="BP20" s="176">
        <f t="shared" ca="1" si="14"/>
        <v>0.20036613121528546</v>
      </c>
      <c r="BQ20" s="176">
        <f t="shared" ca="1" si="14"/>
        <v>7.5943660592129062E-3</v>
      </c>
      <c r="BR20" s="176">
        <f t="shared" ca="1" si="14"/>
        <v>0</v>
      </c>
      <c r="BS20" s="176">
        <f t="shared" ca="1" si="14"/>
        <v>6.7699156495589006E-4</v>
      </c>
      <c r="BT20" s="176">
        <f t="shared" ca="1" si="14"/>
        <v>1.9459885925622228E-2</v>
      </c>
      <c r="BU20" s="176">
        <f t="shared" ca="1" si="14"/>
        <v>0.13205595386119248</v>
      </c>
      <c r="BV20" s="176">
        <f t="shared" ca="1" si="14"/>
        <v>4.6455994849922147E-2</v>
      </c>
      <c r="BW20" s="176">
        <f t="shared" ca="1" si="15"/>
        <v>1.0000000000000002</v>
      </c>
      <c r="BX20" s="177"/>
      <c r="BY20" s="152">
        <f t="shared" ca="1" si="16"/>
        <v>9.8296234721113887E-2</v>
      </c>
      <c r="BZ20" s="152">
        <f t="shared" ca="1" si="17"/>
        <v>0.66704414849468385</v>
      </c>
      <c r="CA20" s="152">
        <f t="shared" ca="1" si="18"/>
        <v>0.23465961678420222</v>
      </c>
      <c r="CB20" s="152"/>
      <c r="CC20" s="152">
        <f t="shared" si="92"/>
        <v>67.69</v>
      </c>
      <c r="CD20" s="152">
        <f t="shared" si="93"/>
        <v>11.27</v>
      </c>
      <c r="CE20" s="152">
        <f t="shared" ca="1" si="19"/>
        <v>31.89206892381311</v>
      </c>
      <c r="CF20" s="152">
        <f t="shared" ca="1" si="20"/>
        <v>9.829623472111388</v>
      </c>
      <c r="CH20" s="152" t="e">
        <f t="shared" ca="1" si="21"/>
        <v>#DIV/0!</v>
      </c>
      <c r="CI20" s="152" t="e">
        <f t="shared" ca="1" si="94"/>
        <v>#DIV/0!</v>
      </c>
      <c r="CJ20" s="152"/>
      <c r="CK20" s="179" t="e">
        <f t="shared" ca="1" si="95"/>
        <v>#DIV/0!</v>
      </c>
      <c r="CL20" s="180">
        <f t="shared" si="22"/>
        <v>2.0099999999999998</v>
      </c>
      <c r="CM20" s="181" t="e">
        <f t="shared" ca="1" si="96"/>
        <v>#DIV/0!</v>
      </c>
      <c r="CN20" s="182" t="e">
        <f t="shared" ca="1" si="23"/>
        <v>#DIV/0!</v>
      </c>
      <c r="CO20" s="183" t="e">
        <f t="shared" ca="1" si="24"/>
        <v>#DIV/0!</v>
      </c>
      <c r="CP20" s="184">
        <v>3.9780922554960259</v>
      </c>
      <c r="CQ20" s="177"/>
      <c r="CR20" s="185" t="e">
        <f t="shared" ca="1" si="25"/>
        <v>#DIV/0!</v>
      </c>
      <c r="CS20" s="185" t="e">
        <f t="shared" ca="1" si="26"/>
        <v>#DIV/0!</v>
      </c>
      <c r="CT20" s="185" t="e">
        <f t="shared" ca="1" si="27"/>
        <v>#DIV/0!</v>
      </c>
      <c r="CU20" s="152" t="e">
        <f t="shared" ca="1" si="28"/>
        <v>#DIV/0!</v>
      </c>
      <c r="CV20" s="152" t="e">
        <f t="shared" ca="1" si="29"/>
        <v>#DIV/0!</v>
      </c>
      <c r="CW20" s="152" t="e">
        <f t="shared" ca="1" si="30"/>
        <v>#DIV/0!</v>
      </c>
      <c r="CX20" s="185" t="e">
        <f t="shared" ca="1" si="31"/>
        <v>#DIV/0!</v>
      </c>
      <c r="CY20" s="152" t="e">
        <f t="shared" ca="1" si="32"/>
        <v>#DIV/0!</v>
      </c>
      <c r="DA20" s="186" t="e">
        <f t="shared" ca="1" si="33"/>
        <v>#DIV/0!</v>
      </c>
      <c r="DB20" s="186" t="e">
        <f t="shared" ca="1" si="34"/>
        <v>#DIV/0!</v>
      </c>
      <c r="DD20" s="187" t="e">
        <f t="shared" ca="1" si="35"/>
        <v>#DIV/0!</v>
      </c>
      <c r="DE20" s="187" t="e">
        <f t="shared" ca="1" si="36"/>
        <v>#DIV/0!</v>
      </c>
      <c r="DF20" s="187" t="e">
        <f t="shared" ca="1" si="37"/>
        <v>#DIV/0!</v>
      </c>
      <c r="DG20" s="187" t="e">
        <f t="shared" ca="1" si="38"/>
        <v>#DIV/0!</v>
      </c>
      <c r="DH20" s="187" t="e">
        <f t="shared" ca="1" si="39"/>
        <v>#DIV/0!</v>
      </c>
      <c r="DI20" s="187" t="e">
        <f t="shared" ca="1" si="40"/>
        <v>#DIV/0!</v>
      </c>
      <c r="DJ20" s="187"/>
      <c r="DK20" s="188" t="e">
        <f t="shared" ca="1" si="41"/>
        <v>#DIV/0!</v>
      </c>
      <c r="DL20" s="188" t="e">
        <f t="shared" ca="1" si="42"/>
        <v>#DIV/0!</v>
      </c>
      <c r="DM20" s="187">
        <f t="shared" si="43"/>
        <v>1</v>
      </c>
      <c r="DN20" s="187"/>
      <c r="DO20" s="188" t="e">
        <f t="shared" ca="1" si="44"/>
        <v>#DIV/0!</v>
      </c>
      <c r="DP20" s="187" t="e">
        <f t="shared" ca="1" si="45"/>
        <v>#DIV/0!</v>
      </c>
      <c r="DQ20" s="187" t="e">
        <f t="shared" ca="1" si="46"/>
        <v>#DIV/0!</v>
      </c>
      <c r="DR20" s="187" t="e">
        <f t="shared" ca="1" si="47"/>
        <v>#DIV/0!</v>
      </c>
      <c r="DS20" s="187" t="e">
        <f t="shared" ca="1" si="48"/>
        <v>#DIV/0!</v>
      </c>
      <c r="DT20" s="187" t="e">
        <f t="shared" ca="1" si="49"/>
        <v>#DIV/0!</v>
      </c>
      <c r="DU20" s="187"/>
      <c r="DV20" s="189">
        <f t="shared" si="50"/>
        <v>900</v>
      </c>
      <c r="DW20" s="177">
        <f t="shared" si="51"/>
        <v>2.0099999999999998</v>
      </c>
      <c r="DX20" s="177" t="e">
        <f t="shared" ca="1" si="52"/>
        <v>#DIV/0!</v>
      </c>
      <c r="DY20" s="177">
        <f t="shared" ca="1" si="53"/>
        <v>0.74648179912605794</v>
      </c>
      <c r="DZ20" s="177">
        <f t="shared" ca="1" si="54"/>
        <v>0.1090116715778735</v>
      </c>
      <c r="EA20" s="177" t="e">
        <f t="shared" ca="1" si="55"/>
        <v>#DIV/0!</v>
      </c>
      <c r="EB20" s="177">
        <v>6.9978080699951324</v>
      </c>
      <c r="EC20" s="177" t="e">
        <f t="shared" ca="1" si="56"/>
        <v>#DIV/0!</v>
      </c>
      <c r="ED20" s="177">
        <f t="shared" ca="1" si="57"/>
        <v>2.3197695565187466</v>
      </c>
      <c r="EE20" s="177">
        <f t="shared" ca="1" si="58"/>
        <v>0.3066081732133516</v>
      </c>
      <c r="EF20" s="177">
        <f t="shared" ca="1" si="59"/>
        <v>3.9394000642341509</v>
      </c>
      <c r="EG20" s="177">
        <f t="shared" ca="1" si="60"/>
        <v>3.0692497617716561</v>
      </c>
      <c r="EH20" s="177" t="e">
        <f t="shared" ca="1" si="61"/>
        <v>#DIV/0!</v>
      </c>
      <c r="EI20" s="177" t="e">
        <f t="shared" ca="1" si="62"/>
        <v>#DIV/0!</v>
      </c>
      <c r="EJ20" s="177" t="e">
        <f t="shared" ca="1" si="63"/>
        <v>#DIV/0!</v>
      </c>
      <c r="EK20" s="177" t="e">
        <f t="shared" ca="1" si="64"/>
        <v>#DIV/0!</v>
      </c>
      <c r="EL20" s="187"/>
      <c r="EM20" s="187">
        <v>2.8</v>
      </c>
      <c r="EN20" s="187">
        <v>3.3926686555344698</v>
      </c>
      <c r="EO20" s="177">
        <v>3.6020711108470036</v>
      </c>
      <c r="EQ20" s="190">
        <f t="shared" si="97"/>
        <v>8.5251491901108274</v>
      </c>
      <c r="ER20" s="190" t="e">
        <f t="shared" ca="1" si="65"/>
        <v>#DIV/0!</v>
      </c>
      <c r="ES20" s="190" t="e">
        <f t="shared" ca="1" si="66"/>
        <v>#DIV/0!</v>
      </c>
      <c r="ET20" s="190" t="e">
        <f t="shared" ca="1" si="67"/>
        <v>#DIV/0!</v>
      </c>
      <c r="EU20" s="190" t="e">
        <f t="shared" ca="1" si="68"/>
        <v>#DIV/0!</v>
      </c>
      <c r="EV20" s="190" t="e">
        <f t="shared" ca="1" si="69"/>
        <v>#DIV/0!</v>
      </c>
      <c r="EW20" s="190" t="e">
        <f t="shared" ca="1" si="70"/>
        <v>#DIV/0!</v>
      </c>
      <c r="EY20" s="185">
        <f t="shared" si="98"/>
        <v>1173</v>
      </c>
      <c r="EZ20" s="185">
        <f t="shared" si="71"/>
        <v>1000</v>
      </c>
      <c r="FA20" s="190" t="e">
        <f t="shared" ca="1" si="99"/>
        <v>#DIV/0!</v>
      </c>
      <c r="FB20" s="190">
        <f t="shared" si="72"/>
        <v>-6.4904456156192808E-2</v>
      </c>
      <c r="FC20" s="190">
        <f t="shared" si="73"/>
        <v>3.0504600423972539</v>
      </c>
      <c r="FD20" s="190">
        <f t="shared" ca="1" si="100"/>
        <v>-0.3995066728302234</v>
      </c>
      <c r="FE20" s="190">
        <f t="shared" ca="1" si="74"/>
        <v>-1.1040887718870847</v>
      </c>
      <c r="FF20" s="173" t="e">
        <f t="shared" ca="1" si="75"/>
        <v>#DIV/0!</v>
      </c>
      <c r="FG20" s="173" t="e">
        <f t="shared" ca="1" si="76"/>
        <v>#DIV/0!</v>
      </c>
      <c r="FH20" s="186">
        <f t="shared" si="77"/>
        <v>898.57694701628259</v>
      </c>
      <c r="FI20" s="186">
        <f t="shared" si="78"/>
        <v>-30.517500000000005</v>
      </c>
      <c r="FJ20" s="186">
        <f t="shared" si="79"/>
        <v>258.44483817537957</v>
      </c>
      <c r="FK20" s="173">
        <f t="shared" si="80"/>
        <v>-23.385000000000005</v>
      </c>
      <c r="FL20" s="186">
        <f t="shared" si="81"/>
        <v>39.4583198650732</v>
      </c>
      <c r="FM20" s="186">
        <f t="shared" si="82"/>
        <v>9.7078200076296337</v>
      </c>
      <c r="FN20" s="185">
        <f t="shared" si="83"/>
        <v>83749.713679710549</v>
      </c>
      <c r="FO20" s="152">
        <f t="shared" si="84"/>
        <v>37.759074010773524</v>
      </c>
      <c r="FP20" s="186">
        <f t="shared" si="85"/>
        <v>58084.473246380432</v>
      </c>
      <c r="FQ20" s="152">
        <f t="shared" si="86"/>
        <v>41.241818617860865</v>
      </c>
      <c r="FS20" s="173"/>
      <c r="FT20" s="190">
        <f t="shared" ca="1" si="87"/>
        <v>1.1265706915203462</v>
      </c>
      <c r="FU20" s="190">
        <f t="shared" ca="1" si="87"/>
        <v>7.0088486714477037E-3</v>
      </c>
      <c r="FV20" s="190">
        <f t="shared" ca="1" si="87"/>
        <v>0.14309392807053678</v>
      </c>
      <c r="FW20" s="190">
        <f t="shared" ca="1" si="87"/>
        <v>5.9432675444701155E-2</v>
      </c>
      <c r="FX20" s="190">
        <v>0</v>
      </c>
      <c r="FY20" s="190">
        <f t="shared" ca="1" si="88"/>
        <v>6.699086939261612E-3</v>
      </c>
      <c r="FZ20" s="190">
        <f t="shared" ca="1" si="88"/>
        <v>1.6227108186665239E-2</v>
      </c>
      <c r="GA20" s="190">
        <f t="shared" ca="1" si="88"/>
        <v>0.10148598718920926</v>
      </c>
      <c r="GB20" s="190">
        <f t="shared" ca="1" si="88"/>
        <v>5.2869048250968741E-2</v>
      </c>
      <c r="GC20" s="190" t="e">
        <f t="shared" ca="1" si="88"/>
        <v>#DIV/0!</v>
      </c>
      <c r="GD20" s="190" t="e">
        <f t="shared" ca="1" si="89"/>
        <v>#DIV/0!</v>
      </c>
      <c r="GE20" s="173"/>
      <c r="GF20" s="190" t="e">
        <f t="shared" ca="1" si="90"/>
        <v>#DIV/0!</v>
      </c>
      <c r="GG20" s="190" t="e">
        <f t="shared" ca="1" si="90"/>
        <v>#DIV/0!</v>
      </c>
      <c r="GH20" s="190" t="e">
        <f t="shared" ca="1" si="90"/>
        <v>#DIV/0!</v>
      </c>
      <c r="GI20" s="190" t="e">
        <f t="shared" ca="1" si="90"/>
        <v>#DIV/0!</v>
      </c>
      <c r="GJ20" s="190" t="e">
        <f t="shared" ca="1" si="90"/>
        <v>#DIV/0!</v>
      </c>
      <c r="GK20" s="190" t="e">
        <f t="shared" ca="1" si="90"/>
        <v>#DIV/0!</v>
      </c>
      <c r="GL20" s="190" t="e">
        <f t="shared" ca="1" si="90"/>
        <v>#DIV/0!</v>
      </c>
      <c r="GM20" s="190" t="e">
        <f t="shared" ca="1" si="90"/>
        <v>#DIV/0!</v>
      </c>
      <c r="GN20" s="190" t="e">
        <f t="shared" ca="1" si="90"/>
        <v>#DIV/0!</v>
      </c>
      <c r="GO20" s="190" t="e">
        <f t="shared" ca="1" si="90"/>
        <v>#DIV/0!</v>
      </c>
      <c r="GP20" s="190" t="e">
        <f t="shared" ca="1" si="91"/>
        <v>#DIV/0!</v>
      </c>
      <c r="GR20" s="191"/>
      <c r="GT20" s="192"/>
      <c r="GU20" s="152" t="e">
        <f t="shared" ca="1" si="101"/>
        <v>#DIV/0!</v>
      </c>
      <c r="GV20" s="152" t="e">
        <f t="shared" ca="1" si="101"/>
        <v>#DIV/0!</v>
      </c>
      <c r="GW20" s="152" t="e">
        <f t="shared" ca="1" si="101"/>
        <v>#DIV/0!</v>
      </c>
      <c r="GX20" s="152">
        <f t="shared" si="101"/>
        <v>1.9680922554960261</v>
      </c>
    </row>
    <row r="21" spans="1:206">
      <c r="A21" s="200" t="s">
        <v>2740</v>
      </c>
      <c r="B21" s="197" t="s">
        <v>2746</v>
      </c>
      <c r="C21" s="152">
        <v>0.05</v>
      </c>
      <c r="D21" s="173">
        <v>950</v>
      </c>
      <c r="E21" s="173"/>
      <c r="F21" s="152">
        <v>65.2</v>
      </c>
      <c r="G21" s="152">
        <v>1</v>
      </c>
      <c r="H21" s="152">
        <v>14.87</v>
      </c>
      <c r="I21" s="152">
        <v>5.05</v>
      </c>
      <c r="J21" s="152">
        <v>0.33</v>
      </c>
      <c r="K21" s="152">
        <v>0.28000000000000003</v>
      </c>
      <c r="L21" s="152">
        <v>1.49</v>
      </c>
      <c r="M21" s="152">
        <v>6.31</v>
      </c>
      <c r="N21" s="152">
        <v>5.47</v>
      </c>
      <c r="O21" s="152">
        <v>0</v>
      </c>
      <c r="P21" s="152">
        <f t="shared" si="104"/>
        <v>100</v>
      </c>
      <c r="Q21" s="152"/>
      <c r="R21" s="174">
        <v>1.67</v>
      </c>
      <c r="S21" s="152"/>
      <c r="T21" s="152">
        <v>64.290000000000006</v>
      </c>
      <c r="U21" s="152">
        <v>0.21</v>
      </c>
      <c r="V21" s="152">
        <v>18.149999999999999</v>
      </c>
      <c r="W21" s="152">
        <v>0.74</v>
      </c>
      <c r="X21" s="152">
        <v>0.2</v>
      </c>
      <c r="Y21" s="152">
        <v>0.11</v>
      </c>
      <c r="Z21" s="152">
        <v>1.92</v>
      </c>
      <c r="AA21" s="152">
        <v>7.55</v>
      </c>
      <c r="AB21" s="152">
        <v>3.68</v>
      </c>
      <c r="AC21" s="152">
        <f t="shared" ref="AC21:AC26" si="105">SUM(T21:AB21)</f>
        <v>96.850000000000009</v>
      </c>
    </row>
    <row r="22" spans="1:206">
      <c r="A22" s="200" t="s">
        <v>2740</v>
      </c>
      <c r="B22" s="197" t="s">
        <v>2747</v>
      </c>
      <c r="C22" s="152">
        <v>0.05</v>
      </c>
      <c r="D22" s="173">
        <v>950</v>
      </c>
      <c r="E22" s="173"/>
      <c r="F22" s="152">
        <v>65.77</v>
      </c>
      <c r="G22" s="152">
        <v>0.74</v>
      </c>
      <c r="H22" s="152">
        <v>14.31</v>
      </c>
      <c r="I22" s="152">
        <v>5.67</v>
      </c>
      <c r="J22" s="152">
        <v>0.18</v>
      </c>
      <c r="K22" s="152">
        <v>0.38</v>
      </c>
      <c r="L22" s="152">
        <v>1.37</v>
      </c>
      <c r="M22" s="152">
        <v>6.3</v>
      </c>
      <c r="N22" s="152">
        <v>5</v>
      </c>
      <c r="O22" s="152">
        <v>0.28000000000000003</v>
      </c>
      <c r="P22" s="152">
        <f t="shared" si="104"/>
        <v>100</v>
      </c>
      <c r="Q22" s="152"/>
      <c r="R22" s="174">
        <v>0.83</v>
      </c>
      <c r="S22" s="152"/>
      <c r="T22" s="152">
        <v>63.85</v>
      </c>
      <c r="U22" s="152">
        <v>0.11</v>
      </c>
      <c r="V22" s="152">
        <v>19.05</v>
      </c>
      <c r="W22" s="152">
        <v>1.39</v>
      </c>
      <c r="X22" s="152">
        <v>0.02</v>
      </c>
      <c r="Y22" s="152">
        <v>0.06</v>
      </c>
      <c r="Z22" s="152">
        <v>1.88</v>
      </c>
      <c r="AA22" s="152">
        <v>7.79</v>
      </c>
      <c r="AB22" s="152">
        <v>3.51</v>
      </c>
      <c r="AC22" s="152">
        <f t="shared" si="105"/>
        <v>97.660000000000011</v>
      </c>
    </row>
    <row r="23" spans="1:206">
      <c r="A23" s="200" t="s">
        <v>2740</v>
      </c>
      <c r="B23" s="197" t="s">
        <v>2748</v>
      </c>
      <c r="C23" s="152">
        <v>0.15</v>
      </c>
      <c r="D23" s="173">
        <v>950</v>
      </c>
      <c r="E23" s="173"/>
      <c r="F23" s="152">
        <v>67.099999999999994</v>
      </c>
      <c r="G23" s="152">
        <v>0.62</v>
      </c>
      <c r="H23" s="152">
        <v>15.29</v>
      </c>
      <c r="I23" s="152">
        <v>4.1399999999999997</v>
      </c>
      <c r="J23" s="152">
        <v>0.19</v>
      </c>
      <c r="K23" s="152">
        <v>0.25</v>
      </c>
      <c r="L23" s="152">
        <v>1.31</v>
      </c>
      <c r="M23" s="152">
        <v>6.07</v>
      </c>
      <c r="N23" s="152">
        <v>4.93</v>
      </c>
      <c r="O23" s="152">
        <v>0.1</v>
      </c>
      <c r="P23" s="152">
        <f t="shared" si="104"/>
        <v>100</v>
      </c>
      <c r="Q23" s="152"/>
      <c r="R23" s="174">
        <v>1.44</v>
      </c>
      <c r="S23" s="152"/>
      <c r="T23" s="152">
        <v>65.53</v>
      </c>
      <c r="U23" s="152">
        <v>0.17</v>
      </c>
      <c r="V23" s="152">
        <v>19.52</v>
      </c>
      <c r="W23" s="152">
        <v>0.64</v>
      </c>
      <c r="X23" s="152">
        <v>0</v>
      </c>
      <c r="Y23" s="152">
        <v>0</v>
      </c>
      <c r="Z23" s="152">
        <v>1.0900000000000001</v>
      </c>
      <c r="AA23" s="152">
        <v>7.6</v>
      </c>
      <c r="AB23" s="152">
        <v>4.42</v>
      </c>
      <c r="AC23" s="152">
        <f t="shared" si="105"/>
        <v>98.97</v>
      </c>
    </row>
    <row r="24" spans="1:206">
      <c r="A24" s="200" t="s">
        <v>2740</v>
      </c>
      <c r="B24" s="197" t="s">
        <v>2749</v>
      </c>
      <c r="C24" s="152">
        <v>0.1</v>
      </c>
      <c r="D24" s="173">
        <v>950</v>
      </c>
      <c r="E24" s="173"/>
      <c r="F24" s="152">
        <v>67.45</v>
      </c>
      <c r="G24" s="152">
        <v>0.69</v>
      </c>
      <c r="H24" s="152">
        <v>15.12</v>
      </c>
      <c r="I24" s="152">
        <v>3.46</v>
      </c>
      <c r="J24" s="152">
        <v>0.16</v>
      </c>
      <c r="K24" s="152">
        <v>0.37</v>
      </c>
      <c r="L24" s="152">
        <v>1.34</v>
      </c>
      <c r="M24" s="152">
        <v>6.46</v>
      </c>
      <c r="N24" s="152">
        <v>4.8099999999999996</v>
      </c>
      <c r="O24" s="152">
        <v>0.17</v>
      </c>
      <c r="P24" s="152">
        <f t="shared" si="104"/>
        <v>100.03</v>
      </c>
      <c r="Q24" s="152"/>
      <c r="R24" s="174">
        <v>2.5</v>
      </c>
      <c r="S24" s="152"/>
      <c r="T24" s="152">
        <v>65.8</v>
      </c>
      <c r="U24" s="152">
        <v>0.13</v>
      </c>
      <c r="V24" s="152">
        <v>19.52</v>
      </c>
      <c r="W24" s="152">
        <v>0.61</v>
      </c>
      <c r="X24" s="152">
        <v>0.3</v>
      </c>
      <c r="Y24" s="152">
        <v>0.8</v>
      </c>
      <c r="Z24" s="152">
        <v>1.02</v>
      </c>
      <c r="AA24" s="152">
        <v>7.8</v>
      </c>
      <c r="AB24" s="152">
        <v>4.91</v>
      </c>
      <c r="AC24" s="152">
        <f t="shared" si="105"/>
        <v>100.88999999999997</v>
      </c>
    </row>
    <row r="25" spans="1:206">
      <c r="A25" s="200" t="s">
        <v>2740</v>
      </c>
      <c r="B25" s="197" t="s">
        <v>2750</v>
      </c>
      <c r="C25" s="152">
        <v>0.1</v>
      </c>
      <c r="D25" s="173">
        <v>950</v>
      </c>
      <c r="E25" s="173"/>
      <c r="F25" s="152">
        <v>68.53</v>
      </c>
      <c r="G25" s="152">
        <v>0.79</v>
      </c>
      <c r="H25" s="152">
        <v>13.97</v>
      </c>
      <c r="I25" s="152">
        <v>3.64</v>
      </c>
      <c r="J25" s="152">
        <v>0.18</v>
      </c>
      <c r="K25" s="152">
        <v>0.31</v>
      </c>
      <c r="L25" s="152">
        <v>0.91</v>
      </c>
      <c r="M25" s="152">
        <v>6.05</v>
      </c>
      <c r="N25" s="152">
        <v>5.41</v>
      </c>
      <c r="O25" s="152">
        <v>0.18</v>
      </c>
      <c r="P25" s="152">
        <f t="shared" si="104"/>
        <v>99.970000000000013</v>
      </c>
      <c r="Q25" s="152"/>
      <c r="R25" s="174">
        <v>1.1100000000000001</v>
      </c>
      <c r="S25" s="152"/>
      <c r="T25" s="152">
        <v>63.29</v>
      </c>
      <c r="U25" s="152">
        <v>0.26</v>
      </c>
      <c r="V25" s="152">
        <v>17.95</v>
      </c>
      <c r="W25" s="152">
        <v>1.63</v>
      </c>
      <c r="X25" s="152">
        <v>0.02</v>
      </c>
      <c r="Y25" s="152">
        <v>0.06</v>
      </c>
      <c r="Z25" s="152">
        <v>1.19</v>
      </c>
      <c r="AA25" s="152">
        <v>7.79</v>
      </c>
      <c r="AB25" s="152">
        <v>4.25</v>
      </c>
      <c r="AC25" s="152">
        <f t="shared" si="105"/>
        <v>96.44</v>
      </c>
    </row>
    <row r="26" spans="1:206">
      <c r="A26" s="200" t="s">
        <v>2740</v>
      </c>
      <c r="B26" s="197" t="s">
        <v>2751</v>
      </c>
      <c r="C26" s="152">
        <v>0.05</v>
      </c>
      <c r="D26" s="173">
        <v>900</v>
      </c>
      <c r="E26" s="173"/>
      <c r="F26" s="152">
        <v>68.25</v>
      </c>
      <c r="G26" s="152">
        <v>0.44</v>
      </c>
      <c r="H26" s="152">
        <v>15.02</v>
      </c>
      <c r="I26" s="152">
        <v>3.23</v>
      </c>
      <c r="J26" s="152">
        <v>0.15</v>
      </c>
      <c r="K26" s="152">
        <v>0.24</v>
      </c>
      <c r="L26" s="152">
        <v>1.0900000000000001</v>
      </c>
      <c r="M26" s="152">
        <v>6.33</v>
      </c>
      <c r="N26" s="152">
        <v>5.1100000000000003</v>
      </c>
      <c r="O26" s="152">
        <v>0.15</v>
      </c>
      <c r="P26" s="152">
        <f t="shared" si="104"/>
        <v>100.01</v>
      </c>
      <c r="Q26" s="152"/>
      <c r="R26" s="174">
        <v>2.86</v>
      </c>
      <c r="S26" s="152"/>
      <c r="T26" s="152">
        <v>64.19</v>
      </c>
      <c r="U26" s="152">
        <v>0.1</v>
      </c>
      <c r="V26" s="152">
        <v>19.03</v>
      </c>
      <c r="W26" s="152">
        <v>0.65</v>
      </c>
      <c r="X26" s="152">
        <v>0.04</v>
      </c>
      <c r="Y26" s="152">
        <v>0.01</v>
      </c>
      <c r="Z26" s="152">
        <v>1.38</v>
      </c>
      <c r="AA26" s="152">
        <v>8.3000000000000007</v>
      </c>
      <c r="AB26" s="152">
        <v>3.98</v>
      </c>
      <c r="AC26" s="152">
        <f t="shared" si="105"/>
        <v>97.68</v>
      </c>
    </row>
    <row r="27" spans="1:206">
      <c r="A27" s="201" t="s">
        <v>2752</v>
      </c>
      <c r="B27" s="202"/>
      <c r="C27" s="203">
        <v>0.1</v>
      </c>
      <c r="D27" s="204">
        <v>862</v>
      </c>
      <c r="E27" s="203"/>
      <c r="F27" s="203">
        <v>60.29</v>
      </c>
      <c r="G27" s="203">
        <v>0.41</v>
      </c>
      <c r="H27" s="203">
        <v>16.36</v>
      </c>
      <c r="I27" s="203">
        <v>1.18</v>
      </c>
      <c r="J27" s="203">
        <v>0.64</v>
      </c>
      <c r="K27" s="203">
        <v>0.34</v>
      </c>
      <c r="L27" s="203">
        <v>2.5299999999999998</v>
      </c>
      <c r="M27" s="203">
        <v>6.21</v>
      </c>
      <c r="N27" s="203">
        <v>7.01</v>
      </c>
      <c r="O27" s="203">
        <v>0.83</v>
      </c>
      <c r="P27" s="203">
        <f t="shared" ref="P27:P34" si="106">SUM(F27:O27)</f>
        <v>95.800000000000011</v>
      </c>
      <c r="Q27" s="203"/>
      <c r="R27" s="205">
        <v>4.16</v>
      </c>
      <c r="S27" s="203"/>
      <c r="T27" s="203">
        <v>60.36</v>
      </c>
      <c r="U27" s="203">
        <v>0</v>
      </c>
      <c r="V27" s="203">
        <v>24.75</v>
      </c>
      <c r="W27" s="203">
        <v>0</v>
      </c>
      <c r="X27" s="203">
        <v>0</v>
      </c>
      <c r="Y27" s="203">
        <v>0</v>
      </c>
      <c r="Z27" s="203">
        <v>6.33</v>
      </c>
      <c r="AA27" s="203">
        <v>7.06</v>
      </c>
      <c r="AB27" s="203">
        <v>1.5</v>
      </c>
      <c r="AC27" s="203">
        <f t="shared" ref="AC27:AC34" si="107">SUM(T27:AB27)</f>
        <v>100</v>
      </c>
    </row>
    <row r="28" spans="1:206">
      <c r="A28" s="196" t="s">
        <v>2752</v>
      </c>
      <c r="B28" s="197"/>
      <c r="C28" s="152">
        <v>0.1</v>
      </c>
      <c r="D28" s="185">
        <v>832</v>
      </c>
      <c r="E28" s="152"/>
      <c r="F28" s="152">
        <v>60.66</v>
      </c>
      <c r="G28" s="152">
        <v>0.21</v>
      </c>
      <c r="H28" s="152">
        <v>12.73</v>
      </c>
      <c r="I28" s="152">
        <v>1.58</v>
      </c>
      <c r="J28" s="152">
        <v>1.62</v>
      </c>
      <c r="K28" s="152">
        <v>0.27</v>
      </c>
      <c r="L28" s="152">
        <v>2.64</v>
      </c>
      <c r="M28" s="152">
        <v>9.3000000000000007</v>
      </c>
      <c r="N28" s="152">
        <v>4.78</v>
      </c>
      <c r="O28" s="152">
        <v>0.82</v>
      </c>
      <c r="P28" s="152">
        <f t="shared" si="106"/>
        <v>94.609999999999985</v>
      </c>
      <c r="Q28" s="152"/>
      <c r="R28" s="174">
        <v>5.32</v>
      </c>
      <c r="S28" s="152"/>
      <c r="T28" s="152">
        <v>61.83</v>
      </c>
      <c r="U28" s="152">
        <v>0</v>
      </c>
      <c r="V28" s="152">
        <v>23.73</v>
      </c>
      <c r="W28" s="152">
        <v>0</v>
      </c>
      <c r="X28" s="152">
        <v>0</v>
      </c>
      <c r="Y28" s="152">
        <v>0</v>
      </c>
      <c r="Z28" s="152">
        <v>5.15</v>
      </c>
      <c r="AA28" s="152">
        <v>7.65</v>
      </c>
      <c r="AB28" s="152">
        <v>1.64</v>
      </c>
      <c r="AC28" s="152">
        <f t="shared" si="107"/>
        <v>100.00000000000001</v>
      </c>
    </row>
    <row r="29" spans="1:206">
      <c r="A29" s="196" t="s">
        <v>2752</v>
      </c>
      <c r="B29" s="197"/>
      <c r="C29" s="199">
        <v>0.2</v>
      </c>
      <c r="D29" s="185">
        <v>1007</v>
      </c>
      <c r="E29" s="185"/>
      <c r="F29" s="152">
        <v>60.28</v>
      </c>
      <c r="G29" s="152">
        <v>0.54</v>
      </c>
      <c r="H29" s="152">
        <v>17.04</v>
      </c>
      <c r="I29" s="152">
        <v>2.2799999999999998</v>
      </c>
      <c r="J29" s="152">
        <v>0.16</v>
      </c>
      <c r="K29" s="152">
        <v>0.94</v>
      </c>
      <c r="L29" s="152">
        <v>3.05</v>
      </c>
      <c r="M29" s="152">
        <v>4.8600000000000003</v>
      </c>
      <c r="N29" s="152">
        <v>8.1199999999999992</v>
      </c>
      <c r="O29" s="152">
        <v>0.9</v>
      </c>
      <c r="P29" s="152">
        <f t="shared" si="106"/>
        <v>98.17</v>
      </c>
      <c r="Q29" s="152"/>
      <c r="R29" s="174">
        <v>1.77</v>
      </c>
      <c r="S29" s="152"/>
      <c r="T29" s="152">
        <v>55.84</v>
      </c>
      <c r="U29" s="152">
        <v>0</v>
      </c>
      <c r="V29" s="152">
        <v>27.8</v>
      </c>
      <c r="W29" s="152">
        <v>0</v>
      </c>
      <c r="X29" s="152">
        <v>0</v>
      </c>
      <c r="Y29" s="152">
        <v>0</v>
      </c>
      <c r="Z29" s="152">
        <v>9.91</v>
      </c>
      <c r="AA29" s="152">
        <v>4.9800000000000004</v>
      </c>
      <c r="AB29" s="152">
        <v>1.48</v>
      </c>
      <c r="AC29" s="152">
        <f t="shared" si="107"/>
        <v>100.01</v>
      </c>
    </row>
    <row r="30" spans="1:206">
      <c r="A30" s="196" t="s">
        <v>2752</v>
      </c>
      <c r="B30" s="197"/>
      <c r="C30" s="199">
        <v>0.2</v>
      </c>
      <c r="D30" s="185">
        <v>977</v>
      </c>
      <c r="E30" s="185"/>
      <c r="F30" s="152">
        <v>58.28</v>
      </c>
      <c r="G30" s="152">
        <v>0.52</v>
      </c>
      <c r="H30" s="152">
        <v>16.77</v>
      </c>
      <c r="I30" s="152">
        <v>2.66</v>
      </c>
      <c r="J30" s="152">
        <v>0.24</v>
      </c>
      <c r="K30" s="152">
        <v>1.1599999999999999</v>
      </c>
      <c r="L30" s="152">
        <v>4.12</v>
      </c>
      <c r="M30" s="152">
        <v>5.7</v>
      </c>
      <c r="N30" s="152">
        <v>6.38</v>
      </c>
      <c r="O30" s="152">
        <v>1.39</v>
      </c>
      <c r="P30" s="152">
        <f t="shared" si="106"/>
        <v>97.22</v>
      </c>
      <c r="Q30" s="152"/>
      <c r="R30" s="174">
        <v>2.7</v>
      </c>
      <c r="S30" s="152"/>
      <c r="T30" s="152">
        <v>56.52</v>
      </c>
      <c r="U30" s="152">
        <v>0</v>
      </c>
      <c r="V30" s="152">
        <v>27.35</v>
      </c>
      <c r="W30" s="152">
        <v>0</v>
      </c>
      <c r="X30" s="152">
        <v>0</v>
      </c>
      <c r="Y30" s="152">
        <v>0</v>
      </c>
      <c r="Z30" s="152">
        <v>9.3699999999999992</v>
      </c>
      <c r="AA30" s="152">
        <v>5.31</v>
      </c>
      <c r="AB30" s="152">
        <v>1.45</v>
      </c>
      <c r="AC30" s="152">
        <f t="shared" si="107"/>
        <v>100.00000000000001</v>
      </c>
    </row>
    <row r="31" spans="1:206">
      <c r="A31" s="196" t="s">
        <v>2752</v>
      </c>
      <c r="B31" s="197"/>
      <c r="C31" s="199">
        <v>0.2</v>
      </c>
      <c r="D31" s="185">
        <v>947</v>
      </c>
      <c r="E31" s="185"/>
      <c r="F31" s="152">
        <v>57.14</v>
      </c>
      <c r="G31" s="152">
        <v>0.47</v>
      </c>
      <c r="H31" s="152">
        <v>15.3</v>
      </c>
      <c r="I31" s="152">
        <v>2.84</v>
      </c>
      <c r="J31" s="152">
        <v>0.54</v>
      </c>
      <c r="K31" s="152">
        <v>0.96</v>
      </c>
      <c r="L31" s="152">
        <v>5.69</v>
      </c>
      <c r="M31" s="152">
        <v>6.28</v>
      </c>
      <c r="N31" s="152">
        <v>4.8899999999999997</v>
      </c>
      <c r="O31" s="152">
        <v>2.13</v>
      </c>
      <c r="P31" s="152">
        <f t="shared" si="106"/>
        <v>96.24</v>
      </c>
      <c r="Q31" s="152"/>
      <c r="R31" s="174">
        <v>3.67</v>
      </c>
      <c r="S31" s="152"/>
      <c r="T31" s="152">
        <v>57.47</v>
      </c>
      <c r="U31" s="152">
        <v>0</v>
      </c>
      <c r="V31" s="152">
        <v>26.7</v>
      </c>
      <c r="W31" s="152">
        <v>0</v>
      </c>
      <c r="X31" s="152">
        <v>0</v>
      </c>
      <c r="Y31" s="152">
        <v>0</v>
      </c>
      <c r="Z31" s="152">
        <v>8.6199999999999992</v>
      </c>
      <c r="AA31" s="152">
        <v>5.74</v>
      </c>
      <c r="AB31" s="152">
        <v>1.46</v>
      </c>
      <c r="AC31" s="152">
        <f t="shared" si="107"/>
        <v>99.99</v>
      </c>
    </row>
    <row r="32" spans="1:206">
      <c r="A32" s="196" t="s">
        <v>2752</v>
      </c>
      <c r="B32" s="197"/>
      <c r="C32" s="199">
        <v>0.2</v>
      </c>
      <c r="D32" s="185">
        <v>917</v>
      </c>
      <c r="E32" s="185"/>
      <c r="F32" s="152">
        <v>55.83</v>
      </c>
      <c r="G32" s="152">
        <v>0.41</v>
      </c>
      <c r="H32" s="152">
        <v>14.2</v>
      </c>
      <c r="I32" s="152">
        <v>2.76</v>
      </c>
      <c r="J32" s="152">
        <v>0.72</v>
      </c>
      <c r="K32" s="152">
        <v>0.73</v>
      </c>
      <c r="L32" s="152">
        <v>7.18</v>
      </c>
      <c r="M32" s="152">
        <v>6.68</v>
      </c>
      <c r="N32" s="152">
        <v>3.86</v>
      </c>
      <c r="O32" s="152">
        <v>2.84</v>
      </c>
      <c r="P32" s="152">
        <f t="shared" si="106"/>
        <v>95.210000000000022</v>
      </c>
      <c r="Q32" s="152"/>
      <c r="R32" s="174">
        <v>4.7</v>
      </c>
      <c r="S32" s="152"/>
      <c r="T32" s="152">
        <v>57.94</v>
      </c>
      <c r="U32" s="152">
        <v>0</v>
      </c>
      <c r="V32" s="152">
        <v>26.41</v>
      </c>
      <c r="W32" s="152">
        <v>0</v>
      </c>
      <c r="X32" s="152">
        <v>0</v>
      </c>
      <c r="Y32" s="152">
        <v>0</v>
      </c>
      <c r="Z32" s="152">
        <v>8.27</v>
      </c>
      <c r="AA32" s="152">
        <v>6</v>
      </c>
      <c r="AB32" s="152">
        <v>1.4</v>
      </c>
      <c r="AC32" s="152">
        <f t="shared" si="107"/>
        <v>100.02</v>
      </c>
    </row>
    <row r="33" spans="1:29">
      <c r="A33" s="196" t="s">
        <v>2752</v>
      </c>
      <c r="B33" s="197"/>
      <c r="C33" s="199">
        <v>0.2</v>
      </c>
      <c r="D33" s="185">
        <v>846</v>
      </c>
      <c r="E33" s="185"/>
      <c r="F33" s="152">
        <v>59.29</v>
      </c>
      <c r="G33" s="152">
        <v>0.37</v>
      </c>
      <c r="H33" s="152">
        <v>17.36</v>
      </c>
      <c r="I33" s="152">
        <v>1.1200000000000001</v>
      </c>
      <c r="J33" s="152">
        <v>0.35</v>
      </c>
      <c r="K33" s="152">
        <v>0.23</v>
      </c>
      <c r="L33" s="152">
        <v>2.5499999999999998</v>
      </c>
      <c r="M33" s="152">
        <v>5.5</v>
      </c>
      <c r="N33" s="152">
        <v>7.14</v>
      </c>
      <c r="O33" s="152">
        <v>0.83</v>
      </c>
      <c r="P33" s="152">
        <f t="shared" si="106"/>
        <v>94.74</v>
      </c>
      <c r="Q33" s="152"/>
      <c r="R33" s="174">
        <v>5.22</v>
      </c>
      <c r="S33" s="152"/>
      <c r="T33" s="152">
        <v>59.2</v>
      </c>
      <c r="U33" s="152">
        <v>0</v>
      </c>
      <c r="V33" s="152">
        <v>25.58</v>
      </c>
      <c r="W33" s="152">
        <v>0</v>
      </c>
      <c r="X33" s="152">
        <v>0</v>
      </c>
      <c r="Y33" s="152">
        <v>0</v>
      </c>
      <c r="Z33" s="152">
        <v>7.29</v>
      </c>
      <c r="AA33" s="152">
        <v>6.67</v>
      </c>
      <c r="AB33" s="152">
        <v>1.26</v>
      </c>
      <c r="AC33" s="152">
        <f t="shared" si="107"/>
        <v>100.00000000000001</v>
      </c>
    </row>
    <row r="34" spans="1:29">
      <c r="A34" s="196" t="s">
        <v>2752</v>
      </c>
      <c r="B34" s="197"/>
      <c r="C34" s="199">
        <v>0.2</v>
      </c>
      <c r="D34" s="185">
        <v>816</v>
      </c>
      <c r="E34" s="185"/>
      <c r="F34" s="152">
        <v>58.57</v>
      </c>
      <c r="G34" s="152">
        <v>0.21</v>
      </c>
      <c r="H34" s="152">
        <v>15.98</v>
      </c>
      <c r="I34" s="152">
        <v>1.26</v>
      </c>
      <c r="J34" s="152">
        <v>0.62</v>
      </c>
      <c r="K34" s="152">
        <v>0.17</v>
      </c>
      <c r="L34" s="152">
        <v>2.64</v>
      </c>
      <c r="M34" s="152">
        <v>6.86</v>
      </c>
      <c r="N34" s="152">
        <v>5.64</v>
      </c>
      <c r="O34" s="152">
        <v>1</v>
      </c>
      <c r="P34" s="152">
        <f t="shared" si="106"/>
        <v>92.950000000000017</v>
      </c>
      <c r="Q34" s="152"/>
      <c r="R34" s="174">
        <v>7.02</v>
      </c>
      <c r="S34" s="152"/>
      <c r="T34" s="152">
        <v>60.11</v>
      </c>
      <c r="U34" s="152">
        <v>0</v>
      </c>
      <c r="V34" s="152">
        <v>24.98</v>
      </c>
      <c r="W34" s="152">
        <v>0</v>
      </c>
      <c r="X34" s="152">
        <v>0</v>
      </c>
      <c r="Y34" s="152">
        <v>0</v>
      </c>
      <c r="Z34" s="152">
        <v>6.58</v>
      </c>
      <c r="AA34" s="152">
        <v>7.09</v>
      </c>
      <c r="AB34" s="152">
        <v>1.25</v>
      </c>
      <c r="AC34" s="152">
        <f t="shared" si="107"/>
        <v>100.01</v>
      </c>
    </row>
    <row r="35" spans="1:29">
      <c r="A35" s="196" t="s">
        <v>2752</v>
      </c>
      <c r="B35" s="197"/>
      <c r="C35" s="199">
        <v>0.2</v>
      </c>
      <c r="D35" s="173">
        <v>804</v>
      </c>
      <c r="E35" s="173"/>
      <c r="F35" s="152">
        <v>57.3</v>
      </c>
      <c r="G35" s="152">
        <v>0.15</v>
      </c>
      <c r="H35" s="152">
        <v>15.08</v>
      </c>
      <c r="I35" s="152">
        <v>1.46</v>
      </c>
      <c r="J35" s="152">
        <v>1.27</v>
      </c>
      <c r="K35" s="152">
        <v>0.16</v>
      </c>
      <c r="L35" s="152">
        <v>2.59</v>
      </c>
      <c r="M35" s="152">
        <v>8.1999999999999993</v>
      </c>
      <c r="N35" s="152">
        <v>4.5199999999999996</v>
      </c>
      <c r="O35" s="152">
        <v>1.17</v>
      </c>
      <c r="P35" s="152">
        <f t="shared" ref="P35:P41" si="108">SUM(F35:O35)</f>
        <v>91.899999999999991</v>
      </c>
      <c r="Q35" s="152"/>
      <c r="R35" s="174">
        <v>8.07</v>
      </c>
      <c r="S35" s="152"/>
      <c r="T35" s="152">
        <v>61.64</v>
      </c>
      <c r="U35" s="152">
        <v>0</v>
      </c>
      <c r="V35" s="152">
        <v>23.9</v>
      </c>
      <c r="W35" s="152">
        <v>0</v>
      </c>
      <c r="X35" s="152">
        <v>0</v>
      </c>
      <c r="Y35" s="152">
        <v>0</v>
      </c>
      <c r="Z35" s="152">
        <v>5.34</v>
      </c>
      <c r="AA35" s="152">
        <v>7.68</v>
      </c>
      <c r="AB35" s="152">
        <v>1.45</v>
      </c>
      <c r="AC35" s="152">
        <f>SUM(T35:AB35)</f>
        <v>100.01</v>
      </c>
    </row>
    <row r="36" spans="1:29">
      <c r="A36" s="196" t="s">
        <v>2752</v>
      </c>
      <c r="B36" s="197"/>
      <c r="C36" s="152">
        <v>0.3</v>
      </c>
      <c r="D36" s="173">
        <v>922</v>
      </c>
      <c r="E36" s="173"/>
      <c r="F36" s="152">
        <v>59.57</v>
      </c>
      <c r="G36" s="152">
        <v>0.69</v>
      </c>
      <c r="H36" s="152">
        <v>17.97</v>
      </c>
      <c r="I36" s="152">
        <v>1.41</v>
      </c>
      <c r="J36" s="152">
        <v>0.36</v>
      </c>
      <c r="K36" s="152">
        <v>0.56000000000000005</v>
      </c>
      <c r="L36" s="152">
        <v>2.52</v>
      </c>
      <c r="M36" s="152">
        <v>5.08</v>
      </c>
      <c r="N36" s="152">
        <v>8.18</v>
      </c>
      <c r="O36" s="152">
        <v>0.68</v>
      </c>
      <c r="P36" s="152">
        <f t="shared" si="108"/>
        <v>97.019999999999982</v>
      </c>
      <c r="Q36" s="152"/>
      <c r="R36" s="174">
        <v>2.93</v>
      </c>
      <c r="S36" s="152"/>
      <c r="T36" s="152">
        <v>60.31</v>
      </c>
      <c r="U36" s="152">
        <v>0</v>
      </c>
      <c r="V36" s="152">
        <v>24.69</v>
      </c>
      <c r="W36" s="152">
        <v>0</v>
      </c>
      <c r="X36" s="152">
        <v>0</v>
      </c>
      <c r="Y36" s="152">
        <v>0</v>
      </c>
      <c r="Z36" s="152">
        <v>6.3</v>
      </c>
      <c r="AA36" s="152">
        <v>6.79</v>
      </c>
      <c r="AB36" s="152">
        <v>1.92</v>
      </c>
      <c r="AC36" s="152">
        <f>SUM(T36:AB36)</f>
        <v>100.01</v>
      </c>
    </row>
    <row r="37" spans="1:29">
      <c r="A37" s="196" t="s">
        <v>2752</v>
      </c>
      <c r="B37" s="197"/>
      <c r="C37" s="152">
        <v>0.3</v>
      </c>
      <c r="D37" s="173">
        <v>862</v>
      </c>
      <c r="E37" s="173"/>
      <c r="F37" s="152">
        <v>58.45</v>
      </c>
      <c r="G37" s="152">
        <v>0.37</v>
      </c>
      <c r="H37" s="152">
        <v>17.46</v>
      </c>
      <c r="I37" s="152">
        <v>1.37</v>
      </c>
      <c r="J37" s="152">
        <v>0.64</v>
      </c>
      <c r="K37" s="152">
        <v>0.25</v>
      </c>
      <c r="L37" s="152">
        <v>2.36</v>
      </c>
      <c r="M37" s="152">
        <v>6.44</v>
      </c>
      <c r="N37" s="152">
        <v>6.71</v>
      </c>
      <c r="O37" s="152">
        <v>0.73</v>
      </c>
      <c r="P37" s="152">
        <f t="shared" si="108"/>
        <v>94.78</v>
      </c>
      <c r="Q37" s="152"/>
      <c r="R37" s="174">
        <v>5.18</v>
      </c>
      <c r="S37" s="152"/>
      <c r="T37" s="152">
        <v>60.27</v>
      </c>
      <c r="U37" s="152">
        <v>0</v>
      </c>
      <c r="V37" s="152">
        <v>24.8</v>
      </c>
      <c r="W37" s="152">
        <v>0</v>
      </c>
      <c r="X37" s="152">
        <v>0</v>
      </c>
      <c r="Y37" s="152">
        <v>0</v>
      </c>
      <c r="Z37" s="152">
        <v>6.4</v>
      </c>
      <c r="AA37" s="152">
        <v>6.99</v>
      </c>
      <c r="AB37" s="152">
        <v>1.54</v>
      </c>
      <c r="AC37" s="152">
        <f>SUM(T37:AB37)</f>
        <v>100.00000000000001</v>
      </c>
    </row>
    <row r="38" spans="1:29">
      <c r="A38" s="196" t="s">
        <v>2752</v>
      </c>
      <c r="B38" s="197"/>
      <c r="C38" s="152">
        <v>0.3</v>
      </c>
      <c r="D38" s="173">
        <v>908</v>
      </c>
      <c r="E38" s="173"/>
      <c r="F38" s="152">
        <v>59.74</v>
      </c>
      <c r="G38" s="152">
        <v>0.45</v>
      </c>
      <c r="H38" s="152">
        <v>18.329999999999998</v>
      </c>
      <c r="I38" s="152">
        <v>1.43</v>
      </c>
      <c r="J38" s="152">
        <v>0.22</v>
      </c>
      <c r="K38" s="152">
        <v>0.45</v>
      </c>
      <c r="L38" s="152">
        <v>2.42</v>
      </c>
      <c r="M38" s="152">
        <v>4.7300000000000004</v>
      </c>
      <c r="N38" s="152">
        <v>8.1300000000000008</v>
      </c>
      <c r="O38" s="152">
        <v>0.68</v>
      </c>
      <c r="P38" s="152">
        <f t="shared" si="108"/>
        <v>96.580000000000027</v>
      </c>
      <c r="Q38" s="152"/>
      <c r="R38" s="174">
        <v>3.36</v>
      </c>
      <c r="S38" s="152"/>
      <c r="T38" s="152">
        <v>59.89</v>
      </c>
      <c r="U38" s="152">
        <v>0</v>
      </c>
      <c r="V38" s="152">
        <v>25.01</v>
      </c>
      <c r="W38" s="152">
        <v>0</v>
      </c>
      <c r="X38" s="152">
        <v>0</v>
      </c>
      <c r="Y38" s="152">
        <v>0</v>
      </c>
      <c r="Z38" s="152">
        <v>6.66</v>
      </c>
      <c r="AA38" s="152">
        <v>6.7</v>
      </c>
      <c r="AB38" s="152">
        <v>1.73</v>
      </c>
      <c r="AC38" s="152">
        <f t="shared" ref="AC38:AC41" si="109">SUM(T38:AB38)</f>
        <v>99.990000000000009</v>
      </c>
    </row>
    <row r="39" spans="1:29">
      <c r="A39" s="196" t="s">
        <v>2752</v>
      </c>
      <c r="B39" s="197"/>
      <c r="C39" s="152">
        <v>0.3</v>
      </c>
      <c r="D39" s="173">
        <v>878</v>
      </c>
      <c r="E39" s="173"/>
      <c r="F39" s="152">
        <v>59.34</v>
      </c>
      <c r="G39" s="152">
        <v>0.49</v>
      </c>
      <c r="H39" s="152">
        <v>18.079999999999998</v>
      </c>
      <c r="I39" s="152">
        <v>1.25</v>
      </c>
      <c r="J39" s="152">
        <v>0.28999999999999998</v>
      </c>
      <c r="K39" s="152">
        <v>0.3</v>
      </c>
      <c r="L39" s="152">
        <v>2.4300000000000002</v>
      </c>
      <c r="M39" s="152">
        <v>5.0599999999999996</v>
      </c>
      <c r="N39" s="152">
        <v>7.71</v>
      </c>
      <c r="O39" s="152">
        <v>0.71</v>
      </c>
      <c r="P39" s="152">
        <f t="shared" si="108"/>
        <v>95.66</v>
      </c>
      <c r="Q39" s="152"/>
      <c r="R39" s="174">
        <v>4.3099999999999996</v>
      </c>
      <c r="S39" s="152"/>
      <c r="T39" s="152">
        <v>59.54</v>
      </c>
      <c r="U39" s="152">
        <v>0</v>
      </c>
      <c r="V39" s="152">
        <v>25.3</v>
      </c>
      <c r="W39" s="152">
        <v>0</v>
      </c>
      <c r="X39" s="152">
        <v>0</v>
      </c>
      <c r="Y39" s="152">
        <v>0</v>
      </c>
      <c r="Z39" s="152">
        <v>6.98</v>
      </c>
      <c r="AA39" s="152">
        <v>6.68</v>
      </c>
      <c r="AB39" s="152">
        <v>1.5</v>
      </c>
      <c r="AC39" s="152">
        <f t="shared" si="109"/>
        <v>100</v>
      </c>
    </row>
    <row r="40" spans="1:29">
      <c r="A40" s="196" t="s">
        <v>2752</v>
      </c>
      <c r="B40" s="197"/>
      <c r="C40" s="152">
        <v>0.3</v>
      </c>
      <c r="D40" s="173">
        <v>848</v>
      </c>
      <c r="E40" s="173"/>
      <c r="F40" s="152">
        <v>58.65</v>
      </c>
      <c r="G40" s="152">
        <v>0.35</v>
      </c>
      <c r="H40" s="152">
        <v>17.82</v>
      </c>
      <c r="I40" s="152">
        <v>1.23</v>
      </c>
      <c r="J40" s="152">
        <v>0.38</v>
      </c>
      <c r="K40" s="152">
        <v>0.21</v>
      </c>
      <c r="L40" s="152">
        <v>2.41</v>
      </c>
      <c r="M40" s="152">
        <v>5.62</v>
      </c>
      <c r="N40" s="152">
        <v>6.87</v>
      </c>
      <c r="O40" s="152">
        <v>0.79</v>
      </c>
      <c r="P40" s="152">
        <f t="shared" si="108"/>
        <v>94.33</v>
      </c>
      <c r="Q40" s="152"/>
      <c r="R40" s="174">
        <v>5.61</v>
      </c>
      <c r="S40" s="152"/>
      <c r="T40" s="152">
        <v>59.65</v>
      </c>
      <c r="U40" s="152">
        <v>0</v>
      </c>
      <c r="V40" s="152">
        <v>25.26</v>
      </c>
      <c r="W40" s="152">
        <v>0</v>
      </c>
      <c r="X40" s="152">
        <v>0</v>
      </c>
      <c r="Y40" s="152">
        <v>0</v>
      </c>
      <c r="Z40" s="152">
        <v>6.92</v>
      </c>
      <c r="AA40" s="152">
        <v>6.81</v>
      </c>
      <c r="AB40" s="152">
        <v>1.36</v>
      </c>
      <c r="AC40" s="152">
        <f t="shared" si="109"/>
        <v>100</v>
      </c>
    </row>
    <row r="41" spans="1:29">
      <c r="A41" s="196" t="s">
        <v>2752</v>
      </c>
      <c r="B41" s="197"/>
      <c r="C41" s="152">
        <v>0.3</v>
      </c>
      <c r="D41" s="173">
        <v>818</v>
      </c>
      <c r="E41" s="173"/>
      <c r="F41" s="152">
        <v>57.47</v>
      </c>
      <c r="G41" s="152">
        <v>0.22</v>
      </c>
      <c r="H41" s="152">
        <v>17.28</v>
      </c>
      <c r="I41" s="152">
        <v>1.28</v>
      </c>
      <c r="J41" s="152">
        <v>0.49</v>
      </c>
      <c r="K41" s="152">
        <v>0.15</v>
      </c>
      <c r="L41" s="152">
        <v>2.56</v>
      </c>
      <c r="M41" s="152">
        <v>6.27</v>
      </c>
      <c r="N41" s="152">
        <v>5.88</v>
      </c>
      <c r="O41" s="152">
        <v>0.96</v>
      </c>
      <c r="P41" s="152">
        <f t="shared" si="108"/>
        <v>92.559999999999988</v>
      </c>
      <c r="Q41" s="152"/>
      <c r="R41" s="174">
        <v>7.39</v>
      </c>
      <c r="S41" s="152"/>
      <c r="T41" s="152">
        <v>59.65</v>
      </c>
      <c r="U41" s="152">
        <v>0</v>
      </c>
      <c r="V41" s="152">
        <v>25.29</v>
      </c>
      <c r="W41" s="152">
        <v>0</v>
      </c>
      <c r="X41" s="152">
        <v>0</v>
      </c>
      <c r="Y41" s="152">
        <v>0</v>
      </c>
      <c r="Z41" s="152">
        <v>6.95</v>
      </c>
      <c r="AA41" s="152">
        <v>6.89</v>
      </c>
      <c r="AB41" s="152">
        <v>1.22</v>
      </c>
      <c r="AC41" s="152">
        <f t="shared" si="109"/>
        <v>100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E4B64-FC15-4D53-98BE-6BE73BF4CE38}">
  <dimension ref="A1:AE20"/>
  <sheetViews>
    <sheetView zoomScale="88" workbookViewId="0">
      <selection activeCell="A9" sqref="A9"/>
    </sheetView>
  </sheetViews>
  <sheetFormatPr defaultRowHeight="14.4"/>
  <sheetData>
    <row r="1" spans="1:31" s="147" customFormat="1" ht="15" customHeight="1">
      <c r="A1" s="147" t="s">
        <v>1009</v>
      </c>
      <c r="B1" s="148" t="s">
        <v>2625</v>
      </c>
      <c r="C1" s="149" t="s">
        <v>1475</v>
      </c>
      <c r="D1" s="147" t="s">
        <v>2626</v>
      </c>
      <c r="E1" s="147" t="s">
        <v>1337</v>
      </c>
      <c r="F1" s="147" t="s">
        <v>111</v>
      </c>
      <c r="G1" s="150" t="s">
        <v>88</v>
      </c>
      <c r="H1" s="150" t="s">
        <v>89</v>
      </c>
      <c r="I1" s="150" t="s">
        <v>90</v>
      </c>
      <c r="J1" s="150" t="s">
        <v>91</v>
      </c>
      <c r="K1" s="150" t="s">
        <v>92</v>
      </c>
      <c r="L1" s="150" t="s">
        <v>93</v>
      </c>
      <c r="M1" s="150" t="s">
        <v>94</v>
      </c>
      <c r="N1" s="150" t="s">
        <v>95</v>
      </c>
      <c r="O1" s="150" t="s">
        <v>96</v>
      </c>
      <c r="P1" s="150" t="s">
        <v>98</v>
      </c>
      <c r="Q1" s="151" t="s">
        <v>1108</v>
      </c>
      <c r="R1" s="152"/>
      <c r="S1" s="150" t="s">
        <v>99</v>
      </c>
      <c r="U1" s="150" t="s">
        <v>2695</v>
      </c>
      <c r="V1" s="150" t="s">
        <v>2696</v>
      </c>
      <c r="W1" s="150" t="s">
        <v>2697</v>
      </c>
      <c r="X1" s="150" t="s">
        <v>2698</v>
      </c>
      <c r="Y1" s="150" t="s">
        <v>2699</v>
      </c>
      <c r="Z1" s="150" t="s">
        <v>2700</v>
      </c>
      <c r="AA1" s="150" t="s">
        <v>2701</v>
      </c>
      <c r="AB1" s="150" t="s">
        <v>2702</v>
      </c>
      <c r="AC1" s="150" t="s">
        <v>2703</v>
      </c>
      <c r="AD1" s="150" t="s">
        <v>1108</v>
      </c>
      <c r="AE1" s="153"/>
    </row>
    <row r="2" spans="1:31" s="178" customFormat="1" ht="15" customHeight="1">
      <c r="A2" s="170" t="s">
        <v>2640</v>
      </c>
      <c r="B2" s="171" t="s">
        <v>2704</v>
      </c>
      <c r="C2" s="152">
        <v>0.15</v>
      </c>
      <c r="D2" s="172">
        <v>1000</v>
      </c>
      <c r="E2" s="173">
        <f>C2*10</f>
        <v>1.5</v>
      </c>
      <c r="F2" s="152">
        <f>D2+273.15</f>
        <v>1273.1500000000001</v>
      </c>
      <c r="G2" s="152">
        <v>64.341051748773083</v>
      </c>
      <c r="H2" s="152">
        <v>0.28681307075852652</v>
      </c>
      <c r="I2" s="152">
        <v>17.985527116854072</v>
      </c>
      <c r="J2" s="152">
        <v>1.7106715537056598</v>
      </c>
      <c r="K2" s="152">
        <v>1.7351680437348579E-2</v>
      </c>
      <c r="L2" s="152">
        <v>0.46747468472386167</v>
      </c>
      <c r="M2" s="152">
        <v>1.7361887308194077</v>
      </c>
      <c r="N2" s="152">
        <v>4.4920438591041814</v>
      </c>
      <c r="O2" s="152">
        <v>7.5428775548238809</v>
      </c>
      <c r="P2" s="152">
        <v>0</v>
      </c>
      <c r="Q2" s="152">
        <f t="shared" ref="Q2:Q20" si="0">SUM(G2:P2)</f>
        <v>98.580000000000027</v>
      </c>
      <c r="R2" s="152"/>
      <c r="S2" s="174">
        <v>1.37</v>
      </c>
      <c r="T2" s="152"/>
      <c r="U2" s="152">
        <v>58.957500000000003</v>
      </c>
      <c r="V2" s="152">
        <v>4.6249999999999999E-2</v>
      </c>
      <c r="W2" s="152">
        <v>25.242000000000001</v>
      </c>
      <c r="X2" s="152">
        <v>0.66775000000000007</v>
      </c>
      <c r="Y2" s="152">
        <v>1.3750000000000002E-2</v>
      </c>
      <c r="Z2" s="152">
        <v>4.7500000000000001E-2</v>
      </c>
      <c r="AA2" s="152">
        <v>6.7989999999999995</v>
      </c>
      <c r="AB2" s="152">
        <v>6.1052499999999998</v>
      </c>
      <c r="AC2" s="152">
        <v>1.9844999999999999</v>
      </c>
      <c r="AD2" s="152">
        <v>99.863500000000002</v>
      </c>
      <c r="AE2" s="175"/>
    </row>
    <row r="3" spans="1:31" s="178" customFormat="1" ht="15" customHeight="1">
      <c r="A3" s="170" t="s">
        <v>2640</v>
      </c>
      <c r="B3" s="171" t="s">
        <v>2705</v>
      </c>
      <c r="C3" s="152">
        <v>0.15</v>
      </c>
      <c r="D3" s="172">
        <v>1000</v>
      </c>
      <c r="E3" s="173">
        <f t="shared" ref="E3:E20" si="1">C3*10</f>
        <v>1.5</v>
      </c>
      <c r="F3" s="152">
        <f t="shared" ref="F3:F20" si="2">D3+273.15</f>
        <v>1273.1500000000001</v>
      </c>
      <c r="G3" s="152">
        <v>65.401125361180121</v>
      </c>
      <c r="H3" s="152">
        <v>0.27944117199776958</v>
      </c>
      <c r="I3" s="152">
        <v>16.953755360673195</v>
      </c>
      <c r="J3" s="152">
        <v>1.7004292593906831</v>
      </c>
      <c r="K3" s="152">
        <v>8.9183352765245614E-3</v>
      </c>
      <c r="L3" s="152">
        <v>0.60050124195265386</v>
      </c>
      <c r="M3" s="152">
        <v>1.0702002331829474</v>
      </c>
      <c r="N3" s="152">
        <v>4.4056576266031335</v>
      </c>
      <c r="O3" s="152">
        <v>7.3199714097429931</v>
      </c>
      <c r="P3" s="152">
        <v>0</v>
      </c>
      <c r="Q3" s="152">
        <f t="shared" si="0"/>
        <v>97.740000000000023</v>
      </c>
      <c r="R3" s="152"/>
      <c r="S3" s="174">
        <v>1.72</v>
      </c>
      <c r="T3" s="152"/>
      <c r="U3" s="152">
        <v>58.282499999999999</v>
      </c>
      <c r="V3" s="152">
        <v>2.6750000000000003E-2</v>
      </c>
      <c r="W3" s="152">
        <v>26.5</v>
      </c>
      <c r="X3" s="152">
        <v>0.59025000000000005</v>
      </c>
      <c r="Y3" s="152">
        <v>2.7749999999999997E-2</v>
      </c>
      <c r="Z3" s="152">
        <v>2.6500000000000003E-2</v>
      </c>
      <c r="AA3" s="152">
        <v>7.5644999999999998</v>
      </c>
      <c r="AB3" s="152">
        <v>6.0010000000000003</v>
      </c>
      <c r="AC3" s="152">
        <v>1.5840000000000001</v>
      </c>
      <c r="AD3" s="152">
        <v>100.60325000000002</v>
      </c>
      <c r="AE3" s="175"/>
    </row>
    <row r="4" spans="1:31" s="178" customFormat="1" ht="15" customHeight="1">
      <c r="A4" s="170" t="s">
        <v>2640</v>
      </c>
      <c r="B4" s="171" t="s">
        <v>2706</v>
      </c>
      <c r="C4" s="152">
        <v>0.15</v>
      </c>
      <c r="D4" s="172">
        <v>1000</v>
      </c>
      <c r="E4" s="173">
        <f t="shared" si="1"/>
        <v>1.5</v>
      </c>
      <c r="F4" s="152">
        <f t="shared" si="2"/>
        <v>1273.1500000000001</v>
      </c>
      <c r="G4" s="152">
        <v>63.158999999999999</v>
      </c>
      <c r="H4" s="152">
        <v>0.372</v>
      </c>
      <c r="I4" s="152">
        <v>17.245000000000001</v>
      </c>
      <c r="J4" s="152">
        <v>2.351</v>
      </c>
      <c r="K4" s="152">
        <v>0.11</v>
      </c>
      <c r="L4" s="152">
        <v>0.80900000000000005</v>
      </c>
      <c r="M4" s="152">
        <v>1.9830000000000001</v>
      </c>
      <c r="N4" s="152">
        <v>4.6920000000000002</v>
      </c>
      <c r="O4" s="152">
        <v>7.0519999999999996</v>
      </c>
      <c r="P4" s="152">
        <v>0</v>
      </c>
      <c r="Q4" s="152">
        <f t="shared" si="0"/>
        <v>97.772999999999996</v>
      </c>
      <c r="R4" s="152"/>
      <c r="S4" s="174">
        <v>2.2000000000000002</v>
      </c>
      <c r="T4" s="152"/>
      <c r="U4" s="152">
        <v>57.473199999999999</v>
      </c>
      <c r="V4" s="152">
        <v>7.8200000000000006E-2</v>
      </c>
      <c r="W4" s="152">
        <v>26.278399999999998</v>
      </c>
      <c r="X4" s="152">
        <v>0.9708</v>
      </c>
      <c r="Y4" s="152">
        <v>1.72E-2</v>
      </c>
      <c r="Z4" s="152">
        <v>0.1028</v>
      </c>
      <c r="AA4" s="152">
        <v>7.9795999999999996</v>
      </c>
      <c r="AB4" s="152">
        <v>5.5292000000000003</v>
      </c>
      <c r="AC4" s="152">
        <v>1.6103999999999998</v>
      </c>
      <c r="AD4" s="152">
        <v>100.03980000000001</v>
      </c>
      <c r="AE4" s="175"/>
    </row>
    <row r="5" spans="1:31" s="178" customFormat="1" ht="15" customHeight="1">
      <c r="A5" s="170" t="s">
        <v>2640</v>
      </c>
      <c r="B5" s="171" t="s">
        <v>2707</v>
      </c>
      <c r="C5" s="152">
        <v>0.15</v>
      </c>
      <c r="D5" s="172">
        <v>1000</v>
      </c>
      <c r="E5" s="173">
        <f t="shared" si="1"/>
        <v>1.5</v>
      </c>
      <c r="F5" s="152">
        <f t="shared" si="2"/>
        <v>1273.1500000000001</v>
      </c>
      <c r="G5" s="152">
        <v>64.45</v>
      </c>
      <c r="H5" s="152">
        <v>0.28000000000000003</v>
      </c>
      <c r="I5" s="152">
        <v>18.010000000000002</v>
      </c>
      <c r="J5" s="152">
        <v>1.73</v>
      </c>
      <c r="K5" s="152">
        <v>0.04</v>
      </c>
      <c r="L5" s="152">
        <v>0.52</v>
      </c>
      <c r="M5" s="152">
        <v>1.91</v>
      </c>
      <c r="N5" s="152">
        <v>4.41</v>
      </c>
      <c r="O5" s="152">
        <v>7.42</v>
      </c>
      <c r="P5" s="152">
        <v>0</v>
      </c>
      <c r="Q5" s="152">
        <f t="shared" si="0"/>
        <v>98.77000000000001</v>
      </c>
      <c r="R5" s="152"/>
      <c r="S5" s="174">
        <v>1.27</v>
      </c>
      <c r="T5" s="152"/>
      <c r="U5" s="152">
        <v>58.651000000000003</v>
      </c>
      <c r="V5" s="152">
        <v>4.9000000000000009E-2</v>
      </c>
      <c r="W5" s="152">
        <v>26.017333333333337</v>
      </c>
      <c r="X5" s="152">
        <v>0.505</v>
      </c>
      <c r="Y5" s="152">
        <v>1.2999999999999999E-2</v>
      </c>
      <c r="Z5" s="152">
        <v>1.5333333333333332E-2</v>
      </c>
      <c r="AA5" s="152">
        <v>7.0706666666666669</v>
      </c>
      <c r="AB5" s="152">
        <v>6.05</v>
      </c>
      <c r="AC5" s="152">
        <v>1.76</v>
      </c>
      <c r="AD5" s="152">
        <v>100.13133333333333</v>
      </c>
      <c r="AE5" s="175"/>
    </row>
    <row r="6" spans="1:31" s="178" customFormat="1" ht="15" customHeight="1">
      <c r="A6" s="170" t="s">
        <v>2640</v>
      </c>
      <c r="B6" s="171" t="s">
        <v>2708</v>
      </c>
      <c r="C6" s="152">
        <v>0.15</v>
      </c>
      <c r="D6" s="172">
        <v>1000</v>
      </c>
      <c r="E6" s="173">
        <f t="shared" si="1"/>
        <v>1.5</v>
      </c>
      <c r="F6" s="152">
        <f t="shared" si="2"/>
        <v>1273.1500000000001</v>
      </c>
      <c r="G6" s="152">
        <v>62.794736108406184</v>
      </c>
      <c r="H6" s="152">
        <v>0.30928484301807108</v>
      </c>
      <c r="I6" s="152">
        <v>17.322925101733308</v>
      </c>
      <c r="J6" s="152">
        <v>2.0995682612572901</v>
      </c>
      <c r="K6" s="152">
        <v>0.14472944577127683</v>
      </c>
      <c r="L6" s="152">
        <v>0.72463852643016013</v>
      </c>
      <c r="M6" s="152">
        <v>1.6485278651892696</v>
      </c>
      <c r="N6" s="152">
        <v>4.3924395494008746</v>
      </c>
      <c r="O6" s="152">
        <v>7.2731502987935492</v>
      </c>
      <c r="P6" s="152">
        <v>0</v>
      </c>
      <c r="Q6" s="152">
        <f t="shared" si="0"/>
        <v>96.70999999999998</v>
      </c>
      <c r="R6" s="152"/>
      <c r="S6" s="174">
        <v>2.96</v>
      </c>
      <c r="T6" s="152"/>
      <c r="U6" s="152">
        <v>54.290999999999997</v>
      </c>
      <c r="V6" s="152">
        <v>3.3000000000000002E-2</v>
      </c>
      <c r="W6" s="152">
        <v>29.029833333333332</v>
      </c>
      <c r="X6" s="152">
        <v>0.70066666666666677</v>
      </c>
      <c r="Y6" s="152">
        <v>3.0166666666666665E-2</v>
      </c>
      <c r="Z6" s="152">
        <v>6.4500000000000002E-2</v>
      </c>
      <c r="AA6" s="152">
        <v>10.912833333333333</v>
      </c>
      <c r="AB6" s="152">
        <v>4.4986666666666668</v>
      </c>
      <c r="AC6" s="152">
        <v>0.81266666666666676</v>
      </c>
      <c r="AD6" s="152">
        <v>100.37333333333333</v>
      </c>
      <c r="AE6" s="175"/>
    </row>
    <row r="7" spans="1:31" s="178" customFormat="1" ht="15" customHeight="1">
      <c r="A7" s="170" t="s">
        <v>2640</v>
      </c>
      <c r="B7" s="171" t="s">
        <v>2709</v>
      </c>
      <c r="C7" s="152">
        <v>0.15</v>
      </c>
      <c r="D7" s="172">
        <v>1000</v>
      </c>
      <c r="E7" s="173">
        <f t="shared" si="1"/>
        <v>1.5</v>
      </c>
      <c r="F7" s="152">
        <f t="shared" si="2"/>
        <v>1273.1500000000001</v>
      </c>
      <c r="G7" s="152">
        <v>62.594999999999999</v>
      </c>
      <c r="H7" s="152">
        <v>0.32200000000000001</v>
      </c>
      <c r="I7" s="152">
        <v>17.373999999999999</v>
      </c>
      <c r="J7" s="152">
        <v>2.129</v>
      </c>
      <c r="K7" s="152">
        <v>4.7E-2</v>
      </c>
      <c r="L7" s="152">
        <v>0.878</v>
      </c>
      <c r="M7" s="152">
        <v>2.2029999999999998</v>
      </c>
      <c r="N7" s="152">
        <v>4.3490000000000002</v>
      </c>
      <c r="O7" s="152">
        <v>6.4829999999999997</v>
      </c>
      <c r="P7" s="152">
        <v>0</v>
      </c>
      <c r="Q7" s="152">
        <f t="shared" si="0"/>
        <v>96.38000000000001</v>
      </c>
      <c r="R7" s="152"/>
      <c r="S7" s="174">
        <v>3.5</v>
      </c>
      <c r="T7" s="152"/>
      <c r="U7" s="152">
        <v>54.237799999999993</v>
      </c>
      <c r="V7" s="152">
        <v>3.9400000000000004E-2</v>
      </c>
      <c r="W7" s="152">
        <v>28.840999999999998</v>
      </c>
      <c r="X7" s="152">
        <v>0.87840000000000007</v>
      </c>
      <c r="Y7" s="152">
        <v>1.7999999999999999E-2</v>
      </c>
      <c r="Z7" s="152">
        <v>6.8000000000000005E-2</v>
      </c>
      <c r="AA7" s="152">
        <v>10.863800000000001</v>
      </c>
      <c r="AB7" s="152">
        <v>4.4025999999999996</v>
      </c>
      <c r="AC7" s="152">
        <v>0.78360000000000007</v>
      </c>
      <c r="AD7" s="152">
        <v>100.1326</v>
      </c>
      <c r="AE7" s="175"/>
    </row>
    <row r="8" spans="1:31" s="178" customFormat="1" ht="15" customHeight="1">
      <c r="A8" s="170" t="s">
        <v>2640</v>
      </c>
      <c r="B8" s="171" t="s">
        <v>2710</v>
      </c>
      <c r="C8" s="152">
        <v>0.15</v>
      </c>
      <c r="D8" s="172">
        <v>1020</v>
      </c>
      <c r="E8" s="173">
        <f t="shared" si="1"/>
        <v>1.5</v>
      </c>
      <c r="F8" s="152">
        <f t="shared" si="2"/>
        <v>1293.1500000000001</v>
      </c>
      <c r="G8" s="152">
        <v>62.216999999999999</v>
      </c>
      <c r="H8" s="152">
        <v>0.42699999999999999</v>
      </c>
      <c r="I8" s="152">
        <v>16.986000000000001</v>
      </c>
      <c r="J8" s="152">
        <v>2.6360000000000001</v>
      </c>
      <c r="K8" s="152">
        <v>0.14899999999999999</v>
      </c>
      <c r="L8" s="152">
        <v>1.0589999999999999</v>
      </c>
      <c r="M8" s="152">
        <v>2.6230000000000002</v>
      </c>
      <c r="N8" s="152">
        <v>4.2889999999999997</v>
      </c>
      <c r="O8" s="152">
        <v>6.3890000000000002</v>
      </c>
      <c r="P8" s="152">
        <v>0</v>
      </c>
      <c r="Q8" s="152">
        <f t="shared" si="0"/>
        <v>96.774999999999991</v>
      </c>
      <c r="R8" s="152"/>
      <c r="S8" s="174">
        <v>2.23</v>
      </c>
      <c r="T8" s="152"/>
      <c r="U8" s="152">
        <v>56.372</v>
      </c>
      <c r="V8" s="152">
        <v>4.8249999999999994E-2</v>
      </c>
      <c r="W8" s="152">
        <v>27.609749999999998</v>
      </c>
      <c r="X8" s="152">
        <v>0.56950000000000001</v>
      </c>
      <c r="Y8" s="152">
        <v>1.575E-2</v>
      </c>
      <c r="Z8" s="152">
        <v>3.5500000000000004E-2</v>
      </c>
      <c r="AA8" s="152">
        <v>9.5574999999999992</v>
      </c>
      <c r="AB8" s="152">
        <v>5.1677499999999998</v>
      </c>
      <c r="AC8" s="152">
        <v>1.1312499999999999</v>
      </c>
      <c r="AD8" s="152">
        <v>100.50725</v>
      </c>
      <c r="AE8" s="175"/>
    </row>
    <row r="9" spans="1:31" s="178" customFormat="1" ht="15" customHeight="1">
      <c r="A9" s="170" t="s">
        <v>2640</v>
      </c>
      <c r="B9" s="171" t="s">
        <v>2711</v>
      </c>
      <c r="C9" s="152">
        <v>0.15</v>
      </c>
      <c r="D9" s="172">
        <v>1020</v>
      </c>
      <c r="E9" s="173">
        <f t="shared" si="1"/>
        <v>1.5</v>
      </c>
      <c r="F9" s="152">
        <f t="shared" si="2"/>
        <v>1293.1500000000001</v>
      </c>
      <c r="G9" s="152">
        <v>61.82</v>
      </c>
      <c r="H9" s="152">
        <v>0.33</v>
      </c>
      <c r="I9" s="152">
        <v>17.420000000000002</v>
      </c>
      <c r="J9" s="152">
        <v>2.87</v>
      </c>
      <c r="K9" s="152">
        <v>0.12</v>
      </c>
      <c r="L9" s="152">
        <v>1.21</v>
      </c>
      <c r="M9" s="152">
        <v>3.12</v>
      </c>
      <c r="N9" s="152">
        <v>4.26</v>
      </c>
      <c r="O9" s="152">
        <v>6.09</v>
      </c>
      <c r="P9" s="152">
        <v>0</v>
      </c>
      <c r="Q9" s="152">
        <f t="shared" si="0"/>
        <v>97.240000000000009</v>
      </c>
      <c r="R9" s="152"/>
      <c r="S9" s="174">
        <v>2.63</v>
      </c>
      <c r="T9" s="152"/>
      <c r="U9" s="152">
        <v>54.892833333333336</v>
      </c>
      <c r="V9" s="152">
        <v>4.3999999999999991E-2</v>
      </c>
      <c r="W9" s="152">
        <v>27.938833333333335</v>
      </c>
      <c r="X9" s="152">
        <v>0.81400000000000006</v>
      </c>
      <c r="Y9" s="152">
        <v>3.5000000000000001E-3</v>
      </c>
      <c r="Z9" s="152">
        <v>8.7666666666666671E-2</v>
      </c>
      <c r="AA9" s="152">
        <v>10.2455</v>
      </c>
      <c r="AB9" s="152">
        <v>4.6604999999999999</v>
      </c>
      <c r="AC9" s="152">
        <v>0.98049999999999982</v>
      </c>
      <c r="AD9" s="152">
        <v>99.667333333333332</v>
      </c>
      <c r="AE9" s="175"/>
    </row>
    <row r="10" spans="1:31" s="178" customFormat="1" ht="15" customHeight="1">
      <c r="A10" s="170" t="s">
        <v>2712</v>
      </c>
      <c r="B10" s="193" t="s">
        <v>2713</v>
      </c>
      <c r="C10" s="152">
        <v>0.2</v>
      </c>
      <c r="D10" s="193">
        <v>850</v>
      </c>
      <c r="E10" s="173">
        <f t="shared" si="1"/>
        <v>2</v>
      </c>
      <c r="F10" s="152">
        <f t="shared" si="2"/>
        <v>1123.1500000000001</v>
      </c>
      <c r="G10" s="152">
        <v>65.798294910669469</v>
      </c>
      <c r="H10" s="152">
        <v>0.46582676225391306</v>
      </c>
      <c r="I10" s="152">
        <v>18.936878744470498</v>
      </c>
      <c r="J10" s="152">
        <v>1.6260611071359012</v>
      </c>
      <c r="K10" s="152">
        <v>0</v>
      </c>
      <c r="L10" s="152">
        <v>0.24950020121869182</v>
      </c>
      <c r="M10" s="152">
        <v>1.6961547764276441</v>
      </c>
      <c r="N10" s="152">
        <v>5.0178302427813977</v>
      </c>
      <c r="O10" s="152">
        <v>6.0557348285960497</v>
      </c>
      <c r="P10" s="152">
        <v>0</v>
      </c>
      <c r="Q10" s="152">
        <f t="shared" si="0"/>
        <v>99.846281573553568</v>
      </c>
      <c r="R10" s="152"/>
      <c r="S10" s="174">
        <v>7.3248969999999929</v>
      </c>
      <c r="T10" s="152"/>
      <c r="U10" s="152">
        <v>57.38</v>
      </c>
      <c r="V10" s="152">
        <v>0.19</v>
      </c>
      <c r="W10" s="152">
        <v>23.75</v>
      </c>
      <c r="X10" s="152">
        <v>1.1599999999999999</v>
      </c>
      <c r="Y10" s="152">
        <v>0</v>
      </c>
      <c r="Z10" s="152">
        <v>0.43</v>
      </c>
      <c r="AA10" s="152">
        <v>7.34</v>
      </c>
      <c r="AB10" s="152">
        <v>5.92</v>
      </c>
      <c r="AC10" s="152">
        <v>1.6</v>
      </c>
      <c r="AD10" s="152">
        <f>SUM(U10:AC10)</f>
        <v>97.77</v>
      </c>
      <c r="AE10" s="194"/>
    </row>
    <row r="11" spans="1:31" s="178" customFormat="1" ht="15" customHeight="1">
      <c r="A11" s="170" t="s">
        <v>2712</v>
      </c>
      <c r="B11" s="193" t="s">
        <v>2714</v>
      </c>
      <c r="C11" s="152">
        <v>0.20200000000000001</v>
      </c>
      <c r="D11" s="193">
        <v>900</v>
      </c>
      <c r="E11" s="173">
        <f t="shared" si="1"/>
        <v>2.02</v>
      </c>
      <c r="F11" s="152">
        <f t="shared" si="2"/>
        <v>1173.1500000000001</v>
      </c>
      <c r="G11" s="152">
        <v>63.915131774819905</v>
      </c>
      <c r="H11" s="152">
        <v>0.43452801093347987</v>
      </c>
      <c r="I11" s="152">
        <v>19.612935293297049</v>
      </c>
      <c r="J11" s="152">
        <v>1.7137672019149963</v>
      </c>
      <c r="K11" s="152">
        <v>0</v>
      </c>
      <c r="L11" s="152">
        <v>0.79610471472956668</v>
      </c>
      <c r="M11" s="152">
        <v>2.7595424882428441</v>
      </c>
      <c r="N11" s="152">
        <v>5.6930327376363934</v>
      </c>
      <c r="O11" s="152">
        <v>4.8701917981675535</v>
      </c>
      <c r="P11" s="152">
        <v>0</v>
      </c>
      <c r="Q11" s="152">
        <f t="shared" si="0"/>
        <v>99.79523401974177</v>
      </c>
      <c r="R11" s="152"/>
      <c r="S11" s="174">
        <v>5.7466969999999939</v>
      </c>
      <c r="T11" s="152"/>
      <c r="U11" s="152">
        <v>54.08</v>
      </c>
      <c r="V11" s="152">
        <v>0.19</v>
      </c>
      <c r="W11" s="152">
        <v>27.37</v>
      </c>
      <c r="X11" s="152">
        <v>1.21</v>
      </c>
      <c r="Y11" s="152">
        <v>0</v>
      </c>
      <c r="Z11" s="152">
        <v>0.17</v>
      </c>
      <c r="AA11" s="152">
        <v>10.56</v>
      </c>
      <c r="AB11" s="152">
        <v>4.9000000000000004</v>
      </c>
      <c r="AC11" s="152">
        <v>0.69</v>
      </c>
      <c r="AD11" s="152">
        <f t="shared" ref="AD11:AD20" si="3">SUM(U11:AC11)</f>
        <v>99.17</v>
      </c>
      <c r="AE11" s="194"/>
    </row>
    <row r="12" spans="1:31" s="178" customFormat="1" ht="15" customHeight="1">
      <c r="A12" s="170" t="s">
        <v>2712</v>
      </c>
      <c r="B12" s="193" t="s">
        <v>2715</v>
      </c>
      <c r="C12" s="152">
        <v>0.20200000000000001</v>
      </c>
      <c r="D12" s="193">
        <v>900</v>
      </c>
      <c r="E12" s="173">
        <f t="shared" si="1"/>
        <v>2.02</v>
      </c>
      <c r="F12" s="152">
        <f t="shared" si="2"/>
        <v>1173.1500000000001</v>
      </c>
      <c r="G12" s="152">
        <v>63.870341555789672</v>
      </c>
      <c r="H12" s="152">
        <v>0.47799002413357927</v>
      </c>
      <c r="I12" s="152">
        <v>19.56160176264753</v>
      </c>
      <c r="J12" s="152">
        <v>1.8341621338662304</v>
      </c>
      <c r="K12" s="152">
        <v>0</v>
      </c>
      <c r="L12" s="152">
        <v>0.65165145520015588</v>
      </c>
      <c r="M12" s="152">
        <v>2.9971399469559947</v>
      </c>
      <c r="N12" s="152">
        <v>5.6104740979928422</v>
      </c>
      <c r="O12" s="152">
        <v>4.7988592336125357</v>
      </c>
      <c r="P12" s="152">
        <v>0</v>
      </c>
      <c r="Q12" s="152">
        <f t="shared" si="0"/>
        <v>99.802220210198541</v>
      </c>
      <c r="R12" s="152"/>
      <c r="S12" s="174">
        <v>6.357239833333332</v>
      </c>
      <c r="T12" s="152"/>
      <c r="U12" s="152">
        <v>54.85</v>
      </c>
      <c r="V12" s="152">
        <v>0.14000000000000001</v>
      </c>
      <c r="W12" s="152">
        <v>26.43</v>
      </c>
      <c r="X12" s="152">
        <v>1.06</v>
      </c>
      <c r="Y12" s="152">
        <v>0</v>
      </c>
      <c r="Z12" s="152">
        <v>0.24</v>
      </c>
      <c r="AA12" s="152">
        <v>10.130000000000001</v>
      </c>
      <c r="AB12" s="152">
        <v>5.1100000000000003</v>
      </c>
      <c r="AC12" s="152">
        <v>0.97</v>
      </c>
      <c r="AD12" s="152">
        <f t="shared" si="3"/>
        <v>98.929999999999993</v>
      </c>
      <c r="AE12" s="194"/>
    </row>
    <row r="13" spans="1:31" s="178" customFormat="1" ht="15" customHeight="1">
      <c r="A13" s="170" t="s">
        <v>2712</v>
      </c>
      <c r="B13" s="193" t="s">
        <v>2716</v>
      </c>
      <c r="C13" s="152">
        <v>0.19500000000000001</v>
      </c>
      <c r="D13" s="193">
        <v>950</v>
      </c>
      <c r="E13" s="173">
        <f t="shared" si="1"/>
        <v>1.9500000000000002</v>
      </c>
      <c r="F13" s="152">
        <f t="shared" si="2"/>
        <v>1223.1500000000001</v>
      </c>
      <c r="G13" s="152">
        <v>60.192120319314832</v>
      </c>
      <c r="H13" s="152">
        <v>0.88099822073443324</v>
      </c>
      <c r="I13" s="152">
        <v>19.128214334185571</v>
      </c>
      <c r="J13" s="152">
        <v>3.3158345857411429</v>
      </c>
      <c r="K13" s="152">
        <v>0</v>
      </c>
      <c r="L13" s="152">
        <v>1.4744584171780868</v>
      </c>
      <c r="M13" s="152">
        <v>5.2321123001510106</v>
      </c>
      <c r="N13" s="152">
        <v>5.5993036070052202</v>
      </c>
      <c r="O13" s="152">
        <v>3.7021105610307794</v>
      </c>
      <c r="P13" s="152">
        <v>0</v>
      </c>
      <c r="Q13" s="152">
        <f t="shared" si="0"/>
        <v>99.525152345341084</v>
      </c>
      <c r="R13" s="152"/>
      <c r="S13" s="174">
        <v>7.3972598750000023</v>
      </c>
      <c r="T13" s="152"/>
      <c r="U13" s="152">
        <v>49.2</v>
      </c>
      <c r="V13" s="152">
        <v>0.16</v>
      </c>
      <c r="W13" s="152">
        <v>29.53</v>
      </c>
      <c r="X13" s="152">
        <v>1.26</v>
      </c>
      <c r="Y13" s="152">
        <v>0</v>
      </c>
      <c r="Z13" s="152">
        <v>0.23</v>
      </c>
      <c r="AA13" s="152">
        <v>14.96</v>
      </c>
      <c r="AB13" s="152">
        <v>2.62</v>
      </c>
      <c r="AC13" s="152">
        <v>0.62</v>
      </c>
      <c r="AD13" s="152">
        <f t="shared" si="3"/>
        <v>98.580000000000013</v>
      </c>
      <c r="AE13" s="194"/>
    </row>
    <row r="14" spans="1:31" s="178" customFormat="1" ht="15" customHeight="1">
      <c r="A14" s="170" t="s">
        <v>2712</v>
      </c>
      <c r="B14" s="193" t="s">
        <v>2717</v>
      </c>
      <c r="C14" s="152">
        <v>0.2</v>
      </c>
      <c r="D14" s="193">
        <v>850</v>
      </c>
      <c r="E14" s="173">
        <f t="shared" si="1"/>
        <v>2</v>
      </c>
      <c r="F14" s="152">
        <f t="shared" si="2"/>
        <v>1123.1500000000001</v>
      </c>
      <c r="G14" s="152">
        <v>64.709999999999994</v>
      </c>
      <c r="H14" s="152">
        <v>0.67</v>
      </c>
      <c r="I14" s="152">
        <v>19.510000000000002</v>
      </c>
      <c r="J14" s="152">
        <v>1.64</v>
      </c>
      <c r="K14" s="152">
        <v>0</v>
      </c>
      <c r="L14" s="152">
        <v>0.48</v>
      </c>
      <c r="M14" s="152">
        <v>2.2799999999999998</v>
      </c>
      <c r="N14" s="152">
        <v>4.8099999999999996</v>
      </c>
      <c r="O14" s="152">
        <v>5.76</v>
      </c>
      <c r="P14" s="152">
        <v>0</v>
      </c>
      <c r="Q14" s="152">
        <f t="shared" si="0"/>
        <v>99.860000000000014</v>
      </c>
      <c r="R14" s="152"/>
      <c r="S14" s="174">
        <v>7.573925</v>
      </c>
      <c r="T14" s="152"/>
      <c r="U14" s="152">
        <v>56.64</v>
      </c>
      <c r="V14" s="152">
        <v>0.22</v>
      </c>
      <c r="W14" s="152">
        <v>24.17</v>
      </c>
      <c r="X14" s="152">
        <v>1.18</v>
      </c>
      <c r="Y14" s="152">
        <v>0</v>
      </c>
      <c r="Z14" s="152">
        <v>0.35</v>
      </c>
      <c r="AA14" s="152">
        <v>7.89</v>
      </c>
      <c r="AB14" s="152">
        <v>5.51</v>
      </c>
      <c r="AC14" s="152">
        <v>1.75</v>
      </c>
      <c r="AD14" s="152">
        <f t="shared" si="3"/>
        <v>97.710000000000008</v>
      </c>
      <c r="AE14" s="194"/>
    </row>
    <row r="15" spans="1:31" s="178" customFormat="1" ht="15" customHeight="1">
      <c r="A15" s="170" t="s">
        <v>2712</v>
      </c>
      <c r="B15" s="193" t="s">
        <v>2718</v>
      </c>
      <c r="C15" s="152">
        <v>0.2</v>
      </c>
      <c r="D15" s="193">
        <v>850</v>
      </c>
      <c r="E15" s="173">
        <f t="shared" si="1"/>
        <v>2</v>
      </c>
      <c r="F15" s="152">
        <f t="shared" si="2"/>
        <v>1123.1500000000001</v>
      </c>
      <c r="G15" s="152">
        <v>65.21848974684174</v>
      </c>
      <c r="H15" s="152">
        <v>0.61494413300994732</v>
      </c>
      <c r="I15" s="152">
        <v>19.560685070938913</v>
      </c>
      <c r="J15" s="152">
        <v>1.4504895415402896</v>
      </c>
      <c r="K15" s="152">
        <v>0</v>
      </c>
      <c r="L15" s="152">
        <v>0.43449873480355633</v>
      </c>
      <c r="M15" s="152">
        <v>2.4922409841859605</v>
      </c>
      <c r="N15" s="152">
        <v>4.6963508638640343</v>
      </c>
      <c r="O15" s="152">
        <v>5.3932859862996541</v>
      </c>
      <c r="P15" s="152">
        <v>0</v>
      </c>
      <c r="Q15" s="152">
        <f t="shared" si="0"/>
        <v>99.860985061484101</v>
      </c>
      <c r="R15" s="152"/>
      <c r="S15" s="174">
        <v>7.1043000000000003</v>
      </c>
      <c r="T15" s="152"/>
      <c r="U15" s="152">
        <v>56.8</v>
      </c>
      <c r="V15" s="152">
        <v>0.34</v>
      </c>
      <c r="W15" s="152">
        <v>23.43</v>
      </c>
      <c r="X15" s="152">
        <v>1.87</v>
      </c>
      <c r="Y15" s="152">
        <v>0</v>
      </c>
      <c r="Z15" s="152">
        <v>0.3</v>
      </c>
      <c r="AA15" s="152">
        <v>7.26</v>
      </c>
      <c r="AB15" s="152">
        <v>5.6</v>
      </c>
      <c r="AC15" s="152">
        <v>1.81</v>
      </c>
      <c r="AD15" s="152">
        <f t="shared" si="3"/>
        <v>97.41</v>
      </c>
      <c r="AE15" s="194"/>
    </row>
    <row r="16" spans="1:31" s="178" customFormat="1" ht="15" customHeight="1">
      <c r="A16" s="170" t="s">
        <v>2712</v>
      </c>
      <c r="B16" s="193" t="s">
        <v>2719</v>
      </c>
      <c r="C16" s="152">
        <v>0.20200000000000001</v>
      </c>
      <c r="D16" s="193">
        <v>900</v>
      </c>
      <c r="E16" s="173">
        <f t="shared" si="1"/>
        <v>2.02</v>
      </c>
      <c r="F16" s="152">
        <f t="shared" si="2"/>
        <v>1173.1500000000001</v>
      </c>
      <c r="G16" s="152">
        <v>62.809098670568822</v>
      </c>
      <c r="H16" s="152">
        <v>0.57880871232514131</v>
      </c>
      <c r="I16" s="152">
        <v>19.793667476321716</v>
      </c>
      <c r="J16" s="152">
        <v>1.9760757991490612</v>
      </c>
      <c r="K16" s="152">
        <v>0</v>
      </c>
      <c r="L16" s="152">
        <v>0.71264998806978319</v>
      </c>
      <c r="M16" s="152">
        <v>3.525079619974802</v>
      </c>
      <c r="N16" s="152">
        <v>5.833065881881911</v>
      </c>
      <c r="O16" s="152">
        <v>4.504099487650981</v>
      </c>
      <c r="P16" s="152">
        <v>0</v>
      </c>
      <c r="Q16" s="152">
        <f t="shared" si="0"/>
        <v>99.732545635942216</v>
      </c>
      <c r="R16" s="152"/>
      <c r="S16" s="174">
        <v>6.6495387272727289</v>
      </c>
      <c r="T16" s="152"/>
      <c r="U16" s="152">
        <v>52.81</v>
      </c>
      <c r="V16" s="152">
        <v>0.05</v>
      </c>
      <c r="W16" s="152">
        <v>28.6</v>
      </c>
      <c r="X16" s="152">
        <v>1.04</v>
      </c>
      <c r="Y16" s="152">
        <v>0</v>
      </c>
      <c r="Z16" s="152">
        <v>0.13</v>
      </c>
      <c r="AA16" s="152">
        <v>12.04</v>
      </c>
      <c r="AB16" s="152">
        <v>4.4800000000000004</v>
      </c>
      <c r="AC16" s="152">
        <v>0.49</v>
      </c>
      <c r="AD16" s="152">
        <f t="shared" si="3"/>
        <v>99.640000000000015</v>
      </c>
      <c r="AE16" s="194"/>
    </row>
    <row r="17" spans="1:31" s="178" customFormat="1" ht="15" customHeight="1">
      <c r="A17" s="170" t="s">
        <v>2712</v>
      </c>
      <c r="B17" s="193" t="s">
        <v>2720</v>
      </c>
      <c r="C17" s="152">
        <v>0.20200000000000001</v>
      </c>
      <c r="D17" s="193">
        <v>900</v>
      </c>
      <c r="E17" s="173">
        <f t="shared" si="1"/>
        <v>2.02</v>
      </c>
      <c r="F17" s="152">
        <f t="shared" si="2"/>
        <v>1173.1500000000001</v>
      </c>
      <c r="G17" s="152">
        <v>63.983466055454734</v>
      </c>
      <c r="H17" s="152">
        <v>0.47980490615653798</v>
      </c>
      <c r="I17" s="152">
        <v>19.652165107389408</v>
      </c>
      <c r="J17" s="152">
        <v>1.8168698848875287</v>
      </c>
      <c r="K17" s="152">
        <v>0</v>
      </c>
      <c r="L17" s="152">
        <v>0.81578701312077362</v>
      </c>
      <c r="M17" s="152">
        <v>2.7487930570272403</v>
      </c>
      <c r="N17" s="152">
        <v>5.3632224046749348</v>
      </c>
      <c r="O17" s="152">
        <v>4.9068882877990578</v>
      </c>
      <c r="P17" s="152">
        <v>0</v>
      </c>
      <c r="Q17" s="152">
        <f t="shared" si="0"/>
        <v>99.766996716510207</v>
      </c>
      <c r="R17" s="152"/>
      <c r="S17" s="174">
        <v>5.8927455000000073</v>
      </c>
      <c r="T17" s="152"/>
      <c r="U17" s="152">
        <v>54.7</v>
      </c>
      <c r="V17" s="152">
        <v>0.19</v>
      </c>
      <c r="W17" s="152">
        <v>26.29</v>
      </c>
      <c r="X17" s="152">
        <v>1.1299999999999999</v>
      </c>
      <c r="Y17" s="152">
        <v>0</v>
      </c>
      <c r="Z17" s="152">
        <v>0.24</v>
      </c>
      <c r="AA17" s="152">
        <v>9.75</v>
      </c>
      <c r="AB17" s="152">
        <v>5.0599999999999996</v>
      </c>
      <c r="AC17" s="152">
        <v>1.08</v>
      </c>
      <c r="AD17" s="152">
        <f t="shared" si="3"/>
        <v>98.44</v>
      </c>
      <c r="AE17" s="194"/>
    </row>
    <row r="18" spans="1:31" s="178" customFormat="1" ht="15" customHeight="1">
      <c r="A18" s="170" t="s">
        <v>2712</v>
      </c>
      <c r="B18" s="193" t="s">
        <v>2721</v>
      </c>
      <c r="C18" s="152">
        <v>0.17</v>
      </c>
      <c r="D18" s="193">
        <v>950</v>
      </c>
      <c r="E18" s="173">
        <f t="shared" si="1"/>
        <v>1.7000000000000002</v>
      </c>
      <c r="F18" s="152">
        <f t="shared" si="2"/>
        <v>1223.1500000000001</v>
      </c>
      <c r="G18" s="152">
        <v>62.013375521571909</v>
      </c>
      <c r="H18" s="152">
        <v>0.64126700240179535</v>
      </c>
      <c r="I18" s="152">
        <v>19.287122897478572</v>
      </c>
      <c r="J18" s="152">
        <v>2.4599518594756922</v>
      </c>
      <c r="K18" s="152">
        <v>0</v>
      </c>
      <c r="L18" s="152">
        <v>1.1549723264115741</v>
      </c>
      <c r="M18" s="152">
        <v>4.5795782392673985</v>
      </c>
      <c r="N18" s="152">
        <v>5.5064286155050821</v>
      </c>
      <c r="O18" s="152">
        <v>3.9862993031021055</v>
      </c>
      <c r="P18" s="152">
        <v>0</v>
      </c>
      <c r="Q18" s="152">
        <f t="shared" si="0"/>
        <v>99.628995765214114</v>
      </c>
      <c r="R18" s="152"/>
      <c r="S18" s="174">
        <v>6.030266000000001</v>
      </c>
      <c r="T18" s="152"/>
      <c r="U18" s="152">
        <v>51.32</v>
      </c>
      <c r="V18" s="152">
        <v>0.15</v>
      </c>
      <c r="W18" s="152">
        <v>28.13</v>
      </c>
      <c r="X18" s="152">
        <v>1.42</v>
      </c>
      <c r="Y18" s="152">
        <v>0</v>
      </c>
      <c r="Z18" s="152">
        <v>0.23</v>
      </c>
      <c r="AA18" s="152">
        <v>12.49</v>
      </c>
      <c r="AB18" s="152">
        <v>3.24</v>
      </c>
      <c r="AC18" s="152">
        <v>0.87</v>
      </c>
      <c r="AD18" s="152">
        <f t="shared" si="3"/>
        <v>97.85</v>
      </c>
      <c r="AE18" s="194"/>
    </row>
    <row r="19" spans="1:31" s="178" customFormat="1" ht="15" customHeight="1">
      <c r="A19" s="170" t="s">
        <v>2712</v>
      </c>
      <c r="B19" s="193" t="s">
        <v>2722</v>
      </c>
      <c r="C19" s="152">
        <v>0.17</v>
      </c>
      <c r="D19" s="193">
        <v>950</v>
      </c>
      <c r="E19" s="173">
        <f t="shared" si="1"/>
        <v>1.7000000000000002</v>
      </c>
      <c r="F19" s="152">
        <f t="shared" si="2"/>
        <v>1223.1500000000001</v>
      </c>
      <c r="G19" s="152">
        <v>62.020557582509106</v>
      </c>
      <c r="H19" s="152">
        <v>0.62853115289018713</v>
      </c>
      <c r="I19" s="152">
        <v>19.175323419034193</v>
      </c>
      <c r="J19" s="152">
        <v>2.3849054333801192</v>
      </c>
      <c r="K19" s="152">
        <v>0</v>
      </c>
      <c r="L19" s="152">
        <v>1.2791085587298716</v>
      </c>
      <c r="M19" s="152">
        <v>4.579311271563177</v>
      </c>
      <c r="N19" s="152">
        <v>5.629781369478966</v>
      </c>
      <c r="O19" s="152">
        <v>3.9381308866942093</v>
      </c>
      <c r="P19" s="152">
        <v>0</v>
      </c>
      <c r="Q19" s="152">
        <f t="shared" si="0"/>
        <v>99.635649674279833</v>
      </c>
      <c r="R19" s="152"/>
      <c r="S19" s="174">
        <v>6.5623576250000042</v>
      </c>
      <c r="T19" s="152"/>
      <c r="U19" s="152">
        <v>49.1</v>
      </c>
      <c r="V19" s="152">
        <v>0.05</v>
      </c>
      <c r="W19" s="152">
        <v>30.86</v>
      </c>
      <c r="X19" s="152">
        <v>1.18</v>
      </c>
      <c r="Y19" s="152">
        <v>0</v>
      </c>
      <c r="Z19" s="152">
        <v>0.13</v>
      </c>
      <c r="AA19" s="152">
        <v>15.09</v>
      </c>
      <c r="AB19" s="152">
        <v>2.89</v>
      </c>
      <c r="AC19" s="152">
        <v>0.2</v>
      </c>
      <c r="AD19" s="152">
        <f t="shared" si="3"/>
        <v>99.5</v>
      </c>
      <c r="AE19" s="194"/>
    </row>
    <row r="20" spans="1:31" s="178" customFormat="1" ht="15" customHeight="1">
      <c r="A20" s="170" t="s">
        <v>2712</v>
      </c>
      <c r="B20" s="193" t="s">
        <v>2723</v>
      </c>
      <c r="C20" s="152">
        <v>0.20200000000000001</v>
      </c>
      <c r="D20" s="193">
        <v>950</v>
      </c>
      <c r="E20" s="173">
        <f t="shared" si="1"/>
        <v>2.02</v>
      </c>
      <c r="F20" s="152">
        <f t="shared" si="2"/>
        <v>1223.1500000000001</v>
      </c>
      <c r="G20" s="152">
        <v>62.350278680845094</v>
      </c>
      <c r="H20" s="152">
        <v>0.49008133397990189</v>
      </c>
      <c r="I20" s="152">
        <v>19.709542721544238</v>
      </c>
      <c r="J20" s="152">
        <v>2.0948267972846586</v>
      </c>
      <c r="K20" s="152">
        <v>0</v>
      </c>
      <c r="L20" s="152">
        <v>0.9743969989309762</v>
      </c>
      <c r="M20" s="152">
        <v>3.4174069627956745</v>
      </c>
      <c r="N20" s="152">
        <v>6.0830064923644125</v>
      </c>
      <c r="O20" s="152">
        <v>4.6006008514030947</v>
      </c>
      <c r="P20" s="152">
        <v>0</v>
      </c>
      <c r="Q20" s="152">
        <f t="shared" si="0"/>
        <v>99.720140839148058</v>
      </c>
      <c r="R20" s="152"/>
      <c r="S20" s="174">
        <v>5.1163941666666659</v>
      </c>
      <c r="T20" s="152"/>
      <c r="U20" s="152">
        <v>53.79</v>
      </c>
      <c r="V20" s="152">
        <v>0.15</v>
      </c>
      <c r="W20" s="152">
        <v>26.55</v>
      </c>
      <c r="X20" s="152">
        <v>1.1000000000000001</v>
      </c>
      <c r="Y20" s="152">
        <v>0</v>
      </c>
      <c r="Z20" s="152">
        <v>0.28000000000000003</v>
      </c>
      <c r="AA20" s="152">
        <v>10.07</v>
      </c>
      <c r="AB20" s="152">
        <v>4.6900000000000004</v>
      </c>
      <c r="AC20" s="152">
        <v>1.0900000000000001</v>
      </c>
      <c r="AD20" s="152">
        <f t="shared" si="3"/>
        <v>97.72</v>
      </c>
      <c r="AE20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B5326-DBB9-4F96-8991-3C392C371433}">
  <dimension ref="A1:U69"/>
  <sheetViews>
    <sheetView topLeftCell="L1" workbookViewId="0">
      <selection activeCell="Q18" sqref="Q18"/>
    </sheetView>
  </sheetViews>
  <sheetFormatPr defaultColWidth="18.5546875" defaultRowHeight="14.4"/>
  <sheetData>
    <row r="1" spans="1:21">
      <c r="A1" t="s">
        <v>2</v>
      </c>
      <c r="B1" t="s">
        <v>2753</v>
      </c>
      <c r="C1" t="s">
        <v>2754</v>
      </c>
      <c r="D1" t="s">
        <v>111</v>
      </c>
      <c r="E1" t="s">
        <v>2755</v>
      </c>
      <c r="F1" t="s">
        <v>1337</v>
      </c>
      <c r="G1" t="s">
        <v>2756</v>
      </c>
      <c r="H1" t="s">
        <v>1085</v>
      </c>
      <c r="I1" t="s">
        <v>1086</v>
      </c>
      <c r="J1" t="s">
        <v>1087</v>
      </c>
      <c r="K1" t="s">
        <v>1090</v>
      </c>
      <c r="L1" t="s">
        <v>81</v>
      </c>
      <c r="M1" t="s">
        <v>82</v>
      </c>
      <c r="N1" t="s">
        <v>83</v>
      </c>
      <c r="O1" t="s">
        <v>84</v>
      </c>
      <c r="P1" t="s">
        <v>1088</v>
      </c>
      <c r="Q1" t="s">
        <v>1089</v>
      </c>
      <c r="R1" t="s">
        <v>2819</v>
      </c>
      <c r="S1" t="s">
        <v>2820</v>
      </c>
      <c r="T1" t="s">
        <v>1108</v>
      </c>
      <c r="U1" t="s">
        <v>2757</v>
      </c>
    </row>
    <row r="2" spans="1:21">
      <c r="A2" t="s">
        <v>2758</v>
      </c>
      <c r="B2" t="s">
        <v>2759</v>
      </c>
      <c r="C2">
        <v>750</v>
      </c>
      <c r="D2">
        <f>C2+273.15</f>
        <v>1023.15</v>
      </c>
      <c r="E2">
        <v>20</v>
      </c>
      <c r="F2">
        <v>1</v>
      </c>
      <c r="G2">
        <v>0.02</v>
      </c>
      <c r="H2">
        <v>50.04</v>
      </c>
      <c r="I2">
        <v>0.67</v>
      </c>
      <c r="J2">
        <v>4.3099999999999996</v>
      </c>
      <c r="L2">
        <v>17.48</v>
      </c>
      <c r="M2">
        <v>0.44</v>
      </c>
      <c r="N2">
        <v>12.68</v>
      </c>
      <c r="O2">
        <v>11.06</v>
      </c>
      <c r="P2">
        <v>0.92</v>
      </c>
      <c r="Q2">
        <v>0.39</v>
      </c>
      <c r="S2">
        <v>0.18</v>
      </c>
      <c r="T2">
        <v>98.17</v>
      </c>
      <c r="U2">
        <v>0.745</v>
      </c>
    </row>
    <row r="3" spans="1:21">
      <c r="A3" t="s">
        <v>2758</v>
      </c>
      <c r="B3" t="s">
        <v>2760</v>
      </c>
      <c r="C3">
        <v>715</v>
      </c>
      <c r="D3">
        <f t="shared" ref="D3:D66" si="0">C3+273.15</f>
        <v>988.15</v>
      </c>
      <c r="E3">
        <v>20</v>
      </c>
      <c r="F3">
        <v>2</v>
      </c>
      <c r="G3">
        <v>0.02</v>
      </c>
      <c r="H3">
        <v>48.42</v>
      </c>
      <c r="I3">
        <v>0.91</v>
      </c>
      <c r="J3">
        <v>4.71</v>
      </c>
      <c r="K3">
        <v>0.01</v>
      </c>
      <c r="L3">
        <v>18.309999999999999</v>
      </c>
      <c r="M3">
        <v>0.37</v>
      </c>
      <c r="N3">
        <v>11.41</v>
      </c>
      <c r="O3">
        <v>10.88</v>
      </c>
      <c r="P3">
        <v>1.02</v>
      </c>
      <c r="Q3">
        <v>0.46</v>
      </c>
      <c r="S3">
        <v>0.23</v>
      </c>
      <c r="T3">
        <v>96.73</v>
      </c>
      <c r="U3">
        <v>0.83299999999999996</v>
      </c>
    </row>
    <row r="4" spans="1:21">
      <c r="A4" t="s">
        <v>2758</v>
      </c>
      <c r="B4" t="s">
        <v>2761</v>
      </c>
      <c r="C4">
        <v>715</v>
      </c>
      <c r="D4">
        <f t="shared" si="0"/>
        <v>988.15</v>
      </c>
      <c r="E4">
        <v>15</v>
      </c>
      <c r="F4">
        <v>4.3</v>
      </c>
      <c r="G4">
        <v>0.05</v>
      </c>
      <c r="H4">
        <v>44.14</v>
      </c>
      <c r="I4">
        <v>1.41</v>
      </c>
      <c r="J4">
        <v>9.6</v>
      </c>
      <c r="L4">
        <v>19.18</v>
      </c>
      <c r="M4">
        <v>0.35</v>
      </c>
      <c r="N4">
        <v>10.039999999999999</v>
      </c>
      <c r="O4">
        <v>10.42</v>
      </c>
      <c r="P4">
        <v>1.57</v>
      </c>
      <c r="Q4">
        <v>1.02</v>
      </c>
      <c r="S4">
        <v>7.0000000000000007E-2</v>
      </c>
      <c r="T4">
        <v>97.82</v>
      </c>
      <c r="U4">
        <v>1.6919999999999999</v>
      </c>
    </row>
    <row r="5" spans="1:21">
      <c r="A5" t="s">
        <v>2758</v>
      </c>
      <c r="B5" t="s">
        <v>2762</v>
      </c>
      <c r="C5">
        <v>730</v>
      </c>
      <c r="D5">
        <f t="shared" si="0"/>
        <v>1003.15</v>
      </c>
      <c r="E5">
        <v>50</v>
      </c>
      <c r="F5">
        <v>10</v>
      </c>
      <c r="G5">
        <v>0.05</v>
      </c>
      <c r="H5">
        <v>43.22</v>
      </c>
      <c r="I5">
        <v>1.22</v>
      </c>
      <c r="J5">
        <v>13.13</v>
      </c>
      <c r="L5">
        <v>18.93</v>
      </c>
      <c r="M5">
        <v>0.31</v>
      </c>
      <c r="N5">
        <v>7.74</v>
      </c>
      <c r="O5">
        <v>10.3</v>
      </c>
      <c r="P5">
        <v>1.53</v>
      </c>
      <c r="Q5">
        <v>0.89</v>
      </c>
      <c r="S5">
        <v>0.02</v>
      </c>
      <c r="T5">
        <v>97.3</v>
      </c>
      <c r="U5">
        <v>2.327</v>
      </c>
    </row>
    <row r="6" spans="1:21">
      <c r="A6" t="s">
        <v>2758</v>
      </c>
      <c r="B6" t="s">
        <v>2763</v>
      </c>
      <c r="C6">
        <v>715</v>
      </c>
      <c r="D6">
        <f t="shared" si="0"/>
        <v>988.15</v>
      </c>
      <c r="E6">
        <v>15</v>
      </c>
      <c r="F6">
        <v>8</v>
      </c>
      <c r="G6">
        <v>0.05</v>
      </c>
      <c r="H6">
        <v>41.02</v>
      </c>
      <c r="I6">
        <v>3.04</v>
      </c>
      <c r="J6">
        <v>12.29</v>
      </c>
      <c r="K6">
        <v>0.05</v>
      </c>
      <c r="L6">
        <v>17.760000000000002</v>
      </c>
      <c r="M6">
        <v>0.27</v>
      </c>
      <c r="N6">
        <v>9.73</v>
      </c>
      <c r="O6">
        <v>10.210000000000001</v>
      </c>
      <c r="P6">
        <v>1.91</v>
      </c>
      <c r="Q6">
        <v>0.95</v>
      </c>
      <c r="S6">
        <v>0.02</v>
      </c>
      <c r="T6">
        <v>97.25</v>
      </c>
      <c r="U6">
        <v>2.1840000000000002</v>
      </c>
    </row>
    <row r="7" spans="1:21">
      <c r="A7" t="s">
        <v>2758</v>
      </c>
      <c r="B7" t="s">
        <v>2764</v>
      </c>
      <c r="C7">
        <v>730</v>
      </c>
      <c r="D7">
        <f t="shared" si="0"/>
        <v>1003.15</v>
      </c>
      <c r="E7">
        <v>50</v>
      </c>
      <c r="F7">
        <v>10</v>
      </c>
      <c r="G7">
        <v>0.05</v>
      </c>
      <c r="H7">
        <v>41.28</v>
      </c>
      <c r="I7">
        <v>2.8</v>
      </c>
      <c r="J7">
        <v>13</v>
      </c>
      <c r="L7">
        <v>16.63</v>
      </c>
      <c r="M7">
        <v>0.22</v>
      </c>
      <c r="N7">
        <v>10.07</v>
      </c>
      <c r="O7">
        <v>10.28</v>
      </c>
      <c r="P7">
        <v>1.96</v>
      </c>
      <c r="Q7">
        <v>1</v>
      </c>
      <c r="S7">
        <v>0.02</v>
      </c>
      <c r="T7">
        <v>97.26</v>
      </c>
      <c r="U7">
        <v>2.294</v>
      </c>
    </row>
    <row r="8" spans="1:21">
      <c r="A8" t="s">
        <v>2758</v>
      </c>
      <c r="B8" t="s">
        <v>2765</v>
      </c>
      <c r="C8">
        <v>760</v>
      </c>
      <c r="D8">
        <f t="shared" si="0"/>
        <v>1033.1500000000001</v>
      </c>
      <c r="E8">
        <v>20</v>
      </c>
      <c r="F8">
        <v>1</v>
      </c>
      <c r="G8">
        <v>0.02</v>
      </c>
      <c r="H8">
        <v>50.51</v>
      </c>
      <c r="I8">
        <v>0.61</v>
      </c>
      <c r="J8">
        <v>3.85</v>
      </c>
      <c r="L8">
        <v>17.59</v>
      </c>
      <c r="M8">
        <v>0.4</v>
      </c>
      <c r="N8">
        <v>12.69</v>
      </c>
      <c r="O8">
        <v>10.73</v>
      </c>
      <c r="P8">
        <v>0.87</v>
      </c>
      <c r="Q8">
        <v>0.37</v>
      </c>
      <c r="S8">
        <v>0.17</v>
      </c>
      <c r="T8">
        <v>97.79</v>
      </c>
      <c r="U8">
        <v>0.66700000000000004</v>
      </c>
    </row>
    <row r="9" spans="1:21">
      <c r="A9" t="s">
        <v>2758</v>
      </c>
      <c r="B9" t="s">
        <v>2766</v>
      </c>
      <c r="C9">
        <v>705</v>
      </c>
      <c r="D9">
        <f t="shared" si="0"/>
        <v>978.15</v>
      </c>
      <c r="E9">
        <v>20</v>
      </c>
      <c r="F9">
        <v>2</v>
      </c>
      <c r="G9">
        <v>0.02</v>
      </c>
      <c r="H9">
        <v>48.72</v>
      </c>
      <c r="I9">
        <v>0.65</v>
      </c>
      <c r="J9">
        <v>6.14</v>
      </c>
      <c r="L9">
        <v>18.04</v>
      </c>
      <c r="M9">
        <v>0.51</v>
      </c>
      <c r="N9">
        <v>11.74</v>
      </c>
      <c r="O9">
        <v>11.33</v>
      </c>
      <c r="P9">
        <v>0.63</v>
      </c>
      <c r="Q9">
        <v>0.36</v>
      </c>
      <c r="S9">
        <v>0.03</v>
      </c>
      <c r="T9">
        <v>98.14</v>
      </c>
      <c r="U9">
        <v>1.0629999999999999</v>
      </c>
    </row>
    <row r="10" spans="1:21">
      <c r="A10" t="s">
        <v>2758</v>
      </c>
      <c r="B10" t="s">
        <v>2767</v>
      </c>
      <c r="C10">
        <v>720</v>
      </c>
      <c r="D10">
        <f t="shared" si="0"/>
        <v>993.15</v>
      </c>
      <c r="E10">
        <v>20</v>
      </c>
      <c r="F10">
        <v>1.5</v>
      </c>
      <c r="G10">
        <v>0.02</v>
      </c>
      <c r="H10">
        <v>49.59</v>
      </c>
      <c r="I10">
        <v>0.53</v>
      </c>
      <c r="J10">
        <v>4.5</v>
      </c>
      <c r="L10">
        <v>19.420000000000002</v>
      </c>
      <c r="M10">
        <v>0.6</v>
      </c>
      <c r="N10">
        <v>11.89</v>
      </c>
      <c r="O10">
        <v>9.76</v>
      </c>
      <c r="P10">
        <v>0.8</v>
      </c>
      <c r="Q10">
        <v>0.42</v>
      </c>
      <c r="S10">
        <v>0.03</v>
      </c>
      <c r="T10">
        <v>97.54</v>
      </c>
      <c r="U10">
        <v>0.78500000000000003</v>
      </c>
    </row>
    <row r="11" spans="1:21">
      <c r="A11" t="s">
        <v>2758</v>
      </c>
      <c r="B11" t="s">
        <v>2768</v>
      </c>
      <c r="C11">
        <v>680</v>
      </c>
      <c r="D11">
        <f t="shared" si="0"/>
        <v>953.15</v>
      </c>
      <c r="E11">
        <v>15</v>
      </c>
      <c r="F11">
        <v>4.3</v>
      </c>
      <c r="G11">
        <v>0.05</v>
      </c>
      <c r="H11">
        <v>43.95</v>
      </c>
      <c r="I11">
        <v>0.65</v>
      </c>
      <c r="J11">
        <v>9.83</v>
      </c>
      <c r="L11">
        <v>24.38</v>
      </c>
      <c r="M11">
        <v>0.65</v>
      </c>
      <c r="N11">
        <v>6.46</v>
      </c>
      <c r="O11">
        <v>10.09</v>
      </c>
      <c r="P11">
        <v>0.96</v>
      </c>
      <c r="Q11">
        <v>0.56000000000000005</v>
      </c>
      <c r="S11">
        <v>0.05</v>
      </c>
      <c r="T11">
        <v>97.58</v>
      </c>
      <c r="U11">
        <v>1.764</v>
      </c>
    </row>
    <row r="12" spans="1:21">
      <c r="A12" t="s">
        <v>2758</v>
      </c>
      <c r="B12" t="s">
        <v>2769</v>
      </c>
      <c r="C12">
        <v>680</v>
      </c>
      <c r="D12">
        <f t="shared" si="0"/>
        <v>953.15</v>
      </c>
      <c r="E12">
        <v>15</v>
      </c>
      <c r="F12">
        <v>4.3</v>
      </c>
      <c r="G12">
        <v>0.05</v>
      </c>
      <c r="H12">
        <v>44.59</v>
      </c>
      <c r="I12">
        <v>0.81</v>
      </c>
      <c r="J12">
        <v>9.9700000000000006</v>
      </c>
      <c r="K12">
        <v>0.04</v>
      </c>
      <c r="L12">
        <v>22.94</v>
      </c>
      <c r="M12">
        <v>0.68</v>
      </c>
      <c r="N12">
        <v>6.43</v>
      </c>
      <c r="O12">
        <v>10.46</v>
      </c>
      <c r="P12">
        <v>1</v>
      </c>
      <c r="Q12">
        <v>0.76</v>
      </c>
      <c r="S12">
        <v>0.04</v>
      </c>
      <c r="T12">
        <v>97.73</v>
      </c>
      <c r="U12">
        <v>1.79</v>
      </c>
    </row>
    <row r="13" spans="1:21">
      <c r="A13" t="s">
        <v>2758</v>
      </c>
      <c r="B13" t="s">
        <v>2770</v>
      </c>
      <c r="C13">
        <v>700</v>
      </c>
      <c r="D13">
        <f t="shared" si="0"/>
        <v>973.15</v>
      </c>
      <c r="E13">
        <v>20</v>
      </c>
      <c r="F13">
        <v>2.5</v>
      </c>
      <c r="G13">
        <v>0.02</v>
      </c>
      <c r="H13">
        <v>47.08</v>
      </c>
      <c r="I13">
        <v>1.05</v>
      </c>
      <c r="J13">
        <v>8.26</v>
      </c>
      <c r="L13">
        <v>16.489999999999998</v>
      </c>
      <c r="M13">
        <v>0.39</v>
      </c>
      <c r="N13">
        <v>12.23</v>
      </c>
      <c r="O13">
        <v>10.65</v>
      </c>
      <c r="P13">
        <v>1.34</v>
      </c>
      <c r="Q13">
        <v>0.62</v>
      </c>
      <c r="S13">
        <v>0.1</v>
      </c>
      <c r="T13">
        <v>98.22</v>
      </c>
      <c r="U13">
        <v>1.4259999999999999</v>
      </c>
    </row>
    <row r="14" spans="1:21">
      <c r="A14" t="s">
        <v>2758</v>
      </c>
      <c r="B14" t="s">
        <v>2771</v>
      </c>
      <c r="C14">
        <v>690</v>
      </c>
      <c r="D14">
        <f t="shared" si="0"/>
        <v>963.15</v>
      </c>
      <c r="E14">
        <v>20</v>
      </c>
      <c r="F14">
        <v>3</v>
      </c>
      <c r="G14">
        <v>0.02</v>
      </c>
      <c r="H14">
        <v>46</v>
      </c>
      <c r="I14">
        <v>1.35</v>
      </c>
      <c r="J14">
        <v>9.5</v>
      </c>
      <c r="L14">
        <v>15.72</v>
      </c>
      <c r="M14">
        <v>0.36</v>
      </c>
      <c r="N14">
        <v>12.02</v>
      </c>
      <c r="O14">
        <v>10.23</v>
      </c>
      <c r="P14">
        <v>1.55</v>
      </c>
      <c r="Q14">
        <v>0.71</v>
      </c>
      <c r="S14">
        <v>0.03</v>
      </c>
      <c r="T14">
        <v>97.48</v>
      </c>
      <c r="U14">
        <v>1.6459999999999999</v>
      </c>
    </row>
    <row r="15" spans="1:21">
      <c r="A15" t="s">
        <v>2758</v>
      </c>
      <c r="B15" t="s">
        <v>2772</v>
      </c>
      <c r="C15">
        <v>760</v>
      </c>
      <c r="D15">
        <f t="shared" si="0"/>
        <v>1033.1500000000001</v>
      </c>
      <c r="E15">
        <v>20</v>
      </c>
      <c r="F15">
        <v>0.8</v>
      </c>
      <c r="G15">
        <v>0.02</v>
      </c>
      <c r="H15">
        <v>53.55</v>
      </c>
      <c r="I15">
        <v>0.25</v>
      </c>
      <c r="J15">
        <v>1.63</v>
      </c>
      <c r="L15">
        <v>14.59</v>
      </c>
      <c r="M15">
        <v>0.52</v>
      </c>
      <c r="N15">
        <v>17.420000000000002</v>
      </c>
      <c r="O15">
        <v>10.61</v>
      </c>
      <c r="P15">
        <v>0.22</v>
      </c>
      <c r="Q15">
        <v>0.22</v>
      </c>
      <c r="S15">
        <v>0.01</v>
      </c>
      <c r="T15">
        <v>99.01</v>
      </c>
      <c r="U15">
        <v>0.27100000000000002</v>
      </c>
    </row>
    <row r="16" spans="1:21">
      <c r="A16" t="s">
        <v>2758</v>
      </c>
      <c r="B16" t="s">
        <v>2773</v>
      </c>
      <c r="C16">
        <v>730</v>
      </c>
      <c r="D16">
        <f t="shared" si="0"/>
        <v>1003.15</v>
      </c>
      <c r="E16">
        <v>20</v>
      </c>
      <c r="F16">
        <v>1.5</v>
      </c>
      <c r="G16">
        <v>0.02</v>
      </c>
      <c r="H16">
        <v>49.25</v>
      </c>
      <c r="I16">
        <v>0.66</v>
      </c>
      <c r="J16">
        <v>5.1100000000000003</v>
      </c>
      <c r="K16">
        <v>0.05</v>
      </c>
      <c r="L16">
        <v>17.21</v>
      </c>
      <c r="M16">
        <v>0.8</v>
      </c>
      <c r="N16">
        <v>12.54</v>
      </c>
      <c r="O16">
        <v>10.54</v>
      </c>
      <c r="P16">
        <v>0.8</v>
      </c>
      <c r="Q16">
        <v>0.32</v>
      </c>
      <c r="S16">
        <v>0.03</v>
      </c>
      <c r="T16">
        <v>97.32</v>
      </c>
      <c r="U16">
        <v>0.88500000000000001</v>
      </c>
    </row>
    <row r="17" spans="1:21">
      <c r="A17" t="s">
        <v>2758</v>
      </c>
      <c r="B17" t="s">
        <v>2774</v>
      </c>
      <c r="C17">
        <v>680</v>
      </c>
      <c r="D17">
        <f t="shared" si="0"/>
        <v>953.15</v>
      </c>
      <c r="E17">
        <v>15</v>
      </c>
      <c r="F17">
        <v>4.3</v>
      </c>
      <c r="G17">
        <v>0.05</v>
      </c>
      <c r="H17">
        <v>44.93</v>
      </c>
      <c r="I17">
        <v>1.92</v>
      </c>
      <c r="J17">
        <v>9.33</v>
      </c>
      <c r="L17">
        <v>14.74</v>
      </c>
      <c r="M17">
        <v>0.27</v>
      </c>
      <c r="N17">
        <v>13.78</v>
      </c>
      <c r="O17">
        <v>10.14</v>
      </c>
      <c r="P17">
        <v>1.84</v>
      </c>
      <c r="Q17">
        <v>0.51</v>
      </c>
      <c r="S17">
        <v>0.01</v>
      </c>
      <c r="T17">
        <v>97.46</v>
      </c>
      <c r="U17">
        <v>1.607</v>
      </c>
    </row>
    <row r="18" spans="1:21">
      <c r="A18" t="s">
        <v>2758</v>
      </c>
      <c r="B18" t="s">
        <v>2775</v>
      </c>
      <c r="C18">
        <v>810</v>
      </c>
      <c r="D18">
        <f t="shared" si="0"/>
        <v>1083.1500000000001</v>
      </c>
      <c r="E18">
        <v>20</v>
      </c>
      <c r="F18">
        <v>1</v>
      </c>
      <c r="G18">
        <v>0.02</v>
      </c>
      <c r="H18">
        <v>52.82</v>
      </c>
      <c r="I18">
        <v>0.97</v>
      </c>
      <c r="J18">
        <v>4</v>
      </c>
      <c r="K18">
        <v>0.01</v>
      </c>
      <c r="L18">
        <v>7.63</v>
      </c>
      <c r="M18">
        <v>0.12</v>
      </c>
      <c r="N18">
        <v>18.559999999999999</v>
      </c>
      <c r="O18">
        <v>12.11</v>
      </c>
      <c r="P18">
        <v>0.76</v>
      </c>
      <c r="Q18">
        <v>0.46</v>
      </c>
      <c r="S18">
        <v>0.08</v>
      </c>
      <c r="T18">
        <v>97.51</v>
      </c>
      <c r="U18">
        <v>0.66500000000000004</v>
      </c>
    </row>
    <row r="19" spans="1:21">
      <c r="A19" t="s">
        <v>2776</v>
      </c>
      <c r="B19">
        <v>68</v>
      </c>
      <c r="C19">
        <v>780</v>
      </c>
      <c r="D19">
        <f t="shared" si="0"/>
        <v>1053.1500000000001</v>
      </c>
      <c r="E19">
        <v>15</v>
      </c>
      <c r="F19">
        <v>2</v>
      </c>
      <c r="G19">
        <v>0.02</v>
      </c>
      <c r="H19">
        <v>46.51</v>
      </c>
      <c r="I19">
        <v>1.32</v>
      </c>
      <c r="J19">
        <v>7.37</v>
      </c>
      <c r="L19">
        <v>14.78</v>
      </c>
      <c r="M19">
        <v>0.7</v>
      </c>
      <c r="N19">
        <v>14.54</v>
      </c>
      <c r="O19">
        <v>11.64</v>
      </c>
      <c r="P19">
        <v>1.56</v>
      </c>
      <c r="Q19">
        <v>0.79</v>
      </c>
      <c r="T19">
        <v>99.21</v>
      </c>
      <c r="U19">
        <v>1.258</v>
      </c>
    </row>
    <row r="20" spans="1:21">
      <c r="A20" t="s">
        <v>2776</v>
      </c>
      <c r="B20" t="s">
        <v>2777</v>
      </c>
      <c r="C20">
        <v>780</v>
      </c>
      <c r="D20">
        <f t="shared" si="0"/>
        <v>1053.1500000000001</v>
      </c>
      <c r="E20">
        <v>15</v>
      </c>
      <c r="F20">
        <v>2</v>
      </c>
      <c r="G20">
        <v>0.02</v>
      </c>
      <c r="H20">
        <v>46.88</v>
      </c>
      <c r="I20">
        <v>1.24</v>
      </c>
      <c r="J20">
        <v>7.38</v>
      </c>
      <c r="L20">
        <v>14.44</v>
      </c>
      <c r="M20">
        <v>0.74</v>
      </c>
      <c r="N20">
        <v>14.24</v>
      </c>
      <c r="O20">
        <v>11.56</v>
      </c>
      <c r="P20">
        <v>1.29</v>
      </c>
      <c r="Q20">
        <v>0.82</v>
      </c>
      <c r="T20">
        <v>98.59</v>
      </c>
      <c r="U20">
        <v>1.258</v>
      </c>
    </row>
    <row r="21" spans="1:21">
      <c r="A21" t="s">
        <v>2776</v>
      </c>
      <c r="B21">
        <v>107</v>
      </c>
      <c r="C21">
        <v>760</v>
      </c>
      <c r="D21">
        <f t="shared" si="0"/>
        <v>1033.1500000000001</v>
      </c>
      <c r="E21">
        <v>15</v>
      </c>
      <c r="F21">
        <v>2</v>
      </c>
      <c r="G21">
        <v>0.02</v>
      </c>
      <c r="H21">
        <v>47.19</v>
      </c>
      <c r="I21">
        <v>1.33</v>
      </c>
      <c r="J21">
        <v>7.54</v>
      </c>
      <c r="L21">
        <v>14.86</v>
      </c>
      <c r="M21">
        <v>0.68</v>
      </c>
      <c r="N21">
        <v>14.27</v>
      </c>
      <c r="O21">
        <v>11.46</v>
      </c>
      <c r="P21">
        <v>1.56</v>
      </c>
      <c r="Q21">
        <v>0.81</v>
      </c>
      <c r="T21">
        <v>99.7</v>
      </c>
      <c r="U21">
        <v>1.274</v>
      </c>
    </row>
    <row r="22" spans="1:21">
      <c r="A22" t="s">
        <v>2776</v>
      </c>
      <c r="B22">
        <v>74</v>
      </c>
      <c r="C22">
        <v>760</v>
      </c>
      <c r="D22">
        <f t="shared" si="0"/>
        <v>1033.1500000000001</v>
      </c>
      <c r="E22">
        <v>15</v>
      </c>
      <c r="F22">
        <v>2</v>
      </c>
      <c r="G22">
        <v>0.02</v>
      </c>
      <c r="H22">
        <v>45.95</v>
      </c>
      <c r="I22">
        <v>1.42</v>
      </c>
      <c r="J22">
        <v>7.52</v>
      </c>
      <c r="L22">
        <v>14.45</v>
      </c>
      <c r="M22">
        <v>0.68</v>
      </c>
      <c r="N22">
        <v>13.95</v>
      </c>
      <c r="O22">
        <v>11.68</v>
      </c>
      <c r="P22">
        <v>1.57</v>
      </c>
      <c r="Q22">
        <v>0.94</v>
      </c>
      <c r="T22">
        <v>98.16</v>
      </c>
      <c r="U22">
        <v>1.2969999999999999</v>
      </c>
    </row>
    <row r="23" spans="1:21">
      <c r="A23" t="s">
        <v>2776</v>
      </c>
      <c r="B23">
        <v>109</v>
      </c>
      <c r="C23">
        <v>760</v>
      </c>
      <c r="D23">
        <f t="shared" si="0"/>
        <v>1033.1500000000001</v>
      </c>
      <c r="E23">
        <v>15</v>
      </c>
      <c r="F23">
        <v>2.5</v>
      </c>
      <c r="G23">
        <v>0.02</v>
      </c>
      <c r="H23">
        <v>45.42</v>
      </c>
      <c r="I23">
        <v>1.43</v>
      </c>
      <c r="J23">
        <v>8.5</v>
      </c>
      <c r="L23">
        <v>16.8</v>
      </c>
      <c r="M23">
        <v>0.72</v>
      </c>
      <c r="N23">
        <v>12.49</v>
      </c>
      <c r="O23">
        <v>11.3</v>
      </c>
      <c r="P23">
        <v>1.47</v>
      </c>
      <c r="Q23">
        <v>1.07</v>
      </c>
      <c r="T23">
        <v>99.2</v>
      </c>
      <c r="U23">
        <v>1.4570000000000001</v>
      </c>
    </row>
    <row r="24" spans="1:21">
      <c r="A24" t="s">
        <v>2776</v>
      </c>
      <c r="B24">
        <v>115</v>
      </c>
      <c r="C24">
        <v>780</v>
      </c>
      <c r="D24">
        <f t="shared" si="0"/>
        <v>1053.1500000000001</v>
      </c>
      <c r="E24">
        <v>15</v>
      </c>
      <c r="F24">
        <v>3</v>
      </c>
      <c r="G24">
        <v>0.02</v>
      </c>
      <c r="H24">
        <v>46.64</v>
      </c>
      <c r="I24">
        <v>1.46</v>
      </c>
      <c r="J24">
        <v>8.76</v>
      </c>
      <c r="L24">
        <v>16.05</v>
      </c>
      <c r="M24">
        <v>0.67</v>
      </c>
      <c r="N24">
        <v>13.54</v>
      </c>
      <c r="O24">
        <v>11.5</v>
      </c>
      <c r="P24">
        <v>1.53</v>
      </c>
      <c r="Q24">
        <v>1.05</v>
      </c>
      <c r="T24">
        <v>101.2</v>
      </c>
      <c r="U24">
        <v>1.4630000000000001</v>
      </c>
    </row>
    <row r="25" spans="1:21">
      <c r="A25" t="s">
        <v>2776</v>
      </c>
      <c r="B25">
        <v>106</v>
      </c>
      <c r="C25">
        <v>780</v>
      </c>
      <c r="D25">
        <f t="shared" si="0"/>
        <v>1053.1500000000001</v>
      </c>
      <c r="E25">
        <v>15</v>
      </c>
      <c r="F25">
        <v>5</v>
      </c>
      <c r="G25">
        <v>0.02</v>
      </c>
      <c r="H25">
        <v>42.89</v>
      </c>
      <c r="I25">
        <v>1.54</v>
      </c>
      <c r="J25">
        <v>11.23</v>
      </c>
      <c r="L25">
        <v>18.579999999999998</v>
      </c>
      <c r="M25">
        <v>0.74</v>
      </c>
      <c r="N25">
        <v>10.56</v>
      </c>
      <c r="O25">
        <v>11.6</v>
      </c>
      <c r="P25">
        <v>1.64</v>
      </c>
      <c r="Q25">
        <v>1.36</v>
      </c>
      <c r="T25">
        <v>100.14</v>
      </c>
      <c r="U25">
        <v>1.93</v>
      </c>
    </row>
    <row r="26" spans="1:21">
      <c r="A26" t="s">
        <v>2776</v>
      </c>
      <c r="B26" t="s">
        <v>2778</v>
      </c>
      <c r="C26">
        <v>782</v>
      </c>
      <c r="D26">
        <f t="shared" si="0"/>
        <v>1055.1500000000001</v>
      </c>
      <c r="E26">
        <v>15</v>
      </c>
      <c r="F26">
        <v>5</v>
      </c>
      <c r="G26">
        <v>0.02</v>
      </c>
      <c r="H26">
        <v>43.52</v>
      </c>
      <c r="I26">
        <v>1.53</v>
      </c>
      <c r="J26">
        <v>11.33</v>
      </c>
      <c r="L26">
        <v>12.29</v>
      </c>
      <c r="M26">
        <v>0.37</v>
      </c>
      <c r="N26">
        <v>14.85</v>
      </c>
      <c r="O26">
        <v>11.21</v>
      </c>
      <c r="P26">
        <v>2.08</v>
      </c>
      <c r="Q26">
        <v>1.06</v>
      </c>
      <c r="T26">
        <v>98.24</v>
      </c>
      <c r="U26">
        <v>1.919</v>
      </c>
    </row>
    <row r="27" spans="1:21">
      <c r="A27" t="s">
        <v>2776</v>
      </c>
      <c r="B27">
        <v>17</v>
      </c>
      <c r="C27">
        <v>740</v>
      </c>
      <c r="D27">
        <f t="shared" si="0"/>
        <v>1013.15</v>
      </c>
      <c r="E27">
        <v>15</v>
      </c>
      <c r="F27">
        <v>5</v>
      </c>
      <c r="G27">
        <v>0.02</v>
      </c>
      <c r="H27">
        <v>44.76</v>
      </c>
      <c r="I27">
        <v>1.1000000000000001</v>
      </c>
      <c r="J27">
        <v>11.77</v>
      </c>
      <c r="L27">
        <v>7.82</v>
      </c>
      <c r="M27">
        <v>0.41</v>
      </c>
      <c r="N27">
        <v>17.86</v>
      </c>
      <c r="O27">
        <v>11.29</v>
      </c>
      <c r="P27">
        <v>1.83</v>
      </c>
      <c r="Q27">
        <v>0.65</v>
      </c>
      <c r="T27">
        <v>97.49</v>
      </c>
      <c r="U27">
        <v>1.9630000000000001</v>
      </c>
    </row>
    <row r="28" spans="1:21">
      <c r="A28" t="s">
        <v>2776</v>
      </c>
      <c r="B28">
        <v>129</v>
      </c>
      <c r="C28">
        <v>762</v>
      </c>
      <c r="D28">
        <f t="shared" si="0"/>
        <v>1035.1500000000001</v>
      </c>
      <c r="E28">
        <v>15</v>
      </c>
      <c r="F28">
        <v>6.5</v>
      </c>
      <c r="G28">
        <v>0.02</v>
      </c>
      <c r="H28">
        <v>41.96</v>
      </c>
      <c r="I28">
        <v>1.22</v>
      </c>
      <c r="J28">
        <v>13</v>
      </c>
      <c r="L28">
        <v>20.38</v>
      </c>
      <c r="M28">
        <v>0.68</v>
      </c>
      <c r="N28">
        <v>8.81</v>
      </c>
      <c r="O28">
        <v>11.59</v>
      </c>
      <c r="P28">
        <v>1.52</v>
      </c>
      <c r="Q28">
        <v>1.57</v>
      </c>
      <c r="T28">
        <v>100.73</v>
      </c>
      <c r="U28">
        <v>2.2410000000000001</v>
      </c>
    </row>
    <row r="29" spans="1:21">
      <c r="A29" t="s">
        <v>2776</v>
      </c>
      <c r="B29">
        <v>120</v>
      </c>
      <c r="C29">
        <v>762</v>
      </c>
      <c r="D29">
        <f t="shared" si="0"/>
        <v>1035.1500000000001</v>
      </c>
      <c r="E29">
        <v>15</v>
      </c>
      <c r="F29">
        <v>6.5</v>
      </c>
      <c r="G29">
        <v>0.02</v>
      </c>
      <c r="H29">
        <v>39.75</v>
      </c>
      <c r="I29">
        <v>1.21</v>
      </c>
      <c r="J29">
        <v>13.46</v>
      </c>
      <c r="L29">
        <v>22.58</v>
      </c>
      <c r="M29">
        <v>0.49</v>
      </c>
      <c r="N29">
        <v>6.16</v>
      </c>
      <c r="O29">
        <v>11.59</v>
      </c>
      <c r="P29">
        <v>1.39</v>
      </c>
      <c r="Q29">
        <v>1.75</v>
      </c>
      <c r="T29">
        <v>98.38</v>
      </c>
      <c r="U29">
        <v>2.4220000000000002</v>
      </c>
    </row>
    <row r="30" spans="1:21">
      <c r="A30" t="s">
        <v>2776</v>
      </c>
      <c r="B30">
        <v>119</v>
      </c>
      <c r="C30">
        <v>850</v>
      </c>
      <c r="D30">
        <f t="shared" si="0"/>
        <v>1123.1500000000001</v>
      </c>
      <c r="E30">
        <v>15</v>
      </c>
      <c r="F30">
        <v>8.1999999999999993</v>
      </c>
      <c r="G30">
        <v>0.02</v>
      </c>
      <c r="H30">
        <v>39.93</v>
      </c>
      <c r="I30">
        <v>1.2</v>
      </c>
      <c r="J30">
        <v>15.27</v>
      </c>
      <c r="L30">
        <v>20.56</v>
      </c>
      <c r="M30">
        <v>0.48</v>
      </c>
      <c r="N30">
        <v>7.11</v>
      </c>
      <c r="O30">
        <v>11.25</v>
      </c>
      <c r="P30">
        <v>1.53</v>
      </c>
      <c r="Q30">
        <v>1.87</v>
      </c>
      <c r="T30">
        <v>99.2</v>
      </c>
      <c r="U30">
        <v>2.6920000000000002</v>
      </c>
    </row>
    <row r="31" spans="1:21">
      <c r="A31" t="s">
        <v>2779</v>
      </c>
      <c r="B31" t="s">
        <v>2780</v>
      </c>
      <c r="C31">
        <v>700</v>
      </c>
      <c r="D31">
        <f t="shared" si="0"/>
        <v>973.15</v>
      </c>
      <c r="E31">
        <v>15</v>
      </c>
      <c r="F31">
        <v>2.5</v>
      </c>
      <c r="G31">
        <v>0.02</v>
      </c>
      <c r="H31">
        <v>47.59</v>
      </c>
      <c r="I31">
        <v>1.1100000000000001</v>
      </c>
      <c r="J31">
        <v>6.67</v>
      </c>
      <c r="L31">
        <v>16.54</v>
      </c>
      <c r="M31">
        <v>0.36</v>
      </c>
      <c r="N31">
        <v>12.49</v>
      </c>
      <c r="O31">
        <v>10.89</v>
      </c>
      <c r="P31">
        <v>0.91</v>
      </c>
      <c r="Q31">
        <v>0.65</v>
      </c>
      <c r="T31">
        <v>97.21</v>
      </c>
      <c r="U31">
        <v>1.1579999999999999</v>
      </c>
    </row>
    <row r="32" spans="1:21">
      <c r="A32" t="s">
        <v>2779</v>
      </c>
      <c r="B32" t="s">
        <v>2781</v>
      </c>
      <c r="C32">
        <v>690</v>
      </c>
      <c r="D32">
        <f t="shared" si="0"/>
        <v>963.15</v>
      </c>
      <c r="E32">
        <v>15</v>
      </c>
      <c r="F32">
        <v>3.5</v>
      </c>
      <c r="G32">
        <v>0.02</v>
      </c>
      <c r="H32">
        <v>46.11</v>
      </c>
      <c r="I32">
        <v>1.17</v>
      </c>
      <c r="J32">
        <v>7.66</v>
      </c>
      <c r="K32">
        <v>0.05</v>
      </c>
      <c r="L32">
        <v>16.510000000000002</v>
      </c>
      <c r="M32">
        <v>0.43</v>
      </c>
      <c r="N32">
        <v>11.38</v>
      </c>
      <c r="O32">
        <v>11.4</v>
      </c>
      <c r="P32">
        <v>1.1299999999999999</v>
      </c>
      <c r="Q32">
        <v>0.76</v>
      </c>
      <c r="T32">
        <v>96.6</v>
      </c>
      <c r="U32">
        <v>1.3460000000000001</v>
      </c>
    </row>
    <row r="33" spans="1:21">
      <c r="A33" t="s">
        <v>2779</v>
      </c>
      <c r="B33" t="s">
        <v>2782</v>
      </c>
      <c r="C33">
        <v>680</v>
      </c>
      <c r="D33">
        <f t="shared" si="0"/>
        <v>953.15</v>
      </c>
      <c r="E33">
        <v>15</v>
      </c>
      <c r="F33">
        <v>4.5</v>
      </c>
      <c r="G33">
        <v>0.02</v>
      </c>
      <c r="H33">
        <v>46</v>
      </c>
      <c r="I33">
        <v>0.76</v>
      </c>
      <c r="J33">
        <v>9.19</v>
      </c>
      <c r="K33">
        <v>0.04</v>
      </c>
      <c r="L33">
        <v>17.57</v>
      </c>
      <c r="M33">
        <v>0.24</v>
      </c>
      <c r="N33">
        <v>10.23</v>
      </c>
      <c r="O33">
        <v>10.85</v>
      </c>
      <c r="P33">
        <v>1.36</v>
      </c>
      <c r="Q33">
        <v>0.95</v>
      </c>
      <c r="T33">
        <v>97.19</v>
      </c>
      <c r="U33">
        <v>1.6080000000000001</v>
      </c>
    </row>
    <row r="34" spans="1:21">
      <c r="A34" t="s">
        <v>2779</v>
      </c>
      <c r="B34" t="s">
        <v>2783</v>
      </c>
      <c r="C34">
        <v>665</v>
      </c>
      <c r="D34">
        <f t="shared" si="0"/>
        <v>938.15</v>
      </c>
      <c r="E34">
        <v>15</v>
      </c>
      <c r="F34">
        <v>6</v>
      </c>
      <c r="G34">
        <v>0.02</v>
      </c>
      <c r="H34">
        <v>45.44</v>
      </c>
      <c r="I34">
        <v>0.78</v>
      </c>
      <c r="J34">
        <v>10.86</v>
      </c>
      <c r="L34">
        <v>15.35</v>
      </c>
      <c r="M34">
        <v>0.2</v>
      </c>
      <c r="N34">
        <v>10.82</v>
      </c>
      <c r="O34">
        <v>11.47</v>
      </c>
      <c r="P34">
        <v>1.42</v>
      </c>
      <c r="Q34">
        <v>0.77</v>
      </c>
      <c r="T34">
        <v>97.11</v>
      </c>
      <c r="U34">
        <v>1.887</v>
      </c>
    </row>
    <row r="35" spans="1:21">
      <c r="A35" t="s">
        <v>2779</v>
      </c>
      <c r="B35" t="s">
        <v>2784</v>
      </c>
      <c r="C35">
        <v>655</v>
      </c>
      <c r="D35">
        <f t="shared" si="0"/>
        <v>928.15</v>
      </c>
      <c r="E35">
        <v>15</v>
      </c>
      <c r="F35">
        <v>7.5</v>
      </c>
      <c r="G35">
        <v>0.05</v>
      </c>
      <c r="H35">
        <v>44.9</v>
      </c>
      <c r="I35">
        <v>1.23</v>
      </c>
      <c r="J35">
        <v>13.37</v>
      </c>
      <c r="L35">
        <v>15.53</v>
      </c>
      <c r="M35">
        <v>0.4</v>
      </c>
      <c r="N35">
        <v>10.18</v>
      </c>
      <c r="O35">
        <v>10</v>
      </c>
      <c r="P35">
        <v>1.58</v>
      </c>
      <c r="Q35">
        <v>1.01</v>
      </c>
      <c r="T35">
        <v>98.2</v>
      </c>
      <c r="U35">
        <v>2.29</v>
      </c>
    </row>
    <row r="36" spans="1:21">
      <c r="A36" t="s">
        <v>2779</v>
      </c>
      <c r="B36" t="s">
        <v>2785</v>
      </c>
      <c r="C36">
        <v>655</v>
      </c>
      <c r="D36">
        <f t="shared" si="0"/>
        <v>928.15</v>
      </c>
      <c r="E36">
        <v>15</v>
      </c>
      <c r="F36">
        <v>9.5</v>
      </c>
      <c r="G36">
        <v>0.05</v>
      </c>
      <c r="H36">
        <v>42.63</v>
      </c>
      <c r="I36">
        <v>1.21</v>
      </c>
      <c r="J36">
        <v>14.68</v>
      </c>
      <c r="L36">
        <v>16.059999999999999</v>
      </c>
      <c r="M36">
        <v>0.23</v>
      </c>
      <c r="N36">
        <v>9.02</v>
      </c>
      <c r="O36">
        <v>10.3</v>
      </c>
      <c r="P36">
        <v>1.74</v>
      </c>
      <c r="Q36">
        <v>1</v>
      </c>
      <c r="T36">
        <v>96.87</v>
      </c>
      <c r="U36">
        <v>2.5609999999999999</v>
      </c>
    </row>
    <row r="37" spans="1:21">
      <c r="A37" t="s">
        <v>2779</v>
      </c>
      <c r="B37" t="s">
        <v>2786</v>
      </c>
      <c r="C37">
        <v>655</v>
      </c>
      <c r="D37">
        <f t="shared" si="0"/>
        <v>928.15</v>
      </c>
      <c r="E37">
        <v>15</v>
      </c>
      <c r="F37">
        <v>11.5</v>
      </c>
      <c r="G37">
        <v>0.05</v>
      </c>
      <c r="H37">
        <v>42.56</v>
      </c>
      <c r="I37">
        <v>0.44</v>
      </c>
      <c r="J37">
        <v>17.829999999999998</v>
      </c>
      <c r="K37">
        <v>0.01</v>
      </c>
      <c r="L37">
        <v>14.91</v>
      </c>
      <c r="M37">
        <v>0.56000000000000005</v>
      </c>
      <c r="N37">
        <v>8.86</v>
      </c>
      <c r="O37">
        <v>10.74</v>
      </c>
      <c r="P37">
        <v>1.76</v>
      </c>
      <c r="Q37">
        <v>0.91</v>
      </c>
      <c r="T37">
        <v>98.58</v>
      </c>
      <c r="U37">
        <v>3.036</v>
      </c>
    </row>
    <row r="38" spans="1:21">
      <c r="A38" t="s">
        <v>2779</v>
      </c>
      <c r="B38" t="s">
        <v>2787</v>
      </c>
      <c r="C38">
        <v>655</v>
      </c>
      <c r="D38">
        <f t="shared" si="0"/>
        <v>928.15</v>
      </c>
      <c r="E38">
        <v>15</v>
      </c>
      <c r="F38">
        <v>13</v>
      </c>
      <c r="G38">
        <v>0.05</v>
      </c>
      <c r="H38">
        <v>40.520000000000003</v>
      </c>
      <c r="I38">
        <v>0.97</v>
      </c>
      <c r="J38">
        <v>19.22</v>
      </c>
      <c r="K38">
        <v>0.02</v>
      </c>
      <c r="L38">
        <v>16.670000000000002</v>
      </c>
      <c r="M38">
        <v>0.19</v>
      </c>
      <c r="N38">
        <v>6.86</v>
      </c>
      <c r="O38">
        <v>9.57</v>
      </c>
      <c r="P38">
        <v>2.2200000000000002</v>
      </c>
      <c r="Q38">
        <v>0.77</v>
      </c>
      <c r="T38">
        <v>97.01</v>
      </c>
      <c r="U38">
        <v>3.3450000000000002</v>
      </c>
    </row>
    <row r="39" spans="1:21">
      <c r="A39" t="s">
        <v>2788</v>
      </c>
      <c r="B39" t="s">
        <v>2789</v>
      </c>
      <c r="C39">
        <v>750</v>
      </c>
      <c r="D39">
        <f t="shared" si="0"/>
        <v>1023.15</v>
      </c>
      <c r="E39">
        <v>15</v>
      </c>
      <c r="F39">
        <v>6</v>
      </c>
      <c r="G39">
        <v>0.05</v>
      </c>
      <c r="H39">
        <v>48.87</v>
      </c>
      <c r="I39">
        <v>1.45</v>
      </c>
      <c r="J39">
        <v>6.67</v>
      </c>
      <c r="L39">
        <v>11.18</v>
      </c>
      <c r="M39">
        <v>0.2</v>
      </c>
      <c r="N39">
        <v>16.170000000000002</v>
      </c>
      <c r="O39">
        <v>11.13</v>
      </c>
      <c r="P39">
        <v>1.3</v>
      </c>
      <c r="Q39">
        <v>0.49</v>
      </c>
      <c r="T39">
        <v>97.45</v>
      </c>
      <c r="U39">
        <v>2.335</v>
      </c>
    </row>
    <row r="40" spans="1:21">
      <c r="A40" t="s">
        <v>2788</v>
      </c>
      <c r="B40" t="s">
        <v>2789</v>
      </c>
      <c r="C40">
        <v>750</v>
      </c>
      <c r="D40">
        <f t="shared" si="0"/>
        <v>1023.15</v>
      </c>
      <c r="E40">
        <v>15</v>
      </c>
      <c r="F40">
        <v>8</v>
      </c>
      <c r="G40">
        <v>0.05</v>
      </c>
      <c r="H40">
        <v>46.7</v>
      </c>
      <c r="I40">
        <v>1.28</v>
      </c>
      <c r="J40">
        <v>7.38</v>
      </c>
      <c r="L40">
        <v>14.61</v>
      </c>
      <c r="M40">
        <v>0.72</v>
      </c>
      <c r="N40">
        <v>14.39</v>
      </c>
      <c r="O40">
        <v>11.6</v>
      </c>
      <c r="P40">
        <v>1.43</v>
      </c>
      <c r="Q40">
        <v>0.81</v>
      </c>
      <c r="T40">
        <v>98.9</v>
      </c>
      <c r="U40">
        <v>2.6280000000000001</v>
      </c>
    </row>
    <row r="41" spans="1:21">
      <c r="A41" t="s">
        <v>2788</v>
      </c>
      <c r="B41" t="s">
        <v>2789</v>
      </c>
      <c r="C41">
        <v>750</v>
      </c>
      <c r="D41">
        <f t="shared" si="0"/>
        <v>1023.15</v>
      </c>
      <c r="E41">
        <v>15</v>
      </c>
      <c r="F41">
        <v>10</v>
      </c>
      <c r="G41">
        <v>0.05</v>
      </c>
      <c r="H41">
        <v>46.57</v>
      </c>
      <c r="I41">
        <v>1.38</v>
      </c>
      <c r="J41">
        <v>7.53</v>
      </c>
      <c r="L41">
        <v>14.66</v>
      </c>
      <c r="M41">
        <v>0.68</v>
      </c>
      <c r="N41">
        <v>14.11</v>
      </c>
      <c r="O41">
        <v>11.57</v>
      </c>
      <c r="P41">
        <v>1.57</v>
      </c>
      <c r="Q41">
        <v>0.88</v>
      </c>
      <c r="T41">
        <v>98.93</v>
      </c>
      <c r="U41">
        <v>2.831</v>
      </c>
    </row>
    <row r="42" spans="1:21">
      <c r="A42" t="s">
        <v>2788</v>
      </c>
      <c r="B42" t="s">
        <v>2789</v>
      </c>
      <c r="C42">
        <v>750</v>
      </c>
      <c r="D42">
        <f t="shared" si="0"/>
        <v>1023.15</v>
      </c>
      <c r="E42">
        <v>15</v>
      </c>
      <c r="F42">
        <v>12</v>
      </c>
      <c r="G42">
        <v>0.05</v>
      </c>
      <c r="H42">
        <v>46.03</v>
      </c>
      <c r="I42">
        <v>1.45</v>
      </c>
      <c r="J42">
        <v>8.6300000000000008</v>
      </c>
      <c r="L42">
        <v>16.43</v>
      </c>
      <c r="M42">
        <v>0.7</v>
      </c>
      <c r="N42">
        <v>13.02</v>
      </c>
      <c r="O42">
        <v>11.4</v>
      </c>
      <c r="P42">
        <v>1.5</v>
      </c>
      <c r="Q42">
        <v>1.06</v>
      </c>
      <c r="T42">
        <v>100.2</v>
      </c>
      <c r="U42">
        <v>3.476</v>
      </c>
    </row>
    <row r="43" spans="1:21">
      <c r="A43" t="s">
        <v>2758</v>
      </c>
      <c r="B43" t="s">
        <v>2790</v>
      </c>
      <c r="C43">
        <v>679</v>
      </c>
      <c r="D43">
        <f t="shared" si="0"/>
        <v>952.15</v>
      </c>
      <c r="E43">
        <v>40</v>
      </c>
      <c r="F43">
        <v>1.43</v>
      </c>
      <c r="G43">
        <v>0.2</v>
      </c>
      <c r="H43">
        <v>49.17</v>
      </c>
      <c r="I43">
        <v>0.56999999999999995</v>
      </c>
      <c r="J43">
        <v>4.99</v>
      </c>
      <c r="L43">
        <v>13.27</v>
      </c>
      <c r="M43">
        <v>0.45</v>
      </c>
      <c r="N43">
        <v>14</v>
      </c>
      <c r="O43">
        <v>12.25</v>
      </c>
      <c r="P43">
        <v>0.73</v>
      </c>
      <c r="Q43">
        <v>0.45</v>
      </c>
      <c r="S43">
        <v>7.0000000000000007E-2</v>
      </c>
      <c r="T43">
        <v>95.88</v>
      </c>
      <c r="U43">
        <v>0.86899999999999999</v>
      </c>
    </row>
    <row r="44" spans="1:21">
      <c r="A44" t="s">
        <v>2758</v>
      </c>
      <c r="B44" t="s">
        <v>2791</v>
      </c>
      <c r="C44">
        <v>699</v>
      </c>
      <c r="D44">
        <f t="shared" si="0"/>
        <v>972.15</v>
      </c>
      <c r="E44">
        <v>40</v>
      </c>
      <c r="F44">
        <v>0.92</v>
      </c>
      <c r="G44">
        <v>0.1</v>
      </c>
      <c r="H44">
        <v>49</v>
      </c>
      <c r="I44">
        <v>0.97</v>
      </c>
      <c r="J44">
        <v>5.04</v>
      </c>
      <c r="L44">
        <v>12.37</v>
      </c>
      <c r="M44">
        <v>0.41</v>
      </c>
      <c r="N44">
        <v>14.59</v>
      </c>
      <c r="O44">
        <v>12.07</v>
      </c>
      <c r="P44">
        <v>0.85</v>
      </c>
      <c r="Q44">
        <v>0.53</v>
      </c>
      <c r="S44">
        <v>0.11</v>
      </c>
      <c r="T44">
        <v>95.84</v>
      </c>
      <c r="U44">
        <v>0.876</v>
      </c>
    </row>
    <row r="45" spans="1:21">
      <c r="A45" t="s">
        <v>2758</v>
      </c>
      <c r="B45" t="s">
        <v>2792</v>
      </c>
      <c r="C45">
        <v>694</v>
      </c>
      <c r="D45">
        <f t="shared" si="0"/>
        <v>967.15</v>
      </c>
      <c r="E45">
        <v>40</v>
      </c>
      <c r="F45">
        <v>1.29</v>
      </c>
      <c r="G45">
        <v>0.1</v>
      </c>
      <c r="H45">
        <v>50.72</v>
      </c>
      <c r="I45">
        <v>0.62</v>
      </c>
      <c r="J45">
        <v>4.22</v>
      </c>
      <c r="L45">
        <v>11.72</v>
      </c>
      <c r="M45">
        <v>0.41</v>
      </c>
      <c r="N45">
        <v>15.97</v>
      </c>
      <c r="O45">
        <v>12.2</v>
      </c>
      <c r="P45">
        <v>0.95</v>
      </c>
      <c r="Q45">
        <v>0.44</v>
      </c>
      <c r="S45">
        <v>0.06</v>
      </c>
      <c r="T45">
        <v>97.25</v>
      </c>
      <c r="U45">
        <v>0.71899999999999997</v>
      </c>
    </row>
    <row r="46" spans="1:21">
      <c r="A46" t="s">
        <v>2793</v>
      </c>
      <c r="B46" t="s">
        <v>2794</v>
      </c>
      <c r="C46">
        <v>690</v>
      </c>
      <c r="D46">
        <f t="shared" si="0"/>
        <v>963.15</v>
      </c>
      <c r="E46">
        <v>40</v>
      </c>
      <c r="F46">
        <v>2</v>
      </c>
      <c r="G46">
        <v>0.6</v>
      </c>
      <c r="H46">
        <v>49.94</v>
      </c>
      <c r="I46">
        <v>0.81</v>
      </c>
      <c r="J46">
        <v>4.96</v>
      </c>
      <c r="L46">
        <v>14.72</v>
      </c>
      <c r="M46">
        <v>0.24</v>
      </c>
      <c r="N46">
        <v>14.32</v>
      </c>
      <c r="O46">
        <v>11.68</v>
      </c>
      <c r="P46">
        <v>0.86</v>
      </c>
      <c r="Q46">
        <v>0.43</v>
      </c>
      <c r="R46">
        <v>0.11</v>
      </c>
      <c r="S46">
        <v>0.13</v>
      </c>
      <c r="T46">
        <v>98.2</v>
      </c>
      <c r="U46">
        <v>0.84699999999999998</v>
      </c>
    </row>
    <row r="47" spans="1:21">
      <c r="A47" t="s">
        <v>2793</v>
      </c>
      <c r="B47" t="s">
        <v>2795</v>
      </c>
      <c r="C47">
        <v>710</v>
      </c>
      <c r="D47">
        <f t="shared" si="0"/>
        <v>983.15</v>
      </c>
      <c r="E47">
        <v>40</v>
      </c>
      <c r="F47">
        <v>4.4000000000000004</v>
      </c>
      <c r="G47">
        <v>0.6</v>
      </c>
      <c r="H47">
        <v>43.72</v>
      </c>
      <c r="I47">
        <v>1.1599999999999999</v>
      </c>
      <c r="J47">
        <v>9.8000000000000007</v>
      </c>
      <c r="L47">
        <v>20.28</v>
      </c>
      <c r="M47">
        <v>0.34</v>
      </c>
      <c r="N47">
        <v>8.64</v>
      </c>
      <c r="O47">
        <v>11.57</v>
      </c>
      <c r="P47">
        <v>1.08</v>
      </c>
      <c r="Q47">
        <v>1.1299999999999999</v>
      </c>
      <c r="R47">
        <v>0.17</v>
      </c>
      <c r="S47">
        <v>7.0000000000000007E-2</v>
      </c>
      <c r="T47">
        <v>97.96</v>
      </c>
      <c r="U47">
        <v>1.746</v>
      </c>
    </row>
    <row r="48" spans="1:21">
      <c r="A48" t="s">
        <v>2793</v>
      </c>
      <c r="B48" t="s">
        <v>2796</v>
      </c>
      <c r="C48">
        <v>695</v>
      </c>
      <c r="D48">
        <f t="shared" si="0"/>
        <v>968.15</v>
      </c>
      <c r="E48">
        <v>40</v>
      </c>
      <c r="F48">
        <v>4.7</v>
      </c>
      <c r="G48">
        <v>0.6</v>
      </c>
      <c r="H48">
        <v>43.99</v>
      </c>
      <c r="I48">
        <v>0.9</v>
      </c>
      <c r="J48">
        <v>9.86</v>
      </c>
      <c r="L48">
        <v>20.260000000000002</v>
      </c>
      <c r="M48">
        <v>0.34</v>
      </c>
      <c r="N48">
        <v>8.7200000000000006</v>
      </c>
      <c r="O48">
        <v>11.6</v>
      </c>
      <c r="P48">
        <v>1.07</v>
      </c>
      <c r="Q48">
        <v>1.06</v>
      </c>
      <c r="R48">
        <v>0.15</v>
      </c>
      <c r="S48">
        <v>7.0000000000000007E-2</v>
      </c>
      <c r="T48">
        <v>98.02</v>
      </c>
      <c r="U48">
        <v>1.752</v>
      </c>
    </row>
    <row r="49" spans="1:21">
      <c r="A49" t="s">
        <v>2793</v>
      </c>
      <c r="B49" t="s">
        <v>2797</v>
      </c>
      <c r="C49">
        <v>720</v>
      </c>
      <c r="D49">
        <f t="shared" si="0"/>
        <v>993.15</v>
      </c>
      <c r="E49">
        <v>40</v>
      </c>
      <c r="F49">
        <v>4.7</v>
      </c>
      <c r="G49">
        <v>0.6</v>
      </c>
      <c r="H49">
        <v>43.9</v>
      </c>
      <c r="I49">
        <v>1.24</v>
      </c>
      <c r="J49">
        <v>10.26</v>
      </c>
      <c r="L49">
        <v>19.14</v>
      </c>
      <c r="M49">
        <v>0.34</v>
      </c>
      <c r="N49">
        <v>9.49</v>
      </c>
      <c r="O49">
        <v>11.6</v>
      </c>
      <c r="P49">
        <v>1.08</v>
      </c>
      <c r="Q49">
        <v>1.21</v>
      </c>
      <c r="R49">
        <v>0.14000000000000001</v>
      </c>
      <c r="S49">
        <v>0.1</v>
      </c>
      <c r="T49">
        <v>98.5</v>
      </c>
      <c r="U49">
        <v>1.8069999999999999</v>
      </c>
    </row>
    <row r="50" spans="1:21">
      <c r="A50" t="s">
        <v>2793</v>
      </c>
      <c r="B50" t="s">
        <v>2798</v>
      </c>
      <c r="C50">
        <v>745</v>
      </c>
      <c r="D50">
        <f t="shared" si="0"/>
        <v>1018.15</v>
      </c>
      <c r="E50">
        <v>40</v>
      </c>
      <c r="F50">
        <v>5.6</v>
      </c>
      <c r="G50">
        <v>0.6</v>
      </c>
      <c r="H50">
        <v>42.93</v>
      </c>
      <c r="I50">
        <v>0.88</v>
      </c>
      <c r="J50">
        <v>11.11</v>
      </c>
      <c r="L50">
        <v>19.62</v>
      </c>
      <c r="M50">
        <v>0.4</v>
      </c>
      <c r="N50">
        <v>9.4</v>
      </c>
      <c r="O50">
        <v>11.63</v>
      </c>
      <c r="P50">
        <v>1.1599999999999999</v>
      </c>
      <c r="Q50">
        <v>1.22</v>
      </c>
      <c r="R50">
        <v>0.14000000000000001</v>
      </c>
      <c r="S50">
        <v>0.1</v>
      </c>
      <c r="T50">
        <v>98.59</v>
      </c>
      <c r="U50">
        <v>1.954</v>
      </c>
    </row>
    <row r="51" spans="1:21">
      <c r="A51" t="s">
        <v>2793</v>
      </c>
      <c r="B51" t="s">
        <v>2799</v>
      </c>
      <c r="C51">
        <v>760</v>
      </c>
      <c r="D51">
        <f t="shared" si="0"/>
        <v>1033.1500000000001</v>
      </c>
      <c r="E51">
        <v>40</v>
      </c>
      <c r="F51">
        <v>6.6</v>
      </c>
      <c r="G51">
        <v>0.6</v>
      </c>
      <c r="H51">
        <v>40.81</v>
      </c>
      <c r="I51">
        <v>0.77</v>
      </c>
      <c r="J51">
        <v>12.43</v>
      </c>
      <c r="L51">
        <v>21.17</v>
      </c>
      <c r="M51">
        <v>0.32</v>
      </c>
      <c r="N51">
        <v>8.1199999999999992</v>
      </c>
      <c r="O51">
        <v>11.67</v>
      </c>
      <c r="P51">
        <v>1.39</v>
      </c>
      <c r="Q51">
        <v>1.45</v>
      </c>
      <c r="R51">
        <v>0.12</v>
      </c>
      <c r="S51">
        <v>0.09</v>
      </c>
      <c r="T51">
        <v>98.34</v>
      </c>
      <c r="U51">
        <v>2.2170000000000001</v>
      </c>
    </row>
    <row r="52" spans="1:21">
      <c r="A52" t="s">
        <v>2793</v>
      </c>
      <c r="B52" t="s">
        <v>2800</v>
      </c>
      <c r="C52">
        <v>690</v>
      </c>
      <c r="D52">
        <f t="shared" si="0"/>
        <v>963.15</v>
      </c>
      <c r="E52">
        <v>40</v>
      </c>
      <c r="F52">
        <v>6.1</v>
      </c>
      <c r="G52">
        <v>0.6</v>
      </c>
      <c r="H52">
        <v>42.14</v>
      </c>
      <c r="I52">
        <v>0.44</v>
      </c>
      <c r="J52">
        <v>12.52</v>
      </c>
      <c r="L52">
        <v>19.559999999999999</v>
      </c>
      <c r="M52">
        <v>0.37</v>
      </c>
      <c r="N52">
        <v>8.36</v>
      </c>
      <c r="O52">
        <v>11.35</v>
      </c>
      <c r="P52">
        <v>1.43</v>
      </c>
      <c r="Q52">
        <v>1.31</v>
      </c>
      <c r="R52">
        <v>0.14000000000000001</v>
      </c>
      <c r="S52">
        <v>0.06</v>
      </c>
      <c r="T52">
        <v>97.68</v>
      </c>
      <c r="U52">
        <v>2.2320000000000002</v>
      </c>
    </row>
    <row r="53" spans="1:21">
      <c r="A53" t="s">
        <v>2793</v>
      </c>
      <c r="B53" t="s">
        <v>2801</v>
      </c>
      <c r="C53">
        <v>690</v>
      </c>
      <c r="D53">
        <f t="shared" si="0"/>
        <v>963.15</v>
      </c>
      <c r="E53">
        <v>40</v>
      </c>
      <c r="F53">
        <v>2.4</v>
      </c>
      <c r="G53">
        <v>0.6</v>
      </c>
      <c r="H53">
        <v>44.77</v>
      </c>
      <c r="I53">
        <v>1.3</v>
      </c>
      <c r="J53">
        <v>7.6</v>
      </c>
      <c r="L53">
        <v>23.55</v>
      </c>
      <c r="M53">
        <v>0.64</v>
      </c>
      <c r="N53">
        <v>7.08</v>
      </c>
      <c r="O53">
        <v>11.49</v>
      </c>
      <c r="P53">
        <v>1</v>
      </c>
      <c r="Q53">
        <v>0.88</v>
      </c>
      <c r="R53">
        <v>0.2</v>
      </c>
      <c r="S53">
        <v>0.16</v>
      </c>
      <c r="T53">
        <v>98.67</v>
      </c>
      <c r="U53">
        <v>1.3660000000000001</v>
      </c>
    </row>
    <row r="54" spans="1:21">
      <c r="A54" t="s">
        <v>2793</v>
      </c>
      <c r="B54" t="s">
        <v>2802</v>
      </c>
      <c r="C54">
        <v>715</v>
      </c>
      <c r="D54">
        <f t="shared" si="0"/>
        <v>988.15</v>
      </c>
      <c r="E54">
        <v>40</v>
      </c>
      <c r="F54">
        <v>5.4</v>
      </c>
      <c r="G54">
        <v>0.6</v>
      </c>
      <c r="H54">
        <v>45.06</v>
      </c>
      <c r="I54">
        <v>1.26</v>
      </c>
      <c r="J54">
        <v>10.64</v>
      </c>
      <c r="L54">
        <v>16.649999999999999</v>
      </c>
      <c r="M54">
        <v>0.37</v>
      </c>
      <c r="N54">
        <v>10.92</v>
      </c>
      <c r="O54">
        <v>11.76</v>
      </c>
      <c r="P54">
        <v>1.23</v>
      </c>
      <c r="Q54">
        <v>0.75</v>
      </c>
      <c r="R54">
        <v>0.04</v>
      </c>
      <c r="S54">
        <v>7.0000000000000007E-2</v>
      </c>
      <c r="T54">
        <v>98.75</v>
      </c>
      <c r="U54">
        <v>1.8380000000000001</v>
      </c>
    </row>
    <row r="55" spans="1:21">
      <c r="A55" t="s">
        <v>2793</v>
      </c>
      <c r="B55" t="s">
        <v>2803</v>
      </c>
      <c r="C55">
        <v>730</v>
      </c>
      <c r="D55">
        <f t="shared" si="0"/>
        <v>1003.15</v>
      </c>
      <c r="E55">
        <v>40</v>
      </c>
      <c r="F55">
        <v>2.4</v>
      </c>
      <c r="G55">
        <v>0.6</v>
      </c>
      <c r="H55">
        <v>47.54</v>
      </c>
      <c r="I55">
        <v>1.05</v>
      </c>
      <c r="J55">
        <v>6.21</v>
      </c>
      <c r="L55">
        <v>14.58</v>
      </c>
      <c r="M55">
        <v>0.88</v>
      </c>
      <c r="N55">
        <v>13.44</v>
      </c>
      <c r="O55">
        <v>11.75</v>
      </c>
      <c r="P55">
        <v>1.28</v>
      </c>
      <c r="Q55">
        <v>0.63</v>
      </c>
      <c r="R55">
        <v>0.34</v>
      </c>
      <c r="S55">
        <v>0.05</v>
      </c>
      <c r="T55">
        <v>97.75</v>
      </c>
      <c r="U55">
        <v>1.0760000000000001</v>
      </c>
    </row>
    <row r="56" spans="1:21">
      <c r="A56" t="s">
        <v>2793</v>
      </c>
      <c r="B56" t="s">
        <v>2804</v>
      </c>
      <c r="C56">
        <v>700</v>
      </c>
      <c r="D56">
        <f t="shared" si="0"/>
        <v>973.15</v>
      </c>
      <c r="E56">
        <v>40</v>
      </c>
      <c r="F56">
        <v>1.6</v>
      </c>
      <c r="G56">
        <v>0.6</v>
      </c>
      <c r="H56">
        <v>50.05</v>
      </c>
      <c r="I56">
        <v>0.64</v>
      </c>
      <c r="J56">
        <v>5.07</v>
      </c>
      <c r="L56">
        <v>14.33</v>
      </c>
      <c r="M56">
        <v>0.92</v>
      </c>
      <c r="N56">
        <v>14.55</v>
      </c>
      <c r="O56">
        <v>11.74</v>
      </c>
      <c r="P56">
        <v>1.07</v>
      </c>
      <c r="Q56">
        <v>0.45</v>
      </c>
      <c r="R56">
        <v>0.18</v>
      </c>
      <c r="S56">
        <v>0.01</v>
      </c>
      <c r="T56">
        <v>99.01</v>
      </c>
      <c r="U56">
        <v>0.85799999999999998</v>
      </c>
    </row>
    <row r="57" spans="1:21">
      <c r="A57" t="s">
        <v>2793</v>
      </c>
      <c r="B57" t="s">
        <v>2805</v>
      </c>
      <c r="C57">
        <v>765</v>
      </c>
      <c r="D57">
        <f t="shared" si="0"/>
        <v>1038.1500000000001</v>
      </c>
      <c r="E57">
        <v>40</v>
      </c>
      <c r="F57">
        <v>7.1</v>
      </c>
      <c r="G57">
        <v>0.6</v>
      </c>
      <c r="H57">
        <v>39.79</v>
      </c>
      <c r="I57">
        <v>0.84</v>
      </c>
      <c r="J57">
        <v>12.36</v>
      </c>
      <c r="L57">
        <v>22.16</v>
      </c>
      <c r="M57">
        <v>1.26</v>
      </c>
      <c r="N57">
        <v>6.97</v>
      </c>
      <c r="O57">
        <v>11.59</v>
      </c>
      <c r="P57">
        <v>1.53</v>
      </c>
      <c r="Q57">
        <v>1.58</v>
      </c>
      <c r="R57">
        <v>0.18</v>
      </c>
      <c r="S57">
        <v>0.15</v>
      </c>
      <c r="T57">
        <v>98.41</v>
      </c>
      <c r="U57">
        <v>2.2280000000000002</v>
      </c>
    </row>
    <row r="58" spans="1:21">
      <c r="A58" t="s">
        <v>2793</v>
      </c>
      <c r="B58" t="s">
        <v>2806</v>
      </c>
      <c r="C58">
        <v>720</v>
      </c>
      <c r="D58">
        <f t="shared" si="0"/>
        <v>993.15</v>
      </c>
      <c r="E58">
        <v>40</v>
      </c>
      <c r="F58">
        <v>5.0999999999999996</v>
      </c>
      <c r="G58">
        <v>0.6</v>
      </c>
      <c r="H58">
        <v>44.23</v>
      </c>
      <c r="I58">
        <v>0.84</v>
      </c>
      <c r="J58">
        <v>9.14</v>
      </c>
      <c r="L58">
        <v>20.56</v>
      </c>
      <c r="M58">
        <v>0.63</v>
      </c>
      <c r="N58">
        <v>9.2200000000000006</v>
      </c>
      <c r="O58">
        <v>11.64</v>
      </c>
      <c r="P58">
        <v>1.35</v>
      </c>
      <c r="Q58">
        <v>0.98</v>
      </c>
      <c r="R58">
        <v>0.08</v>
      </c>
      <c r="S58">
        <v>0.02</v>
      </c>
      <c r="T58">
        <v>98.69</v>
      </c>
      <c r="U58">
        <v>1.6120000000000001</v>
      </c>
    </row>
    <row r="59" spans="1:21">
      <c r="A59" t="s">
        <v>2793</v>
      </c>
      <c r="B59" t="s">
        <v>2807</v>
      </c>
      <c r="C59">
        <v>665</v>
      </c>
      <c r="D59">
        <f t="shared" si="0"/>
        <v>938.15</v>
      </c>
      <c r="E59">
        <v>40</v>
      </c>
      <c r="F59">
        <v>1.2</v>
      </c>
      <c r="G59">
        <v>0.6</v>
      </c>
      <c r="H59">
        <v>50.74</v>
      </c>
      <c r="I59">
        <v>0.57999999999999996</v>
      </c>
      <c r="J59">
        <v>4.38</v>
      </c>
      <c r="L59">
        <v>12.58</v>
      </c>
      <c r="M59">
        <v>0.56999999999999995</v>
      </c>
      <c r="N59">
        <v>15.28</v>
      </c>
      <c r="O59">
        <v>12.29</v>
      </c>
      <c r="P59">
        <v>0.75</v>
      </c>
      <c r="Q59">
        <v>0.41</v>
      </c>
      <c r="R59">
        <v>0.28999999999999998</v>
      </c>
      <c r="S59">
        <v>0.03</v>
      </c>
      <c r="T59">
        <v>97.9</v>
      </c>
      <c r="U59">
        <v>0.745</v>
      </c>
    </row>
    <row r="60" spans="1:21">
      <c r="A60" t="s">
        <v>2793</v>
      </c>
      <c r="B60" t="s">
        <v>2808</v>
      </c>
      <c r="C60">
        <v>745</v>
      </c>
      <c r="D60">
        <f t="shared" si="0"/>
        <v>1018.15</v>
      </c>
      <c r="E60">
        <v>40</v>
      </c>
      <c r="F60">
        <v>3.9</v>
      </c>
      <c r="G60">
        <v>0.6</v>
      </c>
      <c r="H60">
        <v>43.95</v>
      </c>
      <c r="I60">
        <v>1.27</v>
      </c>
      <c r="J60">
        <v>9.42</v>
      </c>
      <c r="L60">
        <v>19.34</v>
      </c>
      <c r="M60">
        <v>0.5</v>
      </c>
      <c r="N60">
        <v>9.82</v>
      </c>
      <c r="O60">
        <v>11.96</v>
      </c>
      <c r="P60">
        <v>1.19</v>
      </c>
      <c r="Q60">
        <v>1.07</v>
      </c>
      <c r="R60">
        <v>0.09</v>
      </c>
      <c r="S60">
        <v>7.0000000000000007E-2</v>
      </c>
      <c r="T60">
        <v>98.68</v>
      </c>
      <c r="U60">
        <v>1.6559999999999999</v>
      </c>
    </row>
    <row r="61" spans="1:21">
      <c r="A61" t="s">
        <v>2793</v>
      </c>
      <c r="B61" t="s">
        <v>2809</v>
      </c>
      <c r="C61">
        <v>745</v>
      </c>
      <c r="D61">
        <f t="shared" si="0"/>
        <v>1018.15</v>
      </c>
      <c r="E61">
        <v>40</v>
      </c>
      <c r="F61">
        <v>2.9</v>
      </c>
      <c r="G61">
        <v>0.6</v>
      </c>
      <c r="H61">
        <v>45.91</v>
      </c>
      <c r="I61">
        <v>1.1100000000000001</v>
      </c>
      <c r="J61">
        <v>7.26</v>
      </c>
      <c r="L61">
        <v>19.05</v>
      </c>
      <c r="M61">
        <v>0.59</v>
      </c>
      <c r="N61">
        <v>10.58</v>
      </c>
      <c r="O61">
        <v>11.56</v>
      </c>
      <c r="P61">
        <v>1.1100000000000001</v>
      </c>
      <c r="Q61">
        <v>0.74</v>
      </c>
      <c r="R61">
        <v>0.13</v>
      </c>
      <c r="S61">
        <v>0.09</v>
      </c>
      <c r="T61">
        <v>98.13</v>
      </c>
      <c r="U61">
        <v>1.276</v>
      </c>
    </row>
    <row r="62" spans="1:21">
      <c r="A62" t="s">
        <v>2793</v>
      </c>
      <c r="B62" t="s">
        <v>2810</v>
      </c>
      <c r="C62">
        <v>740</v>
      </c>
      <c r="D62">
        <f t="shared" si="0"/>
        <v>1013.15</v>
      </c>
      <c r="E62">
        <v>40</v>
      </c>
      <c r="F62">
        <v>4.3</v>
      </c>
      <c r="G62">
        <v>0.6</v>
      </c>
      <c r="H62">
        <v>45.77</v>
      </c>
      <c r="I62">
        <v>1.31</v>
      </c>
      <c r="J62">
        <v>7.58</v>
      </c>
      <c r="L62">
        <v>18.32</v>
      </c>
      <c r="M62">
        <v>0.51</v>
      </c>
      <c r="N62">
        <v>10.93</v>
      </c>
      <c r="O62">
        <v>11.42</v>
      </c>
      <c r="P62">
        <v>1.29</v>
      </c>
      <c r="Q62">
        <v>0.71</v>
      </c>
      <c r="R62">
        <v>0.1</v>
      </c>
      <c r="S62">
        <v>0.12</v>
      </c>
      <c r="T62">
        <v>98.06</v>
      </c>
      <c r="U62">
        <v>1.33</v>
      </c>
    </row>
    <row r="63" spans="1:21">
      <c r="A63" t="s">
        <v>2793</v>
      </c>
      <c r="B63" t="s">
        <v>2811</v>
      </c>
      <c r="C63">
        <v>740</v>
      </c>
      <c r="D63">
        <f t="shared" si="0"/>
        <v>1013.15</v>
      </c>
      <c r="E63">
        <v>40</v>
      </c>
      <c r="F63">
        <v>5.2</v>
      </c>
      <c r="G63">
        <v>0.6</v>
      </c>
      <c r="H63">
        <v>42.23</v>
      </c>
      <c r="I63">
        <v>1.78</v>
      </c>
      <c r="J63">
        <v>9.9700000000000006</v>
      </c>
      <c r="L63">
        <v>23.41</v>
      </c>
      <c r="M63">
        <v>0.5</v>
      </c>
      <c r="N63">
        <v>6.53</v>
      </c>
      <c r="O63">
        <v>11.41</v>
      </c>
      <c r="P63">
        <v>1.35</v>
      </c>
      <c r="Q63">
        <v>1.39</v>
      </c>
      <c r="R63">
        <v>0.22</v>
      </c>
      <c r="S63">
        <v>0.11</v>
      </c>
      <c r="T63">
        <v>98.9</v>
      </c>
      <c r="U63">
        <v>1.802</v>
      </c>
    </row>
    <row r="64" spans="1:21">
      <c r="A64" t="s">
        <v>2793</v>
      </c>
      <c r="B64" t="s">
        <v>2812</v>
      </c>
      <c r="C64">
        <v>735</v>
      </c>
      <c r="D64">
        <f t="shared" si="0"/>
        <v>1008.15</v>
      </c>
      <c r="E64">
        <v>40</v>
      </c>
      <c r="F64">
        <v>7.4</v>
      </c>
      <c r="G64">
        <v>0.6</v>
      </c>
      <c r="H64">
        <v>39.69</v>
      </c>
      <c r="I64">
        <v>1.41</v>
      </c>
      <c r="J64">
        <v>13.74</v>
      </c>
      <c r="L64">
        <v>22.42</v>
      </c>
      <c r="M64">
        <v>0.54</v>
      </c>
      <c r="N64">
        <v>5.7</v>
      </c>
      <c r="O64">
        <v>11.42</v>
      </c>
      <c r="P64">
        <v>1.38</v>
      </c>
      <c r="Q64">
        <v>1.93</v>
      </c>
      <c r="T64">
        <v>98.23</v>
      </c>
      <c r="U64">
        <v>2.4940000000000002</v>
      </c>
    </row>
    <row r="65" spans="1:21">
      <c r="A65" t="s">
        <v>2813</v>
      </c>
      <c r="B65" t="s">
        <v>2814</v>
      </c>
      <c r="C65">
        <v>710</v>
      </c>
      <c r="D65">
        <f t="shared" si="0"/>
        <v>983.15</v>
      </c>
      <c r="E65">
        <v>40</v>
      </c>
      <c r="F65">
        <v>8</v>
      </c>
      <c r="G65">
        <v>0.6</v>
      </c>
      <c r="H65">
        <v>41.93</v>
      </c>
      <c r="I65">
        <v>0.88</v>
      </c>
      <c r="J65">
        <v>12.53</v>
      </c>
      <c r="L65">
        <v>18.190000000000001</v>
      </c>
      <c r="M65">
        <v>0.55000000000000004</v>
      </c>
      <c r="N65">
        <v>9.56</v>
      </c>
      <c r="O65">
        <v>11.15</v>
      </c>
      <c r="P65">
        <v>1.86</v>
      </c>
      <c r="Q65">
        <v>1.58</v>
      </c>
      <c r="R65">
        <v>0.05</v>
      </c>
      <c r="S65">
        <v>0.25</v>
      </c>
      <c r="T65">
        <v>98.53</v>
      </c>
      <c r="U65">
        <v>2.214</v>
      </c>
    </row>
    <row r="66" spans="1:21">
      <c r="A66" t="s">
        <v>2813</v>
      </c>
      <c r="B66" t="s">
        <v>2815</v>
      </c>
      <c r="C66">
        <v>730</v>
      </c>
      <c r="D66">
        <f t="shared" si="0"/>
        <v>1003.15</v>
      </c>
      <c r="E66">
        <v>40</v>
      </c>
      <c r="F66">
        <v>8</v>
      </c>
      <c r="G66">
        <v>0.6</v>
      </c>
      <c r="H66">
        <v>41.91</v>
      </c>
      <c r="I66">
        <v>1.27</v>
      </c>
      <c r="J66">
        <v>11.46</v>
      </c>
      <c r="L66">
        <v>19.399999999999999</v>
      </c>
      <c r="M66">
        <v>0.87</v>
      </c>
      <c r="N66">
        <v>8.8699999999999992</v>
      </c>
      <c r="O66">
        <v>10.85</v>
      </c>
      <c r="P66">
        <v>2.0299999999999998</v>
      </c>
      <c r="Q66">
        <v>1.6</v>
      </c>
      <c r="R66">
        <v>0.26</v>
      </c>
      <c r="S66">
        <v>0.19</v>
      </c>
      <c r="T66">
        <v>98.71</v>
      </c>
      <c r="U66">
        <v>2.044</v>
      </c>
    </row>
    <row r="67" spans="1:21">
      <c r="A67" t="s">
        <v>2813</v>
      </c>
      <c r="B67" t="s">
        <v>2816</v>
      </c>
      <c r="C67">
        <v>690</v>
      </c>
      <c r="D67">
        <f t="shared" ref="D67:D69" si="1">C67+273.15</f>
        <v>963.15</v>
      </c>
      <c r="E67">
        <v>40</v>
      </c>
      <c r="F67">
        <v>8</v>
      </c>
      <c r="G67">
        <v>0.6</v>
      </c>
      <c r="H67">
        <v>41.59</v>
      </c>
      <c r="I67">
        <v>0.69</v>
      </c>
      <c r="J67">
        <v>13.39</v>
      </c>
      <c r="L67">
        <v>19.84</v>
      </c>
      <c r="M67">
        <v>0.47</v>
      </c>
      <c r="N67">
        <v>7.51</v>
      </c>
      <c r="O67">
        <v>12.21</v>
      </c>
      <c r="P67">
        <v>1.52</v>
      </c>
      <c r="Q67">
        <v>1.48</v>
      </c>
      <c r="R67">
        <v>0.05</v>
      </c>
      <c r="S67">
        <v>0</v>
      </c>
      <c r="T67">
        <v>98.75</v>
      </c>
      <c r="U67">
        <v>2.38</v>
      </c>
    </row>
    <row r="68" spans="1:21">
      <c r="A68" t="s">
        <v>2813</v>
      </c>
      <c r="B68" t="s">
        <v>2817</v>
      </c>
      <c r="C68">
        <v>761</v>
      </c>
      <c r="D68">
        <f t="shared" si="1"/>
        <v>1034.1500000000001</v>
      </c>
      <c r="E68">
        <v>40</v>
      </c>
      <c r="F68">
        <v>1</v>
      </c>
      <c r="G68">
        <v>0.4</v>
      </c>
      <c r="H68">
        <v>46.65</v>
      </c>
      <c r="I68">
        <v>1.1399999999999999</v>
      </c>
      <c r="J68">
        <v>6.69</v>
      </c>
      <c r="L68">
        <v>15.74</v>
      </c>
      <c r="M68">
        <v>0.9</v>
      </c>
      <c r="N68">
        <v>12.74</v>
      </c>
      <c r="O68">
        <v>11.68</v>
      </c>
      <c r="P68">
        <v>1.42</v>
      </c>
      <c r="Q68">
        <v>0.87</v>
      </c>
      <c r="R68">
        <v>0.76</v>
      </c>
      <c r="S68">
        <v>0.03</v>
      </c>
      <c r="T68">
        <v>98.62</v>
      </c>
      <c r="U68">
        <v>1.1639999999999999</v>
      </c>
    </row>
    <row r="69" spans="1:21">
      <c r="A69" t="s">
        <v>2813</v>
      </c>
      <c r="B69" t="s">
        <v>2818</v>
      </c>
      <c r="C69">
        <v>750</v>
      </c>
      <c r="D69">
        <f t="shared" si="1"/>
        <v>1023.15</v>
      </c>
      <c r="E69">
        <v>40</v>
      </c>
      <c r="F69">
        <v>2</v>
      </c>
      <c r="G69">
        <v>0.6</v>
      </c>
      <c r="H69">
        <v>47.12</v>
      </c>
      <c r="I69">
        <v>0.93</v>
      </c>
      <c r="J69">
        <v>7.6</v>
      </c>
      <c r="L69">
        <v>13.48</v>
      </c>
      <c r="M69">
        <v>0.74</v>
      </c>
      <c r="N69">
        <v>13.58</v>
      </c>
      <c r="O69">
        <v>12.15</v>
      </c>
      <c r="P69">
        <v>1.32</v>
      </c>
      <c r="Q69">
        <v>0.5</v>
      </c>
      <c r="R69">
        <v>0.24</v>
      </c>
      <c r="S69">
        <v>0.13</v>
      </c>
      <c r="T69">
        <v>97.79</v>
      </c>
      <c r="U69">
        <v>1.31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754CF-3237-4816-82C0-3C90060D6306}">
  <dimension ref="A1:AB82"/>
  <sheetViews>
    <sheetView workbookViewId="0">
      <selection activeCell="L35" sqref="L35"/>
    </sheetView>
  </sheetViews>
  <sheetFormatPr defaultRowHeight="14.4"/>
  <sheetData>
    <row r="1" spans="1:28">
      <c r="A1" t="s">
        <v>2</v>
      </c>
      <c r="B1" t="s">
        <v>3003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3004</v>
      </c>
      <c r="M1" t="s">
        <v>3005</v>
      </c>
      <c r="N1" t="s">
        <v>111</v>
      </c>
      <c r="O1" t="s">
        <v>3006</v>
      </c>
      <c r="P1" t="s">
        <v>1337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98</v>
      </c>
      <c r="AA1" t="s">
        <v>99</v>
      </c>
      <c r="AB1" t="s">
        <v>3007</v>
      </c>
    </row>
    <row r="2" spans="1:28" s="208" customFormat="1" ht="10.5" customHeight="1">
      <c r="A2" s="215" t="s">
        <v>2940</v>
      </c>
      <c r="B2" s="214" t="s">
        <v>2941</v>
      </c>
      <c r="C2" s="213">
        <v>41.698749999999997</v>
      </c>
      <c r="D2" s="213">
        <v>1.6372499999999999</v>
      </c>
      <c r="E2" s="213">
        <v>9.7322499999999987</v>
      </c>
      <c r="F2" s="213">
        <v>14.2835</v>
      </c>
      <c r="G2" s="213">
        <v>0.51875000000000004</v>
      </c>
      <c r="H2" s="213">
        <v>6.1914999999999996</v>
      </c>
      <c r="I2" s="213">
        <v>22.081250000000001</v>
      </c>
      <c r="J2" s="213">
        <v>0.44774999999999998</v>
      </c>
      <c r="K2" s="213">
        <v>0.23050000000000004</v>
      </c>
      <c r="L2" s="213">
        <v>0.10850000000000001</v>
      </c>
      <c r="M2" s="213">
        <v>96.93</v>
      </c>
      <c r="N2" s="212">
        <f>O2+273.15</f>
        <v>1123.1500000000001</v>
      </c>
      <c r="O2" s="211">
        <v>850</v>
      </c>
      <c r="P2" s="210">
        <v>2</v>
      </c>
      <c r="Q2" s="213">
        <v>59.634401072092039</v>
      </c>
      <c r="R2" s="213">
        <v>0.41625313862021657</v>
      </c>
      <c r="S2" s="213">
        <v>21.231523573365962</v>
      </c>
      <c r="T2" s="213">
        <v>2.3250415103703665</v>
      </c>
      <c r="U2" s="213">
        <v>0.13657885488475033</v>
      </c>
      <c r="V2" s="213">
        <v>0.19635346193160547</v>
      </c>
      <c r="W2" s="213">
        <v>2.5661195433771957</v>
      </c>
      <c r="X2" s="213">
        <v>4.3479778058894931</v>
      </c>
      <c r="Y2" s="213">
        <v>9.1145605019804403</v>
      </c>
      <c r="Z2" s="213">
        <v>3.1190537487927925E-2</v>
      </c>
      <c r="AA2" s="209">
        <v>5.15</v>
      </c>
      <c r="AB2" s="213">
        <v>100</v>
      </c>
    </row>
    <row r="3" spans="1:28" s="208" customFormat="1" ht="10.5" customHeight="1">
      <c r="A3" s="215" t="s">
        <v>2940</v>
      </c>
      <c r="B3" s="214" t="s">
        <v>2943</v>
      </c>
      <c r="C3" s="213">
        <v>41.95975</v>
      </c>
      <c r="D3" s="213">
        <v>2.2882500000000001</v>
      </c>
      <c r="E3" s="213">
        <v>8.7217500000000001</v>
      </c>
      <c r="F3" s="213">
        <v>16.630749999999999</v>
      </c>
      <c r="G3" s="213">
        <v>0.72599999999999998</v>
      </c>
      <c r="H3" s="213">
        <v>4.84</v>
      </c>
      <c r="I3" s="213">
        <v>21.680499999999999</v>
      </c>
      <c r="J3" s="213">
        <v>0.82350000000000012</v>
      </c>
      <c r="K3" s="213">
        <v>0.30324999999999996</v>
      </c>
      <c r="L3" s="213">
        <v>3.1000000000000003E-2</v>
      </c>
      <c r="M3" s="213">
        <v>98.004750000000001</v>
      </c>
      <c r="N3" s="212">
        <f t="shared" ref="N3:N66" si="0">O3+273.15</f>
        <v>1123.1500000000001</v>
      </c>
      <c r="O3" s="211">
        <v>850</v>
      </c>
      <c r="P3" s="210">
        <v>2</v>
      </c>
      <c r="Q3" s="213">
        <v>58.875462122523736</v>
      </c>
      <c r="R3" s="213">
        <v>0.25816335377451877</v>
      </c>
      <c r="S3" s="213">
        <v>22.468642083296363</v>
      </c>
      <c r="T3" s="213">
        <v>2.1124263511952699</v>
      </c>
      <c r="U3" s="213">
        <v>0.16790545374826607</v>
      </c>
      <c r="V3" s="213">
        <v>0.13854706905938299</v>
      </c>
      <c r="W3" s="213">
        <v>2.2739337134502282</v>
      </c>
      <c r="X3" s="213">
        <v>4.186658051080844</v>
      </c>
      <c r="Y3" s="213">
        <v>9.5046450413262118</v>
      </c>
      <c r="Z3" s="213">
        <v>1.3616760545170845E-2</v>
      </c>
      <c r="AA3" s="209">
        <v>5.05</v>
      </c>
      <c r="AB3" s="213">
        <v>100</v>
      </c>
    </row>
    <row r="4" spans="1:28" s="208" customFormat="1" ht="10.5" customHeight="1">
      <c r="A4" s="215" t="s">
        <v>2940</v>
      </c>
      <c r="B4" s="214" t="s">
        <v>2944</v>
      </c>
      <c r="C4" s="213">
        <v>43.739500000000007</v>
      </c>
      <c r="D4" s="213">
        <v>2.157</v>
      </c>
      <c r="E4" s="213">
        <v>8.3584999999999994</v>
      </c>
      <c r="F4" s="213">
        <v>12.435500000000001</v>
      </c>
      <c r="G4" s="213">
        <v>0.44624999999999998</v>
      </c>
      <c r="H4" s="213">
        <v>7.5047500000000005</v>
      </c>
      <c r="I4" s="213">
        <v>22.56925</v>
      </c>
      <c r="J4" s="213">
        <v>0.49474999999999997</v>
      </c>
      <c r="K4" s="213">
        <v>0.21849999999999997</v>
      </c>
      <c r="L4" s="213">
        <v>1.325E-2</v>
      </c>
      <c r="M4" s="213">
        <v>97.937250000000006</v>
      </c>
      <c r="N4" s="212">
        <f t="shared" si="0"/>
        <v>1173.1500000000001</v>
      </c>
      <c r="O4" s="211">
        <v>900</v>
      </c>
      <c r="P4" s="210">
        <v>2</v>
      </c>
      <c r="Q4" s="213">
        <v>58.816857956574388</v>
      </c>
      <c r="R4" s="213">
        <v>0.39700217176319036</v>
      </c>
      <c r="S4" s="213">
        <v>20.610772939028742</v>
      </c>
      <c r="T4" s="213">
        <v>2.4612513769453059</v>
      </c>
      <c r="U4" s="213">
        <v>0.1336742333051868</v>
      </c>
      <c r="V4" s="213">
        <v>0.18336223052819386</v>
      </c>
      <c r="W4" s="213">
        <v>2.8789691179830945</v>
      </c>
      <c r="X4" s="213">
        <v>4.708307043325604</v>
      </c>
      <c r="Y4" s="213">
        <v>9.7733766653396366</v>
      </c>
      <c r="Z4" s="213">
        <v>3.6426265206645492E-2</v>
      </c>
      <c r="AA4" s="209">
        <v>3.52</v>
      </c>
      <c r="AB4" s="213">
        <v>100</v>
      </c>
    </row>
    <row r="5" spans="1:28" s="208" customFormat="1" ht="10.5" customHeight="1">
      <c r="A5" s="215" t="s">
        <v>2940</v>
      </c>
      <c r="B5" s="214" t="s">
        <v>2945</v>
      </c>
      <c r="C5" s="213">
        <v>43.8626</v>
      </c>
      <c r="D5" s="213">
        <v>1.5371999999999999</v>
      </c>
      <c r="E5" s="213">
        <v>9.2658000000000005</v>
      </c>
      <c r="F5" s="213">
        <v>13.153199999999998</v>
      </c>
      <c r="G5" s="213">
        <v>0.50619999999999998</v>
      </c>
      <c r="H5" s="213">
        <v>7.1614000000000004</v>
      </c>
      <c r="I5" s="213">
        <v>22.595399999999998</v>
      </c>
      <c r="J5" s="213">
        <v>0.58699999999999997</v>
      </c>
      <c r="K5" s="213">
        <v>0.33279999999999998</v>
      </c>
      <c r="L5" s="213">
        <v>0</v>
      </c>
      <c r="M5" s="213">
        <v>99.00160000000001</v>
      </c>
      <c r="N5" s="212">
        <f t="shared" si="0"/>
        <v>1173.1500000000001</v>
      </c>
      <c r="O5" s="211">
        <v>900</v>
      </c>
      <c r="P5" s="210">
        <v>2</v>
      </c>
      <c r="Q5" s="213">
        <v>58.652910725294717</v>
      </c>
      <c r="R5" s="213">
        <v>0.53900907919034036</v>
      </c>
      <c r="S5" s="213">
        <v>20.161481788487414</v>
      </c>
      <c r="T5" s="213">
        <v>2.8858449622356277</v>
      </c>
      <c r="U5" s="213">
        <v>0.15570673668565582</v>
      </c>
      <c r="V5" s="213">
        <v>0.20718832229238351</v>
      </c>
      <c r="W5" s="213">
        <v>3.1105970166362051</v>
      </c>
      <c r="X5" s="213">
        <v>5.0391512998827883</v>
      </c>
      <c r="Y5" s="213">
        <v>9.1834084352138206</v>
      </c>
      <c r="Z5" s="213">
        <v>6.470163408106229E-2</v>
      </c>
      <c r="AA5" s="209">
        <v>2.66</v>
      </c>
      <c r="AB5" s="213">
        <v>100</v>
      </c>
    </row>
    <row r="6" spans="1:28" s="208" customFormat="1" ht="10.5" customHeight="1">
      <c r="A6" s="215" t="s">
        <v>2940</v>
      </c>
      <c r="B6" s="214" t="s">
        <v>2946</v>
      </c>
      <c r="C6" s="213">
        <v>44.181333333333335</v>
      </c>
      <c r="D6" s="213">
        <v>1.5376666666666665</v>
      </c>
      <c r="E6" s="213">
        <v>7.74</v>
      </c>
      <c r="F6" s="213">
        <v>12.003333333333336</v>
      </c>
      <c r="G6" s="213">
        <v>0.41466666666666668</v>
      </c>
      <c r="H6" s="213">
        <v>8.7893333333333334</v>
      </c>
      <c r="I6" s="213">
        <v>22.471666666666664</v>
      </c>
      <c r="J6" s="213">
        <v>0.46900000000000003</v>
      </c>
      <c r="K6" s="213">
        <v>0.16866666666666666</v>
      </c>
      <c r="L6" s="213">
        <v>0.02</v>
      </c>
      <c r="M6" s="213">
        <v>97.795666666666648</v>
      </c>
      <c r="N6" s="212">
        <f t="shared" si="0"/>
        <v>1173.1500000000001</v>
      </c>
      <c r="O6" s="211">
        <v>900</v>
      </c>
      <c r="P6" s="210">
        <v>2</v>
      </c>
      <c r="Q6" s="213">
        <v>59.29713275743417</v>
      </c>
      <c r="R6" s="213">
        <v>0.50909527715207537</v>
      </c>
      <c r="S6" s="213">
        <v>20.938539313118319</v>
      </c>
      <c r="T6" s="213">
        <v>2.6293475883084114</v>
      </c>
      <c r="U6" s="213">
        <v>0.157388677320355</v>
      </c>
      <c r="V6" s="213">
        <v>0.34878649702198944</v>
      </c>
      <c r="W6" s="213">
        <v>3.733462075364208</v>
      </c>
      <c r="X6" s="213">
        <v>3.85839212284692</v>
      </c>
      <c r="Y6" s="213">
        <v>8.4485615854770408</v>
      </c>
      <c r="Z6" s="213">
        <v>7.9294105956523794E-2</v>
      </c>
      <c r="AA6" s="209">
        <v>5.33</v>
      </c>
      <c r="AB6" s="213">
        <v>100</v>
      </c>
    </row>
    <row r="7" spans="1:28" s="208" customFormat="1" ht="10.5" customHeight="1">
      <c r="A7" s="215" t="s">
        <v>2940</v>
      </c>
      <c r="B7" s="214" t="s">
        <v>2947</v>
      </c>
      <c r="C7" s="213">
        <v>42.084666666666664</v>
      </c>
      <c r="D7" s="213">
        <v>1.6196666666666666</v>
      </c>
      <c r="E7" s="213">
        <v>10.432666666666668</v>
      </c>
      <c r="F7" s="213">
        <v>13.463333333333333</v>
      </c>
      <c r="G7" s="213">
        <v>0.4323333333333334</v>
      </c>
      <c r="H7" s="213">
        <v>6.9586666666666659</v>
      </c>
      <c r="I7" s="213">
        <v>23.641999999999999</v>
      </c>
      <c r="J7" s="213">
        <v>0.48799999999999999</v>
      </c>
      <c r="K7" s="213">
        <v>0.14433333333333334</v>
      </c>
      <c r="L7" s="213">
        <v>0</v>
      </c>
      <c r="M7" s="213">
        <v>99.265666666666661</v>
      </c>
      <c r="N7" s="212">
        <f t="shared" si="0"/>
        <v>1173.1500000000001</v>
      </c>
      <c r="O7" s="211">
        <v>900</v>
      </c>
      <c r="P7" s="210">
        <v>2</v>
      </c>
      <c r="Q7" s="213">
        <v>58.355100105719266</v>
      </c>
      <c r="R7" s="213">
        <v>0.46251697921400142</v>
      </c>
      <c r="S7" s="213">
        <v>20.889567446735949</v>
      </c>
      <c r="T7" s="213">
        <v>2.4512335442786148</v>
      </c>
      <c r="U7" s="213">
        <v>0.10414497320205536</v>
      </c>
      <c r="V7" s="213">
        <v>0.35742896737484586</v>
      </c>
      <c r="W7" s="213">
        <v>3.910420710824785</v>
      </c>
      <c r="X7" s="213">
        <v>4.4282064246641841</v>
      </c>
      <c r="Y7" s="213">
        <v>8.9911809688589468</v>
      </c>
      <c r="Z7" s="213">
        <v>5.0199879127337817E-2</v>
      </c>
      <c r="AA7" s="209">
        <v>3.55</v>
      </c>
      <c r="AB7" s="213">
        <v>100</v>
      </c>
    </row>
    <row r="8" spans="1:28" s="208" customFormat="1" ht="10.5" customHeight="1">
      <c r="A8" s="215" t="s">
        <v>2940</v>
      </c>
      <c r="B8" s="214" t="s">
        <v>2948</v>
      </c>
      <c r="C8" s="213">
        <v>44.307000000000002</v>
      </c>
      <c r="D8" s="213">
        <v>1.5619999999999998</v>
      </c>
      <c r="E8" s="213">
        <v>8.9649999999999999</v>
      </c>
      <c r="F8" s="213">
        <v>11.188000000000001</v>
      </c>
      <c r="G8" s="213">
        <v>0.39600000000000002</v>
      </c>
      <c r="H8" s="213">
        <v>7.6825000000000001</v>
      </c>
      <c r="I8" s="213">
        <v>21.907499999999999</v>
      </c>
      <c r="J8" s="213">
        <v>0.57350000000000001</v>
      </c>
      <c r="K8" s="213">
        <v>0.46950000000000003</v>
      </c>
      <c r="L8" s="213">
        <v>0.122</v>
      </c>
      <c r="M8" s="213">
        <v>97.173000000000002</v>
      </c>
      <c r="N8" s="212">
        <f t="shared" si="0"/>
        <v>1173.1500000000001</v>
      </c>
      <c r="O8" s="211">
        <v>900</v>
      </c>
      <c r="P8" s="210">
        <v>2</v>
      </c>
      <c r="Q8" s="213">
        <v>59.144136681180946</v>
      </c>
      <c r="R8" s="213">
        <v>0.51650975986984626</v>
      </c>
      <c r="S8" s="213">
        <v>20.331173084638571</v>
      </c>
      <c r="T8" s="213">
        <v>2.4617360221311411</v>
      </c>
      <c r="U8" s="213">
        <v>0.12972270651422291</v>
      </c>
      <c r="V8" s="213">
        <v>0.39285010930741193</v>
      </c>
      <c r="W8" s="213">
        <v>4.1681973539495996</v>
      </c>
      <c r="X8" s="213">
        <v>4.1811767015523786</v>
      </c>
      <c r="Y8" s="213">
        <v>8.6094850214015199</v>
      </c>
      <c r="Z8" s="213">
        <v>6.5012559454369151E-2</v>
      </c>
      <c r="AA8" s="209">
        <v>4.05</v>
      </c>
      <c r="AB8" s="213">
        <v>100</v>
      </c>
    </row>
    <row r="9" spans="1:28" s="208" customFormat="1" ht="10.5" customHeight="1">
      <c r="A9" s="215" t="s">
        <v>2940</v>
      </c>
      <c r="B9" s="214" t="s">
        <v>2949</v>
      </c>
      <c r="C9" s="213">
        <v>44.824285714285715</v>
      </c>
      <c r="D9" s="213">
        <v>1.7275714285714285</v>
      </c>
      <c r="E9" s="213">
        <v>8.5508571428571436</v>
      </c>
      <c r="F9" s="213">
        <v>12.539285714285715</v>
      </c>
      <c r="G9" s="213">
        <v>0.45985714285714291</v>
      </c>
      <c r="H9" s="213">
        <v>8.3331428571428567</v>
      </c>
      <c r="I9" s="213">
        <v>23.044714285714285</v>
      </c>
      <c r="J9" s="213">
        <v>0.56128571428571439</v>
      </c>
      <c r="K9" s="213">
        <v>0.22714285714285712</v>
      </c>
      <c r="L9" s="213">
        <v>0</v>
      </c>
      <c r="M9" s="213">
        <v>100.26814285714286</v>
      </c>
      <c r="N9" s="212">
        <f t="shared" si="0"/>
        <v>1173.1500000000001</v>
      </c>
      <c r="O9" s="211">
        <v>900</v>
      </c>
      <c r="P9" s="210">
        <v>2</v>
      </c>
      <c r="Q9" s="213">
        <v>57.779746590290152</v>
      </c>
      <c r="R9" s="213">
        <v>0.51799088952127981</v>
      </c>
      <c r="S9" s="213">
        <v>20.541785437599323</v>
      </c>
      <c r="T9" s="213">
        <v>2.7202087156741204</v>
      </c>
      <c r="U9" s="213">
        <v>0.15088026702984486</v>
      </c>
      <c r="V9" s="213">
        <v>0.30260739828041522</v>
      </c>
      <c r="W9" s="213">
        <v>3.2974388068911931</v>
      </c>
      <c r="X9" s="213">
        <v>4.9707985128595036</v>
      </c>
      <c r="Y9" s="213">
        <v>9.6503477582113586</v>
      </c>
      <c r="Z9" s="213">
        <v>6.8195623642832728E-2</v>
      </c>
      <c r="AA9" s="209">
        <v>4.2</v>
      </c>
      <c r="AB9" s="213">
        <v>100</v>
      </c>
    </row>
    <row r="10" spans="1:28" s="208" customFormat="1" ht="10.5" customHeight="1">
      <c r="A10" s="215" t="s">
        <v>2940</v>
      </c>
      <c r="B10" s="214" t="s">
        <v>2950</v>
      </c>
      <c r="C10" s="213">
        <v>43.574333333333335</v>
      </c>
      <c r="D10" s="213">
        <v>1.782</v>
      </c>
      <c r="E10" s="213">
        <v>8.1113333333333326</v>
      </c>
      <c r="F10" s="213">
        <v>12.548666666666668</v>
      </c>
      <c r="G10" s="213">
        <v>0.51466666666666672</v>
      </c>
      <c r="H10" s="213">
        <v>7.8283333333333331</v>
      </c>
      <c r="I10" s="213">
        <v>22.53233333333333</v>
      </c>
      <c r="J10" s="213">
        <v>0.54333333333333333</v>
      </c>
      <c r="K10" s="213">
        <v>0.18033333333333335</v>
      </c>
      <c r="L10" s="213">
        <v>3.0666666666666665E-2</v>
      </c>
      <c r="M10" s="213">
        <v>97.646000000000001</v>
      </c>
      <c r="N10" s="212">
        <f t="shared" si="0"/>
        <v>1173.1500000000001</v>
      </c>
      <c r="O10" s="211">
        <v>900</v>
      </c>
      <c r="P10" s="210">
        <v>2</v>
      </c>
      <c r="Q10" s="213">
        <v>58.808319239687656</v>
      </c>
      <c r="R10" s="213">
        <v>0.52844255488148517</v>
      </c>
      <c r="S10" s="213">
        <v>20.452901933585157</v>
      </c>
      <c r="T10" s="213">
        <v>2.4240887407671181</v>
      </c>
      <c r="U10" s="213">
        <v>0.12381104569405023</v>
      </c>
      <c r="V10" s="213">
        <v>0.32223529083480085</v>
      </c>
      <c r="W10" s="213">
        <v>3.3658609086369209</v>
      </c>
      <c r="X10" s="213">
        <v>4.4149315787309176</v>
      </c>
      <c r="Y10" s="213">
        <v>9.5086414191867803</v>
      </c>
      <c r="Z10" s="213">
        <v>5.0767287995131596E-2</v>
      </c>
      <c r="AA10" s="209">
        <v>3.55</v>
      </c>
      <c r="AB10" s="213">
        <v>100</v>
      </c>
    </row>
    <row r="11" spans="1:28" s="208" customFormat="1" ht="10.5" customHeight="1">
      <c r="A11" s="215" t="s">
        <v>2940</v>
      </c>
      <c r="B11" s="214" t="s">
        <v>2951</v>
      </c>
      <c r="C11" s="213">
        <v>46.251750000000001</v>
      </c>
      <c r="D11" s="213">
        <v>1.3905000000000001</v>
      </c>
      <c r="E11" s="213">
        <v>7.1637500000000003</v>
      </c>
      <c r="F11" s="213">
        <v>9.7240000000000002</v>
      </c>
      <c r="G11" s="213">
        <v>0.39549999999999996</v>
      </c>
      <c r="H11" s="213">
        <v>9.8702500000000004</v>
      </c>
      <c r="I11" s="213">
        <v>22.893999999999998</v>
      </c>
      <c r="J11" s="213">
        <v>0.50025000000000008</v>
      </c>
      <c r="K11" s="213">
        <v>0.32224999999999998</v>
      </c>
      <c r="L11" s="213">
        <v>2.6500000000000003E-2</v>
      </c>
      <c r="M11" s="213">
        <v>98.538749999999993</v>
      </c>
      <c r="N11" s="212">
        <f t="shared" si="0"/>
        <v>1198.1500000000001</v>
      </c>
      <c r="O11" s="211">
        <v>925</v>
      </c>
      <c r="P11" s="210">
        <v>2</v>
      </c>
      <c r="Q11" s="213">
        <v>58.659739945155046</v>
      </c>
      <c r="R11" s="213">
        <v>0.52653260939919588</v>
      </c>
      <c r="S11" s="213">
        <v>20.172471110197808</v>
      </c>
      <c r="T11" s="213">
        <v>2.7985616522506751</v>
      </c>
      <c r="U11" s="213">
        <v>0.14750777850880789</v>
      </c>
      <c r="V11" s="213">
        <v>0.54252302687832932</v>
      </c>
      <c r="W11" s="213">
        <v>4.382907665532378</v>
      </c>
      <c r="X11" s="213">
        <v>4.1616429190586075</v>
      </c>
      <c r="Y11" s="213">
        <v>8.5348948001032472</v>
      </c>
      <c r="Z11" s="213">
        <v>7.3218492915917449E-2</v>
      </c>
      <c r="AA11" s="209">
        <v>2.8</v>
      </c>
      <c r="AB11" s="213">
        <v>100</v>
      </c>
    </row>
    <row r="12" spans="1:28" s="208" customFormat="1" ht="10.5" customHeight="1">
      <c r="A12" s="215" t="s">
        <v>2940</v>
      </c>
      <c r="B12" s="214" t="s">
        <v>2952</v>
      </c>
      <c r="C12" s="213">
        <v>46.237000000000002</v>
      </c>
      <c r="D12" s="213">
        <v>1.2430000000000001</v>
      </c>
      <c r="E12" s="213">
        <v>6.31975</v>
      </c>
      <c r="F12" s="213">
        <v>9.532</v>
      </c>
      <c r="G12" s="213">
        <v>0.36299999999999999</v>
      </c>
      <c r="H12" s="213">
        <v>9.9862500000000001</v>
      </c>
      <c r="I12" s="213">
        <v>23.257249999999999</v>
      </c>
      <c r="J12" s="213">
        <v>0.37874999999999998</v>
      </c>
      <c r="K12" s="213">
        <v>0.18974999999999997</v>
      </c>
      <c r="L12" s="213">
        <v>3.4250000000000003E-2</v>
      </c>
      <c r="M12" s="213">
        <v>97.540999999999997</v>
      </c>
      <c r="N12" s="212">
        <f t="shared" si="0"/>
        <v>1198.1500000000001</v>
      </c>
      <c r="O12" s="211">
        <v>925</v>
      </c>
      <c r="P12" s="210">
        <v>2</v>
      </c>
      <c r="Q12" s="213">
        <v>58.067082770185102</v>
      </c>
      <c r="R12" s="213">
        <v>0.52060337189643646</v>
      </c>
      <c r="S12" s="213">
        <v>20.471414149027709</v>
      </c>
      <c r="T12" s="213">
        <v>2.8522952011231122</v>
      </c>
      <c r="U12" s="213">
        <v>0.14615518694104845</v>
      </c>
      <c r="V12" s="213">
        <v>0.51449248954823557</v>
      </c>
      <c r="W12" s="213">
        <v>4.4460837121669163</v>
      </c>
      <c r="X12" s="213">
        <v>4.1935673303932299</v>
      </c>
      <c r="Y12" s="213">
        <v>8.7131746751344235</v>
      </c>
      <c r="Z12" s="213">
        <v>7.513111358378935E-2</v>
      </c>
      <c r="AA12" s="209">
        <v>3.25</v>
      </c>
      <c r="AB12" s="213">
        <v>100</v>
      </c>
    </row>
    <row r="13" spans="1:28" s="208" customFormat="1" ht="10.5" customHeight="1">
      <c r="A13" s="215" t="s">
        <v>2940</v>
      </c>
      <c r="B13" s="214" t="s">
        <v>2953</v>
      </c>
      <c r="C13" s="213">
        <v>47.571421461591427</v>
      </c>
      <c r="D13" s="213">
        <v>1.0391482246483723</v>
      </c>
      <c r="E13" s="213">
        <v>6.6289814104455589</v>
      </c>
      <c r="F13" s="213">
        <v>11.370830431789122</v>
      </c>
      <c r="G13" s="213">
        <v>0.27841329792465819</v>
      </c>
      <c r="H13" s="213">
        <v>9.0768617094521495</v>
      </c>
      <c r="I13" s="213">
        <v>23.023995475558177</v>
      </c>
      <c r="J13" s="213">
        <v>0.49800688502016327</v>
      </c>
      <c r="K13" s="213">
        <v>0.18234110357037475</v>
      </c>
      <c r="L13" s="213">
        <v>0</v>
      </c>
      <c r="M13" s="213">
        <v>99.67</v>
      </c>
      <c r="N13" s="212">
        <f t="shared" si="0"/>
        <v>1223.1500000000001</v>
      </c>
      <c r="O13" s="211">
        <v>950</v>
      </c>
      <c r="P13" s="210">
        <v>2</v>
      </c>
      <c r="Q13" s="213">
        <v>57.914703895456505</v>
      </c>
      <c r="R13" s="213">
        <v>0.47953116183193017</v>
      </c>
      <c r="S13" s="213">
        <v>19.85748125171045</v>
      </c>
      <c r="T13" s="213">
        <v>3.2512038596644914</v>
      </c>
      <c r="U13" s="213">
        <v>0.13475539527851721</v>
      </c>
      <c r="V13" s="213">
        <v>0.46457734725836558</v>
      </c>
      <c r="W13" s="213">
        <v>4.7680962160431042</v>
      </c>
      <c r="X13" s="213">
        <v>4.4723080624045934</v>
      </c>
      <c r="Y13" s="213">
        <v>8.5511488363191965</v>
      </c>
      <c r="Z13" s="213">
        <v>0.10619397403284545</v>
      </c>
      <c r="AA13" s="209">
        <v>2.2000000000000002</v>
      </c>
      <c r="AB13" s="213">
        <v>100</v>
      </c>
    </row>
    <row r="14" spans="1:28" s="208" customFormat="1" ht="10.5" customHeight="1">
      <c r="A14" s="215" t="s">
        <v>2940</v>
      </c>
      <c r="B14" s="214" t="s">
        <v>2954</v>
      </c>
      <c r="C14" s="213">
        <v>46.895799999999994</v>
      </c>
      <c r="D14" s="213">
        <v>1.1919999999999999</v>
      </c>
      <c r="E14" s="213">
        <v>5.8323999999999998</v>
      </c>
      <c r="F14" s="213">
        <v>10.720599999999999</v>
      </c>
      <c r="G14" s="213">
        <v>0.4920000000000001</v>
      </c>
      <c r="H14" s="213">
        <v>9.7082000000000015</v>
      </c>
      <c r="I14" s="213">
        <v>22.3414</v>
      </c>
      <c r="J14" s="213">
        <v>0.47240000000000004</v>
      </c>
      <c r="K14" s="213">
        <v>0.18160000000000001</v>
      </c>
      <c r="L14" s="213">
        <v>1.3800000000000002E-2</v>
      </c>
      <c r="M14" s="213">
        <v>97.850200000000001</v>
      </c>
      <c r="N14" s="212">
        <f t="shared" si="0"/>
        <v>1223.1500000000001</v>
      </c>
      <c r="O14" s="211">
        <v>950</v>
      </c>
      <c r="P14" s="210">
        <v>2</v>
      </c>
      <c r="Q14" s="213">
        <v>58.62045191013631</v>
      </c>
      <c r="R14" s="213">
        <v>0.53175522669592512</v>
      </c>
      <c r="S14" s="213">
        <v>20.462637748771751</v>
      </c>
      <c r="T14" s="213">
        <v>3.1696170683531104</v>
      </c>
      <c r="U14" s="213">
        <v>0.16385397623614423</v>
      </c>
      <c r="V14" s="213">
        <v>0.40953884390458467</v>
      </c>
      <c r="W14" s="213">
        <v>3.8400220485377732</v>
      </c>
      <c r="X14" s="213">
        <v>4.0687424716544562</v>
      </c>
      <c r="Y14" s="213">
        <v>8.6575987074503526</v>
      </c>
      <c r="Z14" s="213">
        <v>7.5781998259597305E-2</v>
      </c>
      <c r="AA14" s="209">
        <v>3.33</v>
      </c>
      <c r="AB14" s="213">
        <v>100</v>
      </c>
    </row>
    <row r="15" spans="1:28" s="208" customFormat="1" ht="10.5" customHeight="1">
      <c r="A15" s="215" t="s">
        <v>2940</v>
      </c>
      <c r="B15" s="214" t="s">
        <v>2955</v>
      </c>
      <c r="C15" s="213">
        <v>51.519666666666666</v>
      </c>
      <c r="D15" s="213">
        <v>0.51333333333333331</v>
      </c>
      <c r="E15" s="213">
        <v>2.8306666666666662</v>
      </c>
      <c r="F15" s="213">
        <v>9.1393333333333349</v>
      </c>
      <c r="G15" s="213">
        <v>0.27200000000000002</v>
      </c>
      <c r="H15" s="213">
        <v>13.613000000000001</v>
      </c>
      <c r="I15" s="213">
        <v>20.579333333333334</v>
      </c>
      <c r="J15" s="213">
        <v>0.33166666666666667</v>
      </c>
      <c r="K15" s="213">
        <v>0.10466666666666664</v>
      </c>
      <c r="L15" s="213">
        <v>3.1333333333333331E-2</v>
      </c>
      <c r="M15" s="213">
        <v>98.935000000000002</v>
      </c>
      <c r="N15" s="212">
        <f t="shared" si="0"/>
        <v>1273.1500000000001</v>
      </c>
      <c r="O15" s="211">
        <v>1000</v>
      </c>
      <c r="P15" s="210">
        <v>2</v>
      </c>
      <c r="Q15" s="213">
        <v>60.35750891267827</v>
      </c>
      <c r="R15" s="213">
        <v>0.49691713919469238</v>
      </c>
      <c r="S15" s="213">
        <v>16.892258215359604</v>
      </c>
      <c r="T15" s="213">
        <v>4.9051990449676568</v>
      </c>
      <c r="U15" s="213">
        <v>0.13383853745701474</v>
      </c>
      <c r="V15" s="213">
        <v>1.9214118218382854</v>
      </c>
      <c r="W15" s="213">
        <v>4.3600081212320569</v>
      </c>
      <c r="X15" s="213">
        <v>4.1898270766090455</v>
      </c>
      <c r="Y15" s="213">
        <v>6.4397342179862171</v>
      </c>
      <c r="Z15" s="213">
        <v>0.30329691267716202</v>
      </c>
      <c r="AA15" s="209">
        <v>3.29</v>
      </c>
      <c r="AB15" s="213">
        <v>100</v>
      </c>
    </row>
    <row r="16" spans="1:28" s="208" customFormat="1" ht="10.5" customHeight="1">
      <c r="A16" s="215" t="s">
        <v>2940</v>
      </c>
      <c r="B16" s="214" t="s">
        <v>2725</v>
      </c>
      <c r="C16" s="213">
        <v>46.11</v>
      </c>
      <c r="D16" s="213">
        <v>0.53574999999999995</v>
      </c>
      <c r="E16" s="213">
        <v>6.3065000000000007</v>
      </c>
      <c r="F16" s="213">
        <v>12.79875</v>
      </c>
      <c r="G16" s="213">
        <v>0.29875000000000002</v>
      </c>
      <c r="H16" s="213">
        <v>9.1879999999999988</v>
      </c>
      <c r="I16" s="213">
        <v>21.68225</v>
      </c>
      <c r="J16" s="213">
        <v>0.50824999999999998</v>
      </c>
      <c r="K16" s="213">
        <v>0.12475</v>
      </c>
      <c r="L16" s="213">
        <v>0.1245</v>
      </c>
      <c r="M16" s="213">
        <v>97.677500000000009</v>
      </c>
      <c r="N16" s="212">
        <f t="shared" si="0"/>
        <v>1173.1500000000001</v>
      </c>
      <c r="O16" s="211">
        <v>900</v>
      </c>
      <c r="P16" s="210">
        <v>2</v>
      </c>
      <c r="Q16" s="213">
        <v>66.97504745042734</v>
      </c>
      <c r="R16" s="213">
        <v>0.38571109095370953</v>
      </c>
      <c r="S16" s="213">
        <v>18.792313230579293</v>
      </c>
      <c r="T16" s="213">
        <v>2.4189344771813408</v>
      </c>
      <c r="U16" s="213">
        <v>8.6711474579193829E-2</v>
      </c>
      <c r="V16" s="213">
        <v>0.62668316360259124</v>
      </c>
      <c r="W16" s="213">
        <v>2.1908497940682494</v>
      </c>
      <c r="X16" s="213">
        <v>2.3847351654637148</v>
      </c>
      <c r="Y16" s="213">
        <v>6.0029590591647022</v>
      </c>
      <c r="Z16" s="213">
        <v>0.13605509397986215</v>
      </c>
      <c r="AA16" s="209">
        <v>4.91</v>
      </c>
      <c r="AB16" s="213">
        <v>100</v>
      </c>
    </row>
    <row r="17" spans="1:28" s="208" customFormat="1" ht="10.5" customHeight="1">
      <c r="A17" s="215" t="s">
        <v>2940</v>
      </c>
      <c r="B17" s="214" t="s">
        <v>2956</v>
      </c>
      <c r="C17" s="213">
        <v>49.826250000000002</v>
      </c>
      <c r="D17" s="213">
        <v>0.39250000000000002</v>
      </c>
      <c r="E17" s="213">
        <v>2.863</v>
      </c>
      <c r="F17" s="213">
        <v>8.3857499999999998</v>
      </c>
      <c r="G17" s="213">
        <v>0.31774999999999998</v>
      </c>
      <c r="H17" s="213">
        <v>13.770250000000001</v>
      </c>
      <c r="I17" s="213">
        <v>21.810249999999996</v>
      </c>
      <c r="J17" s="213">
        <v>0.41499999999999998</v>
      </c>
      <c r="K17" s="213">
        <v>0.11674999999999999</v>
      </c>
      <c r="L17" s="213">
        <v>8.6249999999999993E-2</v>
      </c>
      <c r="M17" s="213">
        <v>97.983750000000001</v>
      </c>
      <c r="N17" s="212">
        <f t="shared" si="0"/>
        <v>1223.1500000000001</v>
      </c>
      <c r="O17" s="211">
        <v>950</v>
      </c>
      <c r="P17" s="210">
        <v>2</v>
      </c>
      <c r="Q17" s="213">
        <v>62.398013910969752</v>
      </c>
      <c r="R17" s="213">
        <v>0.49993287680157761</v>
      </c>
      <c r="S17" s="213">
        <v>17.756479345299869</v>
      </c>
      <c r="T17" s="213">
        <v>3.27613032781893</v>
      </c>
      <c r="U17" s="213">
        <v>8.3340452381297211E-2</v>
      </c>
      <c r="V17" s="213">
        <v>1.1241584699714295</v>
      </c>
      <c r="W17" s="213">
        <v>3.1269791483792324</v>
      </c>
      <c r="X17" s="213">
        <v>4.7551114141290762</v>
      </c>
      <c r="Y17" s="213">
        <v>6.7644179633227868</v>
      </c>
      <c r="Z17" s="213">
        <v>0.21543609092606072</v>
      </c>
      <c r="AA17" s="209">
        <v>6.84</v>
      </c>
      <c r="AB17" s="213">
        <v>100</v>
      </c>
    </row>
    <row r="18" spans="1:28" s="208" customFormat="1" ht="10.5" customHeight="1">
      <c r="A18" s="215" t="s">
        <v>2940</v>
      </c>
      <c r="B18" s="214" t="s">
        <v>2726</v>
      </c>
      <c r="C18" s="213">
        <v>49.049400000000006</v>
      </c>
      <c r="D18" s="213">
        <v>0.65659999999999996</v>
      </c>
      <c r="E18" s="213">
        <v>4.5166000000000004</v>
      </c>
      <c r="F18" s="213">
        <v>11.114599999999999</v>
      </c>
      <c r="G18" s="213">
        <v>0.30940000000000001</v>
      </c>
      <c r="H18" s="213">
        <v>11.760999999999999</v>
      </c>
      <c r="I18" s="213">
        <v>20.622400000000003</v>
      </c>
      <c r="J18" s="213">
        <v>0.4466</v>
      </c>
      <c r="K18" s="213">
        <v>0.13620000000000002</v>
      </c>
      <c r="L18" s="213">
        <v>0.1022</v>
      </c>
      <c r="M18" s="213">
        <v>98.714999999999989</v>
      </c>
      <c r="N18" s="212">
        <f t="shared" si="0"/>
        <v>1223.1500000000001</v>
      </c>
      <c r="O18" s="211">
        <v>950</v>
      </c>
      <c r="P18" s="210">
        <v>2</v>
      </c>
      <c r="Q18" s="213">
        <v>62.411056819322503</v>
      </c>
      <c r="R18" s="213">
        <v>0.48328598618122465</v>
      </c>
      <c r="S18" s="213">
        <v>18.433756396289365</v>
      </c>
      <c r="T18" s="213">
        <v>2.4920601639748474</v>
      </c>
      <c r="U18" s="213">
        <v>6.9139225425348644E-2</v>
      </c>
      <c r="V18" s="213">
        <v>0.78248231185626904</v>
      </c>
      <c r="W18" s="213">
        <v>2.4569968586263333</v>
      </c>
      <c r="X18" s="213">
        <v>5.1951593737777806</v>
      </c>
      <c r="Y18" s="213">
        <v>7.3513801562552681</v>
      </c>
      <c r="Z18" s="213">
        <v>0.32468270829104967</v>
      </c>
      <c r="AA18" s="209">
        <v>4.51</v>
      </c>
      <c r="AB18" s="213">
        <v>100</v>
      </c>
    </row>
    <row r="19" spans="1:28" s="208" customFormat="1" ht="10.5" customHeight="1">
      <c r="A19" s="215" t="s">
        <v>2940</v>
      </c>
      <c r="B19" s="214" t="s">
        <v>2727</v>
      </c>
      <c r="C19" s="213">
        <v>49.398000000000003</v>
      </c>
      <c r="D19" s="213">
        <v>0.64716666666666667</v>
      </c>
      <c r="E19" s="213">
        <v>4.8895000000000008</v>
      </c>
      <c r="F19" s="213">
        <v>11.536166666666668</v>
      </c>
      <c r="G19" s="213">
        <v>0.32066666666666666</v>
      </c>
      <c r="H19" s="213">
        <v>11.415666666666667</v>
      </c>
      <c r="I19" s="213">
        <v>21.260333333333335</v>
      </c>
      <c r="J19" s="213">
        <v>0.42449999999999993</v>
      </c>
      <c r="K19" s="213">
        <v>0.15183333333333332</v>
      </c>
      <c r="L19" s="213">
        <v>0</v>
      </c>
      <c r="M19" s="213">
        <v>100.04383333333332</v>
      </c>
      <c r="N19" s="212">
        <f t="shared" si="0"/>
        <v>1223.1500000000001</v>
      </c>
      <c r="O19" s="211">
        <v>950</v>
      </c>
      <c r="P19" s="210">
        <v>2</v>
      </c>
      <c r="Q19" s="213">
        <v>63.516519261541582</v>
      </c>
      <c r="R19" s="213">
        <v>0.46673404876952923</v>
      </c>
      <c r="S19" s="213">
        <v>18.192158888221361</v>
      </c>
      <c r="T19" s="213">
        <v>2.6049288816054914</v>
      </c>
      <c r="U19" s="213">
        <v>7.1061988471245771E-2</v>
      </c>
      <c r="V19" s="213">
        <v>0.84544470760905843</v>
      </c>
      <c r="W19" s="213">
        <v>2.6488277821496911</v>
      </c>
      <c r="X19" s="213">
        <v>4.7597809369877062</v>
      </c>
      <c r="Y19" s="213">
        <v>6.5877348431189713</v>
      </c>
      <c r="Z19" s="213">
        <v>0.30680866152535369</v>
      </c>
      <c r="AA19" s="209">
        <v>2.4</v>
      </c>
      <c r="AB19" s="213">
        <v>100</v>
      </c>
    </row>
    <row r="20" spans="1:28" s="208" customFormat="1" ht="10.5" customHeight="1">
      <c r="A20" s="215" t="s">
        <v>2940</v>
      </c>
      <c r="B20" s="214" t="s">
        <v>2728</v>
      </c>
      <c r="C20" s="213">
        <v>48.685333333333325</v>
      </c>
      <c r="D20" s="213">
        <v>0.54800000000000004</v>
      </c>
      <c r="E20" s="213">
        <v>4.4670000000000005</v>
      </c>
      <c r="F20" s="213">
        <v>11.511666666666665</v>
      </c>
      <c r="G20" s="213">
        <v>0.34033333333333332</v>
      </c>
      <c r="H20" s="213">
        <v>11.440666666666667</v>
      </c>
      <c r="I20" s="213">
        <v>20.38</v>
      </c>
      <c r="J20" s="213">
        <v>0.46866666666666662</v>
      </c>
      <c r="K20" s="213">
        <v>0.17566666666666667</v>
      </c>
      <c r="L20" s="213">
        <v>8.3666666666666667E-2</v>
      </c>
      <c r="M20" s="213">
        <v>98.100999999999999</v>
      </c>
      <c r="N20" s="212">
        <f t="shared" si="0"/>
        <v>1223.1500000000001</v>
      </c>
      <c r="O20" s="211">
        <v>950</v>
      </c>
      <c r="P20" s="210">
        <v>2</v>
      </c>
      <c r="Q20" s="213">
        <v>64.589099202729955</v>
      </c>
      <c r="R20" s="213">
        <v>0.35183272217332895</v>
      </c>
      <c r="S20" s="213">
        <v>18.196896691001761</v>
      </c>
      <c r="T20" s="213">
        <v>2.9913351263520203</v>
      </c>
      <c r="U20" s="213">
        <v>9.3665502433799577E-2</v>
      </c>
      <c r="V20" s="213">
        <v>0.70866127502529241</v>
      </c>
      <c r="W20" s="213">
        <v>2.1074688205011989</v>
      </c>
      <c r="X20" s="213">
        <v>4.0424778650147895</v>
      </c>
      <c r="Y20" s="213">
        <v>6.7151300573013719</v>
      </c>
      <c r="Z20" s="213">
        <v>0.20343273746650345</v>
      </c>
      <c r="AA20" s="209">
        <v>2.97</v>
      </c>
      <c r="AB20" s="213">
        <v>100</v>
      </c>
    </row>
    <row r="21" spans="1:28" s="208" customFormat="1" ht="10.5" customHeight="1">
      <c r="A21" s="215" t="s">
        <v>2940</v>
      </c>
      <c r="B21" s="214" t="s">
        <v>2957</v>
      </c>
      <c r="C21" s="213">
        <v>51.706499999999998</v>
      </c>
      <c r="D21" s="213">
        <v>0.27149999999999996</v>
      </c>
      <c r="E21" s="213">
        <v>1.9637500000000001</v>
      </c>
      <c r="F21" s="213">
        <v>8.9414999999999996</v>
      </c>
      <c r="G21" s="213">
        <v>0.34499999999999997</v>
      </c>
      <c r="H21" s="213">
        <v>14.808250000000001</v>
      </c>
      <c r="I21" s="213">
        <v>20.548000000000002</v>
      </c>
      <c r="J21" s="213">
        <v>0.43925000000000003</v>
      </c>
      <c r="K21" s="213">
        <v>0.18975</v>
      </c>
      <c r="L21" s="213">
        <v>1.4500000000000001E-2</v>
      </c>
      <c r="M21" s="213">
        <v>99.227999999999994</v>
      </c>
      <c r="N21" s="212">
        <f t="shared" si="0"/>
        <v>1248.1500000000001</v>
      </c>
      <c r="O21" s="211">
        <v>975</v>
      </c>
      <c r="P21" s="210">
        <v>2</v>
      </c>
      <c r="Q21" s="213">
        <v>62.027802633428372</v>
      </c>
      <c r="R21" s="213">
        <v>0.45893814188524062</v>
      </c>
      <c r="S21" s="213">
        <v>17.944140803775202</v>
      </c>
      <c r="T21" s="213">
        <v>3.1638444519341582</v>
      </c>
      <c r="U21" s="213">
        <v>8.75870334975173E-2</v>
      </c>
      <c r="V21" s="213">
        <v>1.1763648784179361</v>
      </c>
      <c r="W21" s="213">
        <v>3.1474586812553129</v>
      </c>
      <c r="X21" s="213">
        <v>4.9712620105037209</v>
      </c>
      <c r="Y21" s="213">
        <v>6.781060277392295</v>
      </c>
      <c r="Z21" s="213">
        <v>0.24154108791025916</v>
      </c>
      <c r="AA21" s="209">
        <v>6.21</v>
      </c>
      <c r="AB21" s="213">
        <v>100</v>
      </c>
    </row>
    <row r="22" spans="1:28" s="208" customFormat="1" ht="10.5" customHeight="1">
      <c r="A22" s="215" t="s">
        <v>2940</v>
      </c>
      <c r="B22" s="214" t="s">
        <v>2958</v>
      </c>
      <c r="C22" s="213">
        <v>51.149833333333333</v>
      </c>
      <c r="D22" s="213">
        <v>0.42399999999999993</v>
      </c>
      <c r="E22" s="213">
        <v>2.5881666666666665</v>
      </c>
      <c r="F22" s="213">
        <v>7.5339999999999998</v>
      </c>
      <c r="G22" s="213">
        <v>0.20583333333333334</v>
      </c>
      <c r="H22" s="213">
        <v>14.352833333333335</v>
      </c>
      <c r="I22" s="213">
        <v>21.572500000000002</v>
      </c>
      <c r="J22" s="213">
        <v>0.43183333333333329</v>
      </c>
      <c r="K22" s="213">
        <v>0.12916666666666668</v>
      </c>
      <c r="L22" s="213">
        <v>3.85E-2</v>
      </c>
      <c r="M22" s="213">
        <v>98.426666666666662</v>
      </c>
      <c r="N22" s="212">
        <f t="shared" si="0"/>
        <v>1273.1500000000001</v>
      </c>
      <c r="O22" s="211">
        <v>1000</v>
      </c>
      <c r="P22" s="210">
        <v>2</v>
      </c>
      <c r="Q22" s="213">
        <v>61.456841140486659</v>
      </c>
      <c r="R22" s="213">
        <v>0.48450412341410287</v>
      </c>
      <c r="S22" s="213">
        <v>17.444202042915084</v>
      </c>
      <c r="T22" s="213">
        <v>3.6525477681788288</v>
      </c>
      <c r="U22" s="213">
        <v>0.12250486528270822</v>
      </c>
      <c r="V22" s="213">
        <v>1.3782772282690072</v>
      </c>
      <c r="W22" s="213">
        <v>3.7618590434747405</v>
      </c>
      <c r="X22" s="213">
        <v>4.8063617850586242</v>
      </c>
      <c r="Y22" s="213">
        <v>6.5175411566178205</v>
      </c>
      <c r="Z22" s="213">
        <v>0.3753608463023943</v>
      </c>
      <c r="AA22" s="209">
        <v>4.57</v>
      </c>
      <c r="AB22" s="213">
        <v>100</v>
      </c>
    </row>
    <row r="23" spans="1:28" s="208" customFormat="1" ht="10.5" customHeight="1">
      <c r="A23" s="215" t="s">
        <v>2940</v>
      </c>
      <c r="B23" s="214" t="s">
        <v>2959</v>
      </c>
      <c r="C23" s="213">
        <v>49.837999999999994</v>
      </c>
      <c r="D23" s="213">
        <v>0.42199999999999999</v>
      </c>
      <c r="E23" s="213">
        <v>4.2502500000000003</v>
      </c>
      <c r="F23" s="213">
        <v>10.16</v>
      </c>
      <c r="G23" s="213">
        <v>0.26700000000000002</v>
      </c>
      <c r="H23" s="213">
        <v>12.635</v>
      </c>
      <c r="I23" s="213">
        <v>21.274749999999997</v>
      </c>
      <c r="J23" s="213">
        <v>0.47099999999999997</v>
      </c>
      <c r="K23" s="213">
        <v>0.13600000000000001</v>
      </c>
      <c r="L23" s="213">
        <v>0</v>
      </c>
      <c r="M23" s="213">
        <v>99.453999999999994</v>
      </c>
      <c r="N23" s="212">
        <f t="shared" si="0"/>
        <v>1273.1500000000001</v>
      </c>
      <c r="O23" s="211">
        <v>1000</v>
      </c>
      <c r="P23" s="210">
        <v>2</v>
      </c>
      <c r="Q23" s="213">
        <v>61.830408148511609</v>
      </c>
      <c r="R23" s="213">
        <v>0.46272188589242425</v>
      </c>
      <c r="S23" s="213">
        <v>17.669237485837556</v>
      </c>
      <c r="T23" s="213">
        <v>3.8136111163898638</v>
      </c>
      <c r="U23" s="213">
        <v>8.0432812837422818E-2</v>
      </c>
      <c r="V23" s="213">
        <v>1.3705981036696184</v>
      </c>
      <c r="W23" s="213">
        <v>3.6203130697865991</v>
      </c>
      <c r="X23" s="213">
        <v>4.6181130691630745</v>
      </c>
      <c r="Y23" s="213">
        <v>6.1823627588982628</v>
      </c>
      <c r="Z23" s="213">
        <v>0.35220154901357004</v>
      </c>
      <c r="AA23" s="209">
        <v>1.73</v>
      </c>
      <c r="AB23" s="213">
        <v>100</v>
      </c>
    </row>
    <row r="24" spans="1:28" s="208" customFormat="1" ht="10.5" customHeight="1">
      <c r="A24" s="215" t="s">
        <v>2940</v>
      </c>
      <c r="B24" s="214" t="s">
        <v>2960</v>
      </c>
      <c r="C24" s="213">
        <v>51.521000000000001</v>
      </c>
      <c r="D24" s="213">
        <v>0.42633333333333329</v>
      </c>
      <c r="E24" s="213">
        <v>2.7593333333333327</v>
      </c>
      <c r="F24" s="213">
        <v>7.5606666666666671</v>
      </c>
      <c r="G24" s="213">
        <v>0.26400000000000001</v>
      </c>
      <c r="H24" s="213">
        <v>14.610999999999999</v>
      </c>
      <c r="I24" s="213">
        <v>22.340333333333334</v>
      </c>
      <c r="J24" s="213">
        <v>0.45066666666666672</v>
      </c>
      <c r="K24" s="213">
        <v>9.8999999999999991E-2</v>
      </c>
      <c r="L24" s="213">
        <v>0</v>
      </c>
      <c r="M24" s="213">
        <v>100.03233333333334</v>
      </c>
      <c r="N24" s="212">
        <f t="shared" si="0"/>
        <v>1273.1500000000001</v>
      </c>
      <c r="O24" s="211">
        <v>1000</v>
      </c>
      <c r="P24" s="210">
        <v>2</v>
      </c>
      <c r="Q24" s="213">
        <v>60.05</v>
      </c>
      <c r="R24" s="213">
        <v>0.56999999999999995</v>
      </c>
      <c r="S24" s="213">
        <v>16.8</v>
      </c>
      <c r="T24" s="213">
        <v>4.9800000000000004</v>
      </c>
      <c r="U24" s="213">
        <v>0.11</v>
      </c>
      <c r="V24" s="213">
        <v>2.17</v>
      </c>
      <c r="W24" s="213">
        <v>4.5</v>
      </c>
      <c r="X24" s="213">
        <v>4.12</v>
      </c>
      <c r="Y24" s="213">
        <v>6.38</v>
      </c>
      <c r="Z24" s="213">
        <v>0.32</v>
      </c>
      <c r="AA24" s="209">
        <v>3.4</v>
      </c>
      <c r="AB24" s="213">
        <v>100</v>
      </c>
    </row>
    <row r="25" spans="1:28" s="208" customFormat="1" ht="10.5" customHeight="1">
      <c r="A25" s="215" t="s">
        <v>2961</v>
      </c>
      <c r="B25" s="214" t="s">
        <v>2962</v>
      </c>
      <c r="C25" s="213">
        <v>43.476375000000004</v>
      </c>
      <c r="D25" s="213">
        <v>1.3246249999999999</v>
      </c>
      <c r="E25" s="213">
        <v>9.1845000000000017</v>
      </c>
      <c r="F25" s="213">
        <v>11.355499999999999</v>
      </c>
      <c r="G25" s="213">
        <v>0.19612500000000002</v>
      </c>
      <c r="H25" s="213">
        <v>9.9024999999999999</v>
      </c>
      <c r="I25" s="213">
        <v>23.435375000000001</v>
      </c>
      <c r="J25" s="213">
        <v>0.30362499999999998</v>
      </c>
      <c r="K25" s="213">
        <v>0.14924999999999999</v>
      </c>
      <c r="L25" s="213">
        <v>0</v>
      </c>
      <c r="M25" s="213">
        <v>99.339124999999996</v>
      </c>
      <c r="N25" s="212">
        <f t="shared" si="0"/>
        <v>1273.1500000000001</v>
      </c>
      <c r="O25" s="211">
        <v>1000</v>
      </c>
      <c r="P25" s="210">
        <v>3</v>
      </c>
      <c r="Q25" s="213">
        <v>52.567616066850896</v>
      </c>
      <c r="R25" s="213">
        <v>0.73041234933159405</v>
      </c>
      <c r="S25" s="213">
        <v>19.224259710076112</v>
      </c>
      <c r="T25" s="213">
        <v>5.88</v>
      </c>
      <c r="U25" s="213">
        <v>0.159386402268409</v>
      </c>
      <c r="V25" s="213">
        <v>1.9221832350514918</v>
      </c>
      <c r="W25" s="213">
        <v>7.4600566700161268</v>
      </c>
      <c r="X25" s="213">
        <v>2.7201437059316786</v>
      </c>
      <c r="Y25" s="213">
        <v>8.8995947934931401</v>
      </c>
      <c r="Z25" s="213">
        <v>0.43347088635486503</v>
      </c>
      <c r="AA25" s="209">
        <v>2</v>
      </c>
      <c r="AB25" s="213">
        <v>100</v>
      </c>
    </row>
    <row r="26" spans="1:28" s="208" customFormat="1" ht="10.5" customHeight="1">
      <c r="A26" s="215" t="s">
        <v>2961</v>
      </c>
      <c r="B26" s="214" t="s">
        <v>2963</v>
      </c>
      <c r="C26" s="213">
        <v>43.354999999999997</v>
      </c>
      <c r="D26" s="213">
        <v>1.4375714285714287</v>
      </c>
      <c r="E26" s="213">
        <v>9.4069999999999983</v>
      </c>
      <c r="F26" s="213">
        <v>12.646571428571429</v>
      </c>
      <c r="G26" s="213">
        <v>0.24671428571428572</v>
      </c>
      <c r="H26" s="213">
        <v>8.3048571428571432</v>
      </c>
      <c r="I26" s="213">
        <v>22.868857142857141</v>
      </c>
      <c r="J26" s="213">
        <v>0.31971428571428578</v>
      </c>
      <c r="K26" s="213">
        <v>0.19085714285714284</v>
      </c>
      <c r="L26" s="213">
        <v>0</v>
      </c>
      <c r="M26" s="213">
        <v>98.790428571428563</v>
      </c>
      <c r="N26" s="212">
        <f t="shared" si="0"/>
        <v>1223.1500000000001</v>
      </c>
      <c r="O26" s="211">
        <v>950</v>
      </c>
      <c r="P26" s="210">
        <v>3</v>
      </c>
      <c r="Q26" s="213">
        <v>54.404195221480421</v>
      </c>
      <c r="R26" s="213">
        <v>0.49945044054826199</v>
      </c>
      <c r="S26" s="213">
        <v>20.833189208596348</v>
      </c>
      <c r="T26" s="213">
        <v>4.05</v>
      </c>
      <c r="U26" s="213">
        <v>0.131446758176925</v>
      </c>
      <c r="V26" s="213">
        <v>0.91445844435213797</v>
      </c>
      <c r="W26" s="213">
        <v>5.0769391199547602</v>
      </c>
      <c r="X26" s="213">
        <v>3.279437179745599</v>
      </c>
      <c r="Y26" s="213">
        <v>10.397285040091589</v>
      </c>
      <c r="Z26" s="213">
        <v>0.40933914091753998</v>
      </c>
      <c r="AA26" s="209">
        <v>2.2200000000000002</v>
      </c>
      <c r="AB26" s="213">
        <v>100</v>
      </c>
    </row>
    <row r="27" spans="1:28" s="208" customFormat="1" ht="10.5" customHeight="1">
      <c r="A27" s="215" t="s">
        <v>2961</v>
      </c>
      <c r="B27" s="214" t="s">
        <v>2964</v>
      </c>
      <c r="C27" s="213">
        <v>42.836428571428577</v>
      </c>
      <c r="D27" s="213">
        <v>1.5021428571428572</v>
      </c>
      <c r="E27" s="213">
        <v>10.748428571428571</v>
      </c>
      <c r="F27" s="213">
        <v>13.254000000000001</v>
      </c>
      <c r="G27" s="213">
        <v>0.25671428571428567</v>
      </c>
      <c r="H27" s="213">
        <v>6.8944285714285716</v>
      </c>
      <c r="I27" s="213">
        <v>22.235999999999997</v>
      </c>
      <c r="J27" s="213">
        <v>0.48885714285714288</v>
      </c>
      <c r="K27" s="213">
        <v>0.51057142857142856</v>
      </c>
      <c r="L27" s="213">
        <v>0</v>
      </c>
      <c r="M27" s="213">
        <v>98.737857142857152</v>
      </c>
      <c r="N27" s="212">
        <f t="shared" si="0"/>
        <v>1173.1500000000001</v>
      </c>
      <c r="O27" s="211">
        <v>900</v>
      </c>
      <c r="P27" s="210">
        <v>3</v>
      </c>
      <c r="Q27" s="213">
        <v>55.321330477006903</v>
      </c>
      <c r="R27" s="213">
        <v>0.41342213959841601</v>
      </c>
      <c r="S27" s="213">
        <v>21.196697917084663</v>
      </c>
      <c r="T27" s="213">
        <v>2.83</v>
      </c>
      <c r="U27" s="213">
        <v>0.123065195043249</v>
      </c>
      <c r="V27" s="213">
        <v>0.49525194810807599</v>
      </c>
      <c r="W27" s="213">
        <v>4.2081459749511083</v>
      </c>
      <c r="X27" s="213">
        <v>3.6887510285098966</v>
      </c>
      <c r="Y27" s="213">
        <v>11.159727083500901</v>
      </c>
      <c r="Z27" s="213">
        <v>0.56490343002491505</v>
      </c>
      <c r="AA27" s="209">
        <v>2.89</v>
      </c>
      <c r="AB27" s="213">
        <v>100</v>
      </c>
    </row>
    <row r="28" spans="1:28" s="208" customFormat="1" ht="10.5" customHeight="1">
      <c r="A28" s="215" t="s">
        <v>2965</v>
      </c>
      <c r="B28" s="214" t="s">
        <v>2966</v>
      </c>
      <c r="C28" s="213">
        <v>49.61</v>
      </c>
      <c r="D28" s="213">
        <v>0.76</v>
      </c>
      <c r="E28" s="213">
        <v>2.8</v>
      </c>
      <c r="F28" s="213">
        <v>11.64</v>
      </c>
      <c r="G28" s="213">
        <v>1.0900000000000001</v>
      </c>
      <c r="H28" s="213">
        <v>10.52</v>
      </c>
      <c r="I28" s="213">
        <v>22.41</v>
      </c>
      <c r="J28" s="213">
        <v>0.75</v>
      </c>
      <c r="K28" s="213">
        <v>0.1</v>
      </c>
      <c r="L28" s="213">
        <v>0</v>
      </c>
      <c r="M28" s="213">
        <v>99.72</v>
      </c>
      <c r="N28" s="212">
        <f t="shared" si="0"/>
        <v>1083.1500000000001</v>
      </c>
      <c r="O28" s="211">
        <v>810</v>
      </c>
      <c r="P28" s="210">
        <v>0.5</v>
      </c>
      <c r="Q28" s="213">
        <v>60.339396402804589</v>
      </c>
      <c r="R28" s="213">
        <v>0.21339294787115129</v>
      </c>
      <c r="S28" s="213">
        <v>19.733766893608372</v>
      </c>
      <c r="T28" s="213">
        <v>2.1745757544964941</v>
      </c>
      <c r="U28" s="213">
        <v>0.27436236154862309</v>
      </c>
      <c r="V28" s="213">
        <v>0.12193882735494359</v>
      </c>
      <c r="W28" s="213">
        <v>1.4124580835280967</v>
      </c>
      <c r="X28" s="213">
        <v>9.2368661721369776</v>
      </c>
      <c r="Y28" s="213">
        <v>6.4932425566507463</v>
      </c>
      <c r="Z28" s="213">
        <v>0</v>
      </c>
      <c r="AA28" s="209">
        <v>5.46</v>
      </c>
      <c r="AB28" s="213">
        <v>100</v>
      </c>
    </row>
    <row r="29" spans="1:28" s="208" customFormat="1" ht="10.5" customHeight="1">
      <c r="A29" s="215" t="s">
        <v>2965</v>
      </c>
      <c r="B29" s="214" t="s">
        <v>2967</v>
      </c>
      <c r="C29" s="213">
        <v>49.12</v>
      </c>
      <c r="D29" s="213">
        <v>0.68</v>
      </c>
      <c r="E29" s="213">
        <v>2.71</v>
      </c>
      <c r="F29" s="213">
        <v>9.52</v>
      </c>
      <c r="G29" s="213">
        <v>0.81</v>
      </c>
      <c r="H29" s="213">
        <v>11.72</v>
      </c>
      <c r="I29" s="213">
        <v>22.12</v>
      </c>
      <c r="J29" s="213">
        <v>0.8</v>
      </c>
      <c r="K29" s="213">
        <v>0.08</v>
      </c>
      <c r="L29" s="213">
        <v>0</v>
      </c>
      <c r="M29" s="213">
        <v>97.64</v>
      </c>
      <c r="N29" s="212">
        <f t="shared" si="0"/>
        <v>1113.1500000000001</v>
      </c>
      <c r="O29" s="211">
        <v>840</v>
      </c>
      <c r="P29" s="210">
        <v>0.5</v>
      </c>
      <c r="Q29" s="213">
        <v>62.148492818126655</v>
      </c>
      <c r="R29" s="213">
        <v>0.34392069593364361</v>
      </c>
      <c r="S29" s="213">
        <v>19.057252680558367</v>
      </c>
      <c r="T29" s="213">
        <v>1.8409872547036215</v>
      </c>
      <c r="U29" s="213">
        <v>0.22253692089823998</v>
      </c>
      <c r="V29" s="213">
        <v>0.22253692089823998</v>
      </c>
      <c r="W29" s="213">
        <v>1.5881043900465306</v>
      </c>
      <c r="X29" s="213">
        <v>7.8191381751972502</v>
      </c>
      <c r="Y29" s="213">
        <v>6.7570301436374685</v>
      </c>
      <c r="Z29" s="213">
        <v>0</v>
      </c>
      <c r="AA29" s="209">
        <v>5.38</v>
      </c>
      <c r="AB29" s="213">
        <v>100</v>
      </c>
    </row>
    <row r="30" spans="1:28" s="208" customFormat="1" ht="10.5" customHeight="1">
      <c r="A30" s="215" t="s">
        <v>2965</v>
      </c>
      <c r="B30" s="214" t="s">
        <v>2968</v>
      </c>
      <c r="C30" s="213">
        <v>45.78</v>
      </c>
      <c r="D30" s="213">
        <v>1.86</v>
      </c>
      <c r="E30" s="213">
        <v>4.99</v>
      </c>
      <c r="F30" s="213">
        <v>12.42</v>
      </c>
      <c r="G30" s="213">
        <v>1.1299999999999999</v>
      </c>
      <c r="H30" s="213">
        <v>8.74</v>
      </c>
      <c r="I30" s="213">
        <v>21.3</v>
      </c>
      <c r="J30" s="213">
        <v>1</v>
      </c>
      <c r="K30" s="213">
        <v>0.1</v>
      </c>
      <c r="L30" s="213">
        <v>0</v>
      </c>
      <c r="M30" s="213">
        <v>97.42</v>
      </c>
      <c r="N30" s="212">
        <f t="shared" si="0"/>
        <v>1143.1500000000001</v>
      </c>
      <c r="O30" s="211">
        <v>870</v>
      </c>
      <c r="P30" s="210">
        <v>0.5</v>
      </c>
      <c r="Q30" s="213">
        <v>61.682337478515826</v>
      </c>
      <c r="R30" s="213">
        <v>0.38418764533414218</v>
      </c>
      <c r="S30" s="213">
        <v>18.643210999898901</v>
      </c>
      <c r="T30" s="213">
        <v>2.4466686887069056</v>
      </c>
      <c r="U30" s="213">
        <v>0.2224244262460823</v>
      </c>
      <c r="V30" s="213">
        <v>0.19209382266707109</v>
      </c>
      <c r="W30" s="213">
        <v>1.3952077646345162</v>
      </c>
      <c r="X30" s="213">
        <v>8.4925690021231421</v>
      </c>
      <c r="Y30" s="213">
        <v>6.5413001718734209</v>
      </c>
      <c r="Z30" s="213">
        <v>0</v>
      </c>
      <c r="AA30" s="209">
        <v>4.04</v>
      </c>
      <c r="AB30" s="213">
        <v>100</v>
      </c>
    </row>
    <row r="31" spans="1:28" s="208" customFormat="1" ht="10.5" customHeight="1">
      <c r="A31" s="215" t="s">
        <v>2965</v>
      </c>
      <c r="B31" s="214" t="s">
        <v>2969</v>
      </c>
      <c r="C31" s="213">
        <v>46.48</v>
      </c>
      <c r="D31" s="213">
        <v>0.9</v>
      </c>
      <c r="E31" s="213">
        <v>3.26</v>
      </c>
      <c r="F31" s="213">
        <v>16.73</v>
      </c>
      <c r="G31" s="213">
        <v>1.98</v>
      </c>
      <c r="H31" s="213">
        <v>5.85</v>
      </c>
      <c r="I31" s="213">
        <v>20.72</v>
      </c>
      <c r="J31" s="213">
        <v>1.04</v>
      </c>
      <c r="K31" s="213">
        <v>0.18</v>
      </c>
      <c r="L31" s="213">
        <v>0</v>
      </c>
      <c r="M31" s="213">
        <v>97.61</v>
      </c>
      <c r="N31" s="212">
        <f t="shared" si="0"/>
        <v>1063.1500000000001</v>
      </c>
      <c r="O31" s="211">
        <v>790</v>
      </c>
      <c r="P31" s="210">
        <v>1</v>
      </c>
      <c r="Q31" s="213">
        <v>64.303900600875849</v>
      </c>
      <c r="R31" s="213">
        <v>0.20368672980955288</v>
      </c>
      <c r="S31" s="213">
        <v>20.54180670129341</v>
      </c>
      <c r="T31" s="213">
        <v>2.4442407577146348</v>
      </c>
      <c r="U31" s="213">
        <v>0.33608310418576226</v>
      </c>
      <c r="V31" s="213">
        <v>0.10184336490477644</v>
      </c>
      <c r="W31" s="213">
        <v>1.201751705876362</v>
      </c>
      <c r="X31" s="213">
        <v>5.2754863020674199</v>
      </c>
      <c r="Y31" s="213">
        <v>5.5912007332722267</v>
      </c>
      <c r="Z31" s="213">
        <v>0</v>
      </c>
      <c r="AA31" s="209">
        <v>7.01</v>
      </c>
      <c r="AB31" s="213">
        <v>100</v>
      </c>
    </row>
    <row r="32" spans="1:28" s="208" customFormat="1" ht="10.5" customHeight="1">
      <c r="A32" s="215" t="s">
        <v>2965</v>
      </c>
      <c r="B32" s="214" t="s">
        <v>2970</v>
      </c>
      <c r="C32" s="213">
        <v>48.7</v>
      </c>
      <c r="D32" s="213">
        <v>0.66</v>
      </c>
      <c r="E32" s="213">
        <v>2.2599999999999998</v>
      </c>
      <c r="F32" s="213">
        <v>15.26</v>
      </c>
      <c r="G32" s="213">
        <v>2.2000000000000002</v>
      </c>
      <c r="H32" s="213">
        <v>7.47</v>
      </c>
      <c r="I32" s="213">
        <v>21.7</v>
      </c>
      <c r="J32" s="213">
        <v>0.85</v>
      </c>
      <c r="K32" s="213">
        <v>0.05</v>
      </c>
      <c r="L32" s="213">
        <v>0</v>
      </c>
      <c r="M32" s="213">
        <v>99.36</v>
      </c>
      <c r="N32" s="212">
        <f t="shared" si="0"/>
        <v>1023.15</v>
      </c>
      <c r="O32" s="211">
        <v>750</v>
      </c>
      <c r="P32" s="210">
        <v>1.5</v>
      </c>
      <c r="Q32" s="213">
        <v>62.448611250376011</v>
      </c>
      <c r="R32" s="213">
        <v>9.0243657876265912E-2</v>
      </c>
      <c r="S32" s="213">
        <v>19.161736689060461</v>
      </c>
      <c r="T32" s="213">
        <v>0.63170560513386143</v>
      </c>
      <c r="U32" s="213" t="s">
        <v>2942</v>
      </c>
      <c r="V32" s="213">
        <v>0.05</v>
      </c>
      <c r="W32" s="213">
        <v>0.95257194424947356</v>
      </c>
      <c r="X32" s="213">
        <v>9.9368294394866137</v>
      </c>
      <c r="Y32" s="213">
        <v>6.7783014138173066</v>
      </c>
      <c r="Z32" s="213">
        <v>0</v>
      </c>
      <c r="AA32" s="209">
        <v>1.32</v>
      </c>
      <c r="AB32" s="213">
        <v>100</v>
      </c>
    </row>
    <row r="33" spans="1:28" s="208" customFormat="1" ht="10.5" customHeight="1">
      <c r="A33" s="215" t="s">
        <v>2965</v>
      </c>
      <c r="B33" s="214" t="s">
        <v>2971</v>
      </c>
      <c r="C33" s="213">
        <v>45.2</v>
      </c>
      <c r="D33" s="213">
        <v>1.71</v>
      </c>
      <c r="E33" s="213">
        <v>4.74</v>
      </c>
      <c r="F33" s="213">
        <v>19.989999999999998</v>
      </c>
      <c r="G33" s="213">
        <v>1.86</v>
      </c>
      <c r="H33" s="213">
        <v>3.54</v>
      </c>
      <c r="I33" s="213">
        <v>21.02</v>
      </c>
      <c r="J33" s="213">
        <v>0.88</v>
      </c>
      <c r="K33" s="213">
        <v>0.11</v>
      </c>
      <c r="L33" s="213">
        <v>0</v>
      </c>
      <c r="M33" s="213">
        <v>99.12</v>
      </c>
      <c r="N33" s="212">
        <f t="shared" si="0"/>
        <v>1048.1500000000001</v>
      </c>
      <c r="O33" s="211">
        <v>775</v>
      </c>
      <c r="P33" s="210">
        <v>1.5</v>
      </c>
      <c r="Q33" s="213">
        <v>63.75404530744337</v>
      </c>
      <c r="R33" s="213">
        <v>0.16181229773462785</v>
      </c>
      <c r="S33" s="213">
        <v>20.014158576051781</v>
      </c>
      <c r="T33" s="213">
        <v>1.9619741100323624</v>
      </c>
      <c r="U33" s="213">
        <v>0.18203883495145631</v>
      </c>
      <c r="V33" s="213">
        <v>7.0792880258899682E-2</v>
      </c>
      <c r="W33" s="213">
        <v>1.1529126213592231</v>
      </c>
      <c r="X33" s="213">
        <v>6.8871359223300974</v>
      </c>
      <c r="Y33" s="213">
        <v>5.8151294498381878</v>
      </c>
      <c r="Z33" s="213">
        <v>0</v>
      </c>
      <c r="AA33" s="209">
        <v>9.15</v>
      </c>
      <c r="AB33" s="213">
        <v>100</v>
      </c>
    </row>
    <row r="34" spans="1:28" s="208" customFormat="1" ht="10.5" customHeight="1">
      <c r="A34" s="215" t="s">
        <v>2965</v>
      </c>
      <c r="B34" s="214" t="s">
        <v>2972</v>
      </c>
      <c r="C34" s="213">
        <v>46.53</v>
      </c>
      <c r="D34" s="213">
        <v>1.22</v>
      </c>
      <c r="E34" s="213">
        <v>4.5199999999999996</v>
      </c>
      <c r="F34" s="213">
        <v>15.86</v>
      </c>
      <c r="G34" s="213">
        <v>1.62</v>
      </c>
      <c r="H34" s="213">
        <v>6.15</v>
      </c>
      <c r="I34" s="213">
        <v>20.73</v>
      </c>
      <c r="J34" s="213">
        <v>0.97</v>
      </c>
      <c r="K34" s="213">
        <v>0.3</v>
      </c>
      <c r="L34" s="213">
        <v>0</v>
      </c>
      <c r="M34" s="213">
        <v>97.99</v>
      </c>
      <c r="N34" s="212">
        <f t="shared" si="0"/>
        <v>1073.1500000000001</v>
      </c>
      <c r="O34" s="211">
        <v>800</v>
      </c>
      <c r="P34" s="210">
        <v>1.5</v>
      </c>
      <c r="Q34" s="213">
        <v>62.269102654688609</v>
      </c>
      <c r="R34" s="213">
        <v>0.22206520641970326</v>
      </c>
      <c r="S34" s="213">
        <v>19.057232260018171</v>
      </c>
      <c r="T34" s="213">
        <v>1.9380236196628648</v>
      </c>
      <c r="U34" s="213">
        <v>0.23215907943878067</v>
      </c>
      <c r="V34" s="213">
        <v>0.11103260320985163</v>
      </c>
      <c r="W34" s="213">
        <v>1.4837993338043809</v>
      </c>
      <c r="X34" s="213">
        <v>7.9640658120520849</v>
      </c>
      <c r="Y34" s="213">
        <v>6.722519430705562</v>
      </c>
      <c r="Z34" s="213">
        <v>0</v>
      </c>
      <c r="AA34" s="209">
        <v>5.45</v>
      </c>
      <c r="AB34" s="213">
        <v>100</v>
      </c>
    </row>
    <row r="35" spans="1:28" s="208" customFormat="1" ht="10.5" customHeight="1">
      <c r="A35" s="215" t="s">
        <v>2965</v>
      </c>
      <c r="B35" s="214" t="s">
        <v>2973</v>
      </c>
      <c r="C35" s="213">
        <v>50.34</v>
      </c>
      <c r="D35" s="213">
        <v>0.35</v>
      </c>
      <c r="E35" s="213">
        <v>2.67</v>
      </c>
      <c r="F35" s="213">
        <v>8.1999999999999993</v>
      </c>
      <c r="G35" s="213">
        <v>0.42</v>
      </c>
      <c r="H35" s="213">
        <v>12.93</v>
      </c>
      <c r="I35" s="213">
        <v>22.84</v>
      </c>
      <c r="J35" s="213">
        <v>0.49</v>
      </c>
      <c r="K35" s="213">
        <v>0.02</v>
      </c>
      <c r="L35" s="213">
        <v>0</v>
      </c>
      <c r="M35" s="213">
        <v>98.36</v>
      </c>
      <c r="N35" s="212">
        <f t="shared" si="0"/>
        <v>1098.1500000000001</v>
      </c>
      <c r="O35" s="211">
        <v>825</v>
      </c>
      <c r="P35" s="210">
        <v>1.5</v>
      </c>
      <c r="Q35" s="213">
        <v>62.075928917609055</v>
      </c>
      <c r="R35" s="213">
        <v>0.3634894991922456</v>
      </c>
      <c r="S35" s="213">
        <v>18.790387722132472</v>
      </c>
      <c r="T35" s="213">
        <v>2.0193861066235868</v>
      </c>
      <c r="U35" s="213">
        <v>0.302907915993538</v>
      </c>
      <c r="V35" s="213">
        <v>0.151453957996769</v>
      </c>
      <c r="W35" s="213">
        <v>1.7669628432956384</v>
      </c>
      <c r="X35" s="213">
        <v>7.8251211631663979</v>
      </c>
      <c r="Y35" s="213">
        <v>6.7043618739903073</v>
      </c>
      <c r="Z35" s="213">
        <v>0</v>
      </c>
      <c r="AA35" s="209">
        <v>5.7</v>
      </c>
      <c r="AB35" s="213">
        <v>100</v>
      </c>
    </row>
    <row r="36" spans="1:28" s="208" customFormat="1" ht="10.5" customHeight="1">
      <c r="A36" s="215" t="s">
        <v>2965</v>
      </c>
      <c r="B36" s="214" t="s">
        <v>2974</v>
      </c>
      <c r="C36" s="213">
        <v>47.29</v>
      </c>
      <c r="D36" s="213">
        <v>0.72</v>
      </c>
      <c r="E36" s="213">
        <v>4.3600000000000003</v>
      </c>
      <c r="F36" s="213">
        <v>16.71</v>
      </c>
      <c r="G36" s="213">
        <v>1.74</v>
      </c>
      <c r="H36" s="213">
        <v>5.12</v>
      </c>
      <c r="I36" s="213">
        <v>19.420000000000002</v>
      </c>
      <c r="J36" s="213">
        <v>1.2</v>
      </c>
      <c r="K36" s="213">
        <v>0.71</v>
      </c>
      <c r="L36" s="213">
        <v>0</v>
      </c>
      <c r="M36" s="213">
        <v>97.37</v>
      </c>
      <c r="N36" s="212">
        <f t="shared" si="0"/>
        <v>998.15</v>
      </c>
      <c r="O36" s="211">
        <v>725</v>
      </c>
      <c r="P36" s="210">
        <v>2</v>
      </c>
      <c r="Q36" s="213">
        <v>62.170416369744466</v>
      </c>
      <c r="R36" s="213">
        <v>0.43774814211544327</v>
      </c>
      <c r="S36" s="213">
        <v>20.645424004886486</v>
      </c>
      <c r="T36" s="213">
        <v>1.761172757813295</v>
      </c>
      <c r="U36" s="213">
        <v>0.18324340832739486</v>
      </c>
      <c r="V36" s="213">
        <v>4.0720757406087743E-2</v>
      </c>
      <c r="W36" s="213">
        <v>0.794054769418711</v>
      </c>
      <c r="X36" s="213">
        <v>8.9483864399877806</v>
      </c>
      <c r="Y36" s="213">
        <v>5.0188333503003149</v>
      </c>
      <c r="Z36" s="213">
        <v>0</v>
      </c>
      <c r="AA36" s="209">
        <v>8.2899999999999991</v>
      </c>
      <c r="AB36" s="213">
        <v>100</v>
      </c>
    </row>
    <row r="37" spans="1:28" s="208" customFormat="1" ht="10.5" customHeight="1">
      <c r="A37" s="215" t="s">
        <v>2965</v>
      </c>
      <c r="B37" s="214" t="s">
        <v>2975</v>
      </c>
      <c r="C37" s="213">
        <v>50.18</v>
      </c>
      <c r="D37" s="213">
        <v>0.6</v>
      </c>
      <c r="E37" s="213">
        <v>2.78</v>
      </c>
      <c r="F37" s="213">
        <v>9.4499999999999993</v>
      </c>
      <c r="G37" s="213">
        <v>0.78</v>
      </c>
      <c r="H37" s="213">
        <v>12.11</v>
      </c>
      <c r="I37" s="213">
        <v>22.47</v>
      </c>
      <c r="J37" s="213">
        <v>0.54</v>
      </c>
      <c r="K37" s="213">
        <v>0.03</v>
      </c>
      <c r="L37" s="213">
        <v>0</v>
      </c>
      <c r="M37" s="213">
        <v>98.98</v>
      </c>
      <c r="N37" s="212">
        <f t="shared" si="0"/>
        <v>1018.15</v>
      </c>
      <c r="O37" s="211">
        <v>745</v>
      </c>
      <c r="P37" s="210">
        <v>2</v>
      </c>
      <c r="Q37" s="213">
        <v>63.058871130892179</v>
      </c>
      <c r="R37" s="213">
        <v>0.11126846044911999</v>
      </c>
      <c r="S37" s="213">
        <v>20.139591341290718</v>
      </c>
      <c r="T37" s="213">
        <v>1.7600647380133525</v>
      </c>
      <c r="U37" s="213">
        <v>0.21242160631195633</v>
      </c>
      <c r="V37" s="213">
        <v>6.0691887517701812E-2</v>
      </c>
      <c r="W37" s="213">
        <v>0.9306089419380944</v>
      </c>
      <c r="X37" s="213">
        <v>8.0922516690269077</v>
      </c>
      <c r="Y37" s="213">
        <v>5.6342302245599845</v>
      </c>
      <c r="Z37" s="213">
        <v>0</v>
      </c>
      <c r="AA37" s="209">
        <v>8.9700000000000006</v>
      </c>
      <c r="AB37" s="213">
        <v>100</v>
      </c>
    </row>
    <row r="38" spans="1:28" s="208" customFormat="1" ht="10.5" customHeight="1">
      <c r="A38" s="215" t="s">
        <v>2965</v>
      </c>
      <c r="B38" s="214" t="s">
        <v>2976</v>
      </c>
      <c r="C38" s="213">
        <v>46.81</v>
      </c>
      <c r="D38" s="213">
        <v>1.29</v>
      </c>
      <c r="E38" s="213">
        <v>5.09</v>
      </c>
      <c r="F38" s="213">
        <v>12.73</v>
      </c>
      <c r="G38" s="213">
        <v>1.56</v>
      </c>
      <c r="H38" s="213">
        <v>9.15</v>
      </c>
      <c r="I38" s="213">
        <v>21.54</v>
      </c>
      <c r="J38" s="213">
        <v>1.1000000000000001</v>
      </c>
      <c r="K38" s="213">
        <v>0.18</v>
      </c>
      <c r="L38" s="213">
        <v>0</v>
      </c>
      <c r="M38" s="213">
        <v>99.51</v>
      </c>
      <c r="N38" s="212">
        <f t="shared" si="0"/>
        <v>1033.1500000000001</v>
      </c>
      <c r="O38" s="211">
        <v>760</v>
      </c>
      <c r="P38" s="210">
        <v>2</v>
      </c>
      <c r="Q38" s="213">
        <v>64.574489589650284</v>
      </c>
      <c r="R38" s="213">
        <v>0.12128562765312309</v>
      </c>
      <c r="S38" s="213">
        <v>19.436021831412976</v>
      </c>
      <c r="T38" s="213">
        <v>1.4756418031129976</v>
      </c>
      <c r="U38" s="213">
        <v>0.18192844147968462</v>
      </c>
      <c r="V38" s="213">
        <v>8.085708510208206E-2</v>
      </c>
      <c r="W38" s="213">
        <v>0.9601778855872245</v>
      </c>
      <c r="X38" s="213">
        <v>6.9638164544168175</v>
      </c>
      <c r="Y38" s="213">
        <v>6.2057812815847981</v>
      </c>
      <c r="Z38" s="213">
        <v>0</v>
      </c>
      <c r="AA38" s="209">
        <v>7.19</v>
      </c>
      <c r="AB38" s="213">
        <v>100</v>
      </c>
    </row>
    <row r="39" spans="1:28" s="208" customFormat="1" ht="10.5" customHeight="1">
      <c r="A39" s="215" t="s">
        <v>2965</v>
      </c>
      <c r="B39" s="214" t="s">
        <v>2977</v>
      </c>
      <c r="C39" s="213">
        <v>47.59</v>
      </c>
      <c r="D39" s="213">
        <v>0.9</v>
      </c>
      <c r="E39" s="213">
        <v>4.07</v>
      </c>
      <c r="F39" s="213">
        <v>11.89</v>
      </c>
      <c r="G39" s="213">
        <v>1.62</v>
      </c>
      <c r="H39" s="213">
        <v>9.57</v>
      </c>
      <c r="I39" s="213">
        <v>22.08</v>
      </c>
      <c r="J39" s="213">
        <v>1.06</v>
      </c>
      <c r="K39" s="213">
        <v>7.0000000000000007E-2</v>
      </c>
      <c r="L39" s="213">
        <v>0</v>
      </c>
      <c r="M39" s="213">
        <v>98.98</v>
      </c>
      <c r="N39" s="212">
        <f t="shared" si="0"/>
        <v>1048.1500000000001</v>
      </c>
      <c r="O39" s="211">
        <v>775</v>
      </c>
      <c r="P39" s="210">
        <v>2</v>
      </c>
      <c r="Q39" s="213">
        <v>63.88189055729115</v>
      </c>
      <c r="R39" s="213">
        <v>0.17131915751284896</v>
      </c>
      <c r="S39" s="213">
        <v>19.570694346467807</v>
      </c>
      <c r="T39" s="213">
        <v>1.3403204676005243</v>
      </c>
      <c r="U39" s="213">
        <v>0.21162954751587224</v>
      </c>
      <c r="V39" s="213">
        <v>8.0620780006046569E-2</v>
      </c>
      <c r="W39" s="213">
        <v>1.0581477375793611</v>
      </c>
      <c r="X39" s="213">
        <v>7.9008364405925633</v>
      </c>
      <c r="Y39" s="213">
        <v>5.7845409654338411</v>
      </c>
      <c r="Z39" s="213">
        <v>0</v>
      </c>
      <c r="AA39" s="209">
        <v>7.78</v>
      </c>
      <c r="AB39" s="213">
        <v>100</v>
      </c>
    </row>
    <row r="40" spans="1:28" s="208" customFormat="1" ht="10.5" customHeight="1">
      <c r="A40" s="215" t="s">
        <v>2965</v>
      </c>
      <c r="B40" s="214" t="s">
        <v>2978</v>
      </c>
      <c r="C40" s="213">
        <v>48.78</v>
      </c>
      <c r="D40" s="213">
        <v>0.63</v>
      </c>
      <c r="E40" s="213">
        <v>6.42</v>
      </c>
      <c r="F40" s="213">
        <v>12.07</v>
      </c>
      <c r="G40" s="213">
        <v>0.63</v>
      </c>
      <c r="H40" s="213">
        <v>8.42</v>
      </c>
      <c r="I40" s="213">
        <v>20.43</v>
      </c>
      <c r="J40" s="213">
        <v>0.43</v>
      </c>
      <c r="K40" s="213">
        <v>0.66</v>
      </c>
      <c r="L40" s="213">
        <v>0</v>
      </c>
      <c r="M40" s="213">
        <v>98.51</v>
      </c>
      <c r="N40" s="212">
        <f t="shared" si="0"/>
        <v>1123.1500000000001</v>
      </c>
      <c r="O40" s="211">
        <v>850</v>
      </c>
      <c r="P40" s="210">
        <v>1</v>
      </c>
      <c r="Q40" s="213">
        <v>63.856149894227869</v>
      </c>
      <c r="R40" s="213">
        <v>0.30220610456331221</v>
      </c>
      <c r="S40" s="213">
        <v>18.353984083811827</v>
      </c>
      <c r="T40" s="213">
        <v>1.7628689432859879</v>
      </c>
      <c r="U40" s="213">
        <v>0.16117658910043317</v>
      </c>
      <c r="V40" s="213">
        <v>0.1511030522816561</v>
      </c>
      <c r="W40" s="213">
        <v>1.6419865014606629</v>
      </c>
      <c r="X40" s="213">
        <v>6.3261811221920015</v>
      </c>
      <c r="Y40" s="213">
        <v>7.4443437090762572</v>
      </c>
      <c r="Z40" s="213">
        <v>0</v>
      </c>
      <c r="AA40" s="209">
        <v>4.93</v>
      </c>
      <c r="AB40" s="213">
        <v>100</v>
      </c>
    </row>
    <row r="41" spans="1:28" s="208" customFormat="1" ht="10.5" customHeight="1">
      <c r="A41" s="215" t="s">
        <v>2965</v>
      </c>
      <c r="B41" s="214" t="s">
        <v>2979</v>
      </c>
      <c r="C41" s="213">
        <v>49.26</v>
      </c>
      <c r="D41" s="213">
        <v>0.62</v>
      </c>
      <c r="E41" s="213">
        <v>3.89</v>
      </c>
      <c r="F41" s="213">
        <v>10.58</v>
      </c>
      <c r="G41" s="213">
        <v>0.57999999999999996</v>
      </c>
      <c r="H41" s="213">
        <v>11.48</v>
      </c>
      <c r="I41" s="213">
        <v>22.61</v>
      </c>
      <c r="J41" s="213">
        <v>0.41</v>
      </c>
      <c r="K41" s="213">
        <v>0.02</v>
      </c>
      <c r="L41" s="213">
        <v>0</v>
      </c>
      <c r="M41" s="213">
        <v>99.56</v>
      </c>
      <c r="N41" s="212">
        <f t="shared" si="0"/>
        <v>1073.1500000000001</v>
      </c>
      <c r="O41" s="211">
        <v>800</v>
      </c>
      <c r="P41" s="210">
        <v>1.5</v>
      </c>
      <c r="Q41" s="213">
        <v>65.618385243423035</v>
      </c>
      <c r="R41" s="213">
        <v>0.18143332325370426</v>
      </c>
      <c r="S41" s="213">
        <v>18.355004535833078</v>
      </c>
      <c r="T41" s="213">
        <v>1.4716258441689345</v>
      </c>
      <c r="U41" s="213">
        <v>0.17135369418405402</v>
      </c>
      <c r="V41" s="213">
        <v>0.12095554883580284</v>
      </c>
      <c r="W41" s="213">
        <v>1.3909888116117326</v>
      </c>
      <c r="X41" s="213">
        <v>6.1384941034169938</v>
      </c>
      <c r="Y41" s="213">
        <v>6.5517588952726538</v>
      </c>
      <c r="Z41" s="213">
        <v>0</v>
      </c>
      <c r="AA41" s="209">
        <v>6.74</v>
      </c>
      <c r="AB41" s="213">
        <v>100</v>
      </c>
    </row>
    <row r="42" spans="1:28" s="208" customFormat="1" ht="10.5" customHeight="1">
      <c r="A42" s="215" t="s">
        <v>2965</v>
      </c>
      <c r="B42" s="214" t="s">
        <v>2980</v>
      </c>
      <c r="C42" s="213">
        <v>44.79</v>
      </c>
      <c r="D42" s="213">
        <v>0.98</v>
      </c>
      <c r="E42" s="213">
        <v>6.48</v>
      </c>
      <c r="F42" s="213">
        <v>16.149999999999999</v>
      </c>
      <c r="G42" s="213">
        <v>0.6</v>
      </c>
      <c r="H42" s="213">
        <v>6.46</v>
      </c>
      <c r="I42" s="213">
        <v>22.56</v>
      </c>
      <c r="J42" s="213">
        <v>0.4</v>
      </c>
      <c r="K42" s="213">
        <v>0.05</v>
      </c>
      <c r="L42" s="213">
        <v>0</v>
      </c>
      <c r="M42" s="213">
        <v>98.51</v>
      </c>
      <c r="N42" s="212">
        <f t="shared" si="0"/>
        <v>1098.1500000000001</v>
      </c>
      <c r="O42" s="211">
        <v>825</v>
      </c>
      <c r="P42" s="210">
        <v>1.5</v>
      </c>
      <c r="Q42" s="213">
        <v>64.860245324753677</v>
      </c>
      <c r="R42" s="213">
        <v>0.2413030363965413</v>
      </c>
      <c r="S42" s="213">
        <v>18.932234063945302</v>
      </c>
      <c r="T42" s="213">
        <v>1.6690126684094106</v>
      </c>
      <c r="U42" s="213">
        <v>0.15081439774783831</v>
      </c>
      <c r="V42" s="213">
        <v>0.18097727729740598</v>
      </c>
      <c r="W42" s="213">
        <v>1.7494470138749245</v>
      </c>
      <c r="X42" s="213">
        <v>5.4795897848381259</v>
      </c>
      <c r="Y42" s="213">
        <v>6.7363764327367779</v>
      </c>
      <c r="Z42" s="213">
        <v>0</v>
      </c>
      <c r="AA42" s="209">
        <v>6.59</v>
      </c>
      <c r="AB42" s="213">
        <v>100</v>
      </c>
    </row>
    <row r="43" spans="1:28" s="208" customFormat="1" ht="10.5" customHeight="1">
      <c r="A43" s="215" t="s">
        <v>2965</v>
      </c>
      <c r="B43" s="214" t="s">
        <v>2981</v>
      </c>
      <c r="C43" s="213">
        <v>49.52</v>
      </c>
      <c r="D43" s="213">
        <v>0.56000000000000005</v>
      </c>
      <c r="E43" s="213">
        <v>3.8</v>
      </c>
      <c r="F43" s="213">
        <v>8.26</v>
      </c>
      <c r="G43" s="213">
        <v>0.43</v>
      </c>
      <c r="H43" s="213">
        <v>12.01</v>
      </c>
      <c r="I43" s="213">
        <v>22.8</v>
      </c>
      <c r="J43" s="213">
        <v>0.36</v>
      </c>
      <c r="K43" s="213">
        <v>7.0000000000000007E-2</v>
      </c>
      <c r="L43" s="213">
        <v>0</v>
      </c>
      <c r="M43" s="213">
        <v>98.01</v>
      </c>
      <c r="N43" s="212">
        <f t="shared" si="0"/>
        <v>1033.1500000000001</v>
      </c>
      <c r="O43" s="211">
        <v>760</v>
      </c>
      <c r="P43" s="210">
        <v>2</v>
      </c>
      <c r="Q43" s="213">
        <v>68.966904737953925</v>
      </c>
      <c r="R43" s="213">
        <v>8.0474801327834217E-2</v>
      </c>
      <c r="S43" s="213">
        <v>16.92988632934312</v>
      </c>
      <c r="T43" s="213">
        <v>1.2272407202494717</v>
      </c>
      <c r="U43" s="213">
        <v>0.12071220199175133</v>
      </c>
      <c r="V43" s="213">
        <v>0.18106830298762697</v>
      </c>
      <c r="W43" s="213">
        <v>1.0964691680917413</v>
      </c>
      <c r="X43" s="213">
        <v>6.5285182577205507</v>
      </c>
      <c r="Y43" s="213">
        <v>4.8687254803339695</v>
      </c>
      <c r="Z43" s="213">
        <v>0</v>
      </c>
      <c r="AA43" s="209">
        <v>7.67</v>
      </c>
      <c r="AB43" s="213">
        <v>100</v>
      </c>
    </row>
    <row r="44" spans="1:28" s="208" customFormat="1" ht="10.5" customHeight="1">
      <c r="A44" s="215" t="s">
        <v>2965</v>
      </c>
      <c r="B44" s="214" t="s">
        <v>2982</v>
      </c>
      <c r="C44" s="213">
        <v>45.33</v>
      </c>
      <c r="D44" s="213">
        <v>1.31</v>
      </c>
      <c r="E44" s="213">
        <v>6.94</v>
      </c>
      <c r="F44" s="213">
        <v>11.93</v>
      </c>
      <c r="G44" s="213">
        <v>0.53</v>
      </c>
      <c r="H44" s="213">
        <v>9.81</v>
      </c>
      <c r="I44" s="213">
        <v>22.72</v>
      </c>
      <c r="J44" s="213">
        <v>0.61</v>
      </c>
      <c r="K44" s="213">
        <v>0.02</v>
      </c>
      <c r="L44" s="213">
        <v>0</v>
      </c>
      <c r="M44" s="213">
        <v>99.41</v>
      </c>
      <c r="N44" s="212">
        <f t="shared" si="0"/>
        <v>1048.1500000000001</v>
      </c>
      <c r="O44" s="211">
        <v>775</v>
      </c>
      <c r="P44" s="210">
        <v>2</v>
      </c>
      <c r="Q44" s="213">
        <v>67.049229839927506</v>
      </c>
      <c r="R44" s="213">
        <v>9.0607067351253401E-2</v>
      </c>
      <c r="S44" s="213">
        <v>17.678445585422327</v>
      </c>
      <c r="T44" s="213">
        <v>1.147689519782543</v>
      </c>
      <c r="U44" s="213">
        <v>0.13087687506292159</v>
      </c>
      <c r="V44" s="213">
        <v>8.0539615423336361E-2</v>
      </c>
      <c r="W44" s="213">
        <v>1.4597805295479713</v>
      </c>
      <c r="X44" s="213">
        <v>6.6243833685694149</v>
      </c>
      <c r="Y44" s="213">
        <v>5.7384475989127157</v>
      </c>
      <c r="Z44" s="213">
        <v>0</v>
      </c>
      <c r="AA44" s="209">
        <v>7.67</v>
      </c>
      <c r="AB44" s="213">
        <v>100</v>
      </c>
    </row>
    <row r="45" spans="1:28" s="208" customFormat="1" ht="10.5" customHeight="1">
      <c r="A45" s="215" t="s">
        <v>2965</v>
      </c>
      <c r="B45" s="214" t="s">
        <v>2983</v>
      </c>
      <c r="C45" s="213">
        <v>46.39</v>
      </c>
      <c r="D45" s="213">
        <v>0.87</v>
      </c>
      <c r="E45" s="213">
        <v>5.15</v>
      </c>
      <c r="F45" s="213">
        <v>15.48</v>
      </c>
      <c r="G45" s="213">
        <v>0.86</v>
      </c>
      <c r="H45" s="213">
        <v>7.15</v>
      </c>
      <c r="I45" s="213">
        <v>22.41</v>
      </c>
      <c r="J45" s="213">
        <v>0.56000000000000005</v>
      </c>
      <c r="K45" s="213">
        <v>0.03</v>
      </c>
      <c r="L45" s="213">
        <v>0</v>
      </c>
      <c r="M45" s="213">
        <v>98.94</v>
      </c>
      <c r="N45" s="212">
        <f t="shared" si="0"/>
        <v>1073.1500000000001</v>
      </c>
      <c r="O45" s="211">
        <v>800</v>
      </c>
      <c r="P45" s="210">
        <v>2</v>
      </c>
      <c r="Q45" s="213">
        <v>64.302243686487586</v>
      </c>
      <c r="R45" s="213">
        <v>0.17104336452359395</v>
      </c>
      <c r="S45" s="213">
        <v>19.126672703491302</v>
      </c>
      <c r="T45" s="213">
        <v>1.4689606600261598</v>
      </c>
      <c r="U45" s="213">
        <v>0.17104336452359395</v>
      </c>
      <c r="V45" s="213">
        <v>0.12073649260488985</v>
      </c>
      <c r="W45" s="213">
        <v>1.7204950196196802</v>
      </c>
      <c r="X45" s="213">
        <v>6.3889727336754207</v>
      </c>
      <c r="Y45" s="213">
        <v>6.5298319750477924</v>
      </c>
      <c r="Z45" s="213">
        <v>0</v>
      </c>
      <c r="AA45" s="209">
        <v>6.17</v>
      </c>
      <c r="AB45" s="213">
        <v>100</v>
      </c>
    </row>
    <row r="46" spans="1:28" s="208" customFormat="1" ht="10.5" customHeight="1">
      <c r="A46" s="215" t="s">
        <v>2965</v>
      </c>
      <c r="B46" s="214">
        <v>3</v>
      </c>
      <c r="C46" s="213">
        <v>46.91</v>
      </c>
      <c r="D46" s="213">
        <v>0.8</v>
      </c>
      <c r="E46" s="213">
        <v>5.54</v>
      </c>
      <c r="F46" s="213">
        <v>10.28</v>
      </c>
      <c r="G46" s="213">
        <v>0.36</v>
      </c>
      <c r="H46" s="213">
        <v>11.66</v>
      </c>
      <c r="I46" s="213">
        <v>23.3</v>
      </c>
      <c r="J46" s="213">
        <v>0.49</v>
      </c>
      <c r="K46" s="213">
        <v>0.03</v>
      </c>
      <c r="L46" s="213">
        <v>0</v>
      </c>
      <c r="M46" s="213">
        <v>99.49</v>
      </c>
      <c r="N46" s="212">
        <f t="shared" si="0"/>
        <v>1153.1500000000001</v>
      </c>
      <c r="O46" s="211">
        <v>880</v>
      </c>
      <c r="P46" s="210">
        <v>2</v>
      </c>
      <c r="Q46" s="213">
        <v>59.656177742032774</v>
      </c>
      <c r="R46" s="213">
        <v>0.30159847190107569</v>
      </c>
      <c r="S46" s="213">
        <v>17.925002513320596</v>
      </c>
      <c r="T46" s="213">
        <v>1.749271137026239</v>
      </c>
      <c r="U46" s="213">
        <v>5.0266411983512616E-2</v>
      </c>
      <c r="V46" s="213">
        <v>0.31165175429777825</v>
      </c>
      <c r="W46" s="213">
        <v>2.6339599879360613</v>
      </c>
      <c r="X46" s="213">
        <v>9.1685935457926995</v>
      </c>
      <c r="Y46" s="213">
        <v>8.2034784357092594</v>
      </c>
      <c r="Z46" s="213">
        <v>0</v>
      </c>
      <c r="AA46" s="209">
        <v>3.3</v>
      </c>
      <c r="AB46" s="213">
        <v>100</v>
      </c>
    </row>
    <row r="47" spans="1:28" s="208" customFormat="1" ht="10.5" customHeight="1">
      <c r="A47" s="215" t="s">
        <v>2984</v>
      </c>
      <c r="B47" s="214" t="s">
        <v>2323</v>
      </c>
      <c r="C47" s="213">
        <v>45.87</v>
      </c>
      <c r="D47" s="213">
        <v>1.83</v>
      </c>
      <c r="E47" s="213">
        <v>6.14</v>
      </c>
      <c r="F47" s="213">
        <v>13.07</v>
      </c>
      <c r="G47" s="213">
        <v>0.54</v>
      </c>
      <c r="H47" s="213">
        <v>8.49</v>
      </c>
      <c r="I47" s="213">
        <v>23.34</v>
      </c>
      <c r="J47" s="213">
        <v>0.53</v>
      </c>
      <c r="K47" s="213">
        <v>0.22</v>
      </c>
      <c r="L47" s="213">
        <v>0</v>
      </c>
      <c r="M47" s="213">
        <v>98.01</v>
      </c>
      <c r="N47" s="212">
        <f t="shared" si="0"/>
        <v>1153.1500000000001</v>
      </c>
      <c r="O47" s="211">
        <v>880</v>
      </c>
      <c r="P47" s="210">
        <v>2</v>
      </c>
      <c r="Q47" s="213">
        <v>60.85</v>
      </c>
      <c r="R47" s="213">
        <v>0.48</v>
      </c>
      <c r="S47" s="213">
        <v>20.36</v>
      </c>
      <c r="T47" s="213">
        <v>2.4300000000000002</v>
      </c>
      <c r="U47" s="213">
        <v>0.09</v>
      </c>
      <c r="V47" s="213">
        <v>0.17</v>
      </c>
      <c r="W47" s="213">
        <v>2.99</v>
      </c>
      <c r="X47" s="213">
        <v>5.57</v>
      </c>
      <c r="Y47" s="213">
        <v>7.06</v>
      </c>
      <c r="Z47" s="213">
        <v>0</v>
      </c>
      <c r="AA47" s="209">
        <v>7.6</v>
      </c>
      <c r="AB47" s="213">
        <v>100</v>
      </c>
    </row>
    <row r="48" spans="1:28" s="208" customFormat="1" ht="10.5" customHeight="1">
      <c r="A48" s="215" t="s">
        <v>2984</v>
      </c>
      <c r="B48" s="214" t="s">
        <v>2325</v>
      </c>
      <c r="C48" s="213">
        <v>44.7</v>
      </c>
      <c r="D48" s="213">
        <v>2.21</v>
      </c>
      <c r="E48" s="213">
        <v>7.38</v>
      </c>
      <c r="F48" s="213">
        <v>14.27</v>
      </c>
      <c r="G48" s="213">
        <v>0.56999999999999995</v>
      </c>
      <c r="H48" s="213">
        <v>6.94</v>
      </c>
      <c r="I48" s="213">
        <v>22.66</v>
      </c>
      <c r="J48" s="213">
        <v>0.63</v>
      </c>
      <c r="K48" s="213">
        <v>0.48</v>
      </c>
      <c r="L48" s="213">
        <v>0</v>
      </c>
      <c r="M48" s="213">
        <v>99.41</v>
      </c>
      <c r="N48" s="212">
        <f t="shared" si="0"/>
        <v>1113.1500000000001</v>
      </c>
      <c r="O48" s="211">
        <v>840</v>
      </c>
      <c r="P48" s="210">
        <v>2</v>
      </c>
      <c r="Q48" s="213">
        <v>61.2</v>
      </c>
      <c r="R48" s="213">
        <v>0.37</v>
      </c>
      <c r="S48" s="213">
        <v>20.81</v>
      </c>
      <c r="T48" s="213">
        <v>2</v>
      </c>
      <c r="U48" s="213">
        <v>0.08</v>
      </c>
      <c r="V48" s="213">
        <v>0.11</v>
      </c>
      <c r="W48" s="213">
        <v>2.61</v>
      </c>
      <c r="X48" s="213">
        <v>5.36</v>
      </c>
      <c r="Y48" s="213">
        <v>7.45</v>
      </c>
      <c r="Z48" s="213">
        <v>0</v>
      </c>
      <c r="AA48" s="209">
        <v>7.8</v>
      </c>
      <c r="AB48" s="213">
        <v>100</v>
      </c>
    </row>
    <row r="49" spans="1:28" s="208" customFormat="1" ht="10.5" customHeight="1">
      <c r="A49" s="215" t="s">
        <v>2984</v>
      </c>
      <c r="B49" s="214" t="s">
        <v>2326</v>
      </c>
      <c r="C49" s="213">
        <v>45.68</v>
      </c>
      <c r="D49" s="213">
        <v>1.58</v>
      </c>
      <c r="E49" s="213">
        <v>6.75</v>
      </c>
      <c r="F49" s="213">
        <v>13.04</v>
      </c>
      <c r="G49" s="213">
        <v>0.6</v>
      </c>
      <c r="H49" s="213">
        <v>8.27</v>
      </c>
      <c r="I49" s="213">
        <v>22.92</v>
      </c>
      <c r="J49" s="213">
        <v>0.76</v>
      </c>
      <c r="K49" s="213">
        <v>0.27</v>
      </c>
      <c r="L49" s="213">
        <v>0</v>
      </c>
      <c r="M49" s="213">
        <v>98.94</v>
      </c>
      <c r="N49" s="212">
        <f t="shared" si="0"/>
        <v>1113.1500000000001</v>
      </c>
      <c r="O49" s="211">
        <v>840</v>
      </c>
      <c r="P49" s="210">
        <v>2</v>
      </c>
      <c r="Q49" s="213">
        <v>62.41</v>
      </c>
      <c r="R49" s="213">
        <v>0.42</v>
      </c>
      <c r="S49" s="213">
        <v>20.85</v>
      </c>
      <c r="T49" s="213">
        <v>1.4</v>
      </c>
      <c r="U49" s="213">
        <v>0.09</v>
      </c>
      <c r="V49" s="213">
        <v>0.14000000000000001</v>
      </c>
      <c r="W49" s="213">
        <v>2.06</v>
      </c>
      <c r="X49" s="213">
        <v>5.35</v>
      </c>
      <c r="Y49" s="213">
        <v>7.3</v>
      </c>
      <c r="Z49" s="213">
        <v>0</v>
      </c>
      <c r="AA49" s="209">
        <v>8.3000000000000007</v>
      </c>
      <c r="AB49" s="213">
        <v>100</v>
      </c>
    </row>
    <row r="50" spans="1:28" s="208" customFormat="1" ht="10.5" customHeight="1">
      <c r="A50" s="215" t="s">
        <v>2984</v>
      </c>
      <c r="B50" s="214" t="s">
        <v>1548</v>
      </c>
      <c r="C50" s="213">
        <v>45.77</v>
      </c>
      <c r="D50" s="213">
        <v>1.43</v>
      </c>
      <c r="E50" s="213">
        <v>6.42</v>
      </c>
      <c r="F50" s="213">
        <v>13.49</v>
      </c>
      <c r="G50" s="213">
        <v>0.83</v>
      </c>
      <c r="H50" s="213">
        <v>7.83</v>
      </c>
      <c r="I50" s="213">
        <v>22.82</v>
      </c>
      <c r="J50" s="213">
        <v>0.91</v>
      </c>
      <c r="K50" s="213">
        <v>0.25</v>
      </c>
      <c r="L50" s="213">
        <v>0</v>
      </c>
      <c r="M50" s="213">
        <v>99.716666666666697</v>
      </c>
      <c r="N50" s="212">
        <f t="shared" si="0"/>
        <v>1113.1500000000001</v>
      </c>
      <c r="O50" s="211">
        <v>840</v>
      </c>
      <c r="P50" s="210">
        <v>2</v>
      </c>
      <c r="Q50" s="213">
        <v>61.56</v>
      </c>
      <c r="R50" s="213">
        <v>0.35</v>
      </c>
      <c r="S50" s="213">
        <v>21</v>
      </c>
      <c r="T50" s="213">
        <v>1.64</v>
      </c>
      <c r="U50" s="213">
        <v>0.13</v>
      </c>
      <c r="V50" s="213">
        <v>0.14000000000000001</v>
      </c>
      <c r="W50" s="213">
        <v>1.89</v>
      </c>
      <c r="X50" s="213">
        <v>6.44</v>
      </c>
      <c r="Y50" s="213">
        <v>6.84</v>
      </c>
      <c r="Z50" s="213">
        <v>0</v>
      </c>
      <c r="AA50" s="209">
        <v>6.4</v>
      </c>
      <c r="AB50" s="213">
        <v>100</v>
      </c>
    </row>
    <row r="51" spans="1:28" s="208" customFormat="1" ht="10.5" customHeight="1">
      <c r="A51" s="215" t="s">
        <v>2984</v>
      </c>
      <c r="B51" s="214" t="s">
        <v>2322</v>
      </c>
      <c r="C51" s="213">
        <v>44</v>
      </c>
      <c r="D51" s="213">
        <v>1.64</v>
      </c>
      <c r="E51" s="213">
        <v>7.66</v>
      </c>
      <c r="F51" s="213">
        <v>11.08</v>
      </c>
      <c r="G51" s="213">
        <v>0.47</v>
      </c>
      <c r="H51" s="213">
        <v>9.69</v>
      </c>
      <c r="I51" s="213">
        <v>22.91</v>
      </c>
      <c r="J51" s="213">
        <v>0.74</v>
      </c>
      <c r="K51" s="213">
        <v>0.17</v>
      </c>
      <c r="L51" s="213">
        <v>0</v>
      </c>
      <c r="M51" s="213">
        <v>100.181666666667</v>
      </c>
      <c r="N51" s="212">
        <f t="shared" si="0"/>
        <v>1153.1500000000001</v>
      </c>
      <c r="O51" s="211">
        <v>880</v>
      </c>
      <c r="P51" s="210">
        <v>2</v>
      </c>
      <c r="Q51" s="213">
        <v>61.14</v>
      </c>
      <c r="R51" s="213">
        <v>0.46</v>
      </c>
      <c r="S51" s="213">
        <v>20.74</v>
      </c>
      <c r="T51" s="213">
        <v>1.66</v>
      </c>
      <c r="U51" s="213">
        <v>0.16</v>
      </c>
      <c r="V51" s="213">
        <v>0.28000000000000003</v>
      </c>
      <c r="W51" s="213">
        <v>2.78</v>
      </c>
      <c r="X51" s="213">
        <v>5.53</v>
      </c>
      <c r="Y51" s="213">
        <v>7.26</v>
      </c>
      <c r="Z51" s="213">
        <v>0</v>
      </c>
      <c r="AA51" s="209">
        <v>7.4</v>
      </c>
      <c r="AB51" s="213">
        <v>100</v>
      </c>
    </row>
    <row r="52" spans="1:28" s="208" customFormat="1" ht="10.5" customHeight="1">
      <c r="A52" s="215" t="s">
        <v>2984</v>
      </c>
      <c r="B52" s="214" t="s">
        <v>1549</v>
      </c>
      <c r="C52" s="213">
        <v>43.68</v>
      </c>
      <c r="D52" s="213">
        <v>2.0499999999999998</v>
      </c>
      <c r="E52" s="213">
        <v>9.02</v>
      </c>
      <c r="F52" s="213">
        <v>12.09</v>
      </c>
      <c r="G52" s="213">
        <v>0.59</v>
      </c>
      <c r="H52" s="213">
        <v>8.31</v>
      </c>
      <c r="I52" s="213">
        <v>21.97</v>
      </c>
      <c r="J52" s="213">
        <v>1.07</v>
      </c>
      <c r="K52" s="213">
        <v>0.45</v>
      </c>
      <c r="L52" s="213">
        <v>0</v>
      </c>
      <c r="M52" s="213">
        <v>100.646666666667</v>
      </c>
      <c r="N52" s="212">
        <f t="shared" si="0"/>
        <v>1153.1500000000001</v>
      </c>
      <c r="O52" s="211">
        <v>880</v>
      </c>
      <c r="P52" s="210">
        <v>2</v>
      </c>
      <c r="Q52" s="213">
        <v>61.68</v>
      </c>
      <c r="R52" s="213">
        <v>0.46</v>
      </c>
      <c r="S52" s="213">
        <v>20.09</v>
      </c>
      <c r="T52" s="213">
        <v>1.49</v>
      </c>
      <c r="U52" s="213">
        <v>0.15</v>
      </c>
      <c r="V52" s="213">
        <v>0.26</v>
      </c>
      <c r="W52" s="213">
        <v>2.16</v>
      </c>
      <c r="X52" s="213">
        <v>5.87</v>
      </c>
      <c r="Y52" s="213">
        <v>7.84</v>
      </c>
      <c r="Z52" s="213">
        <v>0</v>
      </c>
      <c r="AA52" s="209">
        <v>5.9</v>
      </c>
      <c r="AB52" s="213">
        <v>100</v>
      </c>
    </row>
    <row r="53" spans="1:28" s="208" customFormat="1" ht="10.5" customHeight="1">
      <c r="A53" s="215" t="s">
        <v>2984</v>
      </c>
      <c r="B53" s="214" t="s">
        <v>2328</v>
      </c>
      <c r="C53" s="213">
        <v>43.45</v>
      </c>
      <c r="D53" s="213">
        <v>1.52</v>
      </c>
      <c r="E53" s="213">
        <v>8.6999999999999993</v>
      </c>
      <c r="F53" s="213">
        <v>12.48</v>
      </c>
      <c r="G53" s="213">
        <v>0.53</v>
      </c>
      <c r="H53" s="213">
        <v>8.67</v>
      </c>
      <c r="I53" s="213">
        <v>22.27</v>
      </c>
      <c r="J53" s="213">
        <v>1.08</v>
      </c>
      <c r="K53" s="213">
        <v>0.36</v>
      </c>
      <c r="L53" s="213">
        <v>0</v>
      </c>
      <c r="M53" s="213">
        <v>101.11166666666701</v>
      </c>
      <c r="N53" s="212">
        <f t="shared" si="0"/>
        <v>1113.1500000000001</v>
      </c>
      <c r="O53" s="211">
        <v>840</v>
      </c>
      <c r="P53" s="210">
        <v>2</v>
      </c>
      <c r="Q53" s="213">
        <v>62.12</v>
      </c>
      <c r="R53" s="213">
        <v>0.21</v>
      </c>
      <c r="S53" s="213">
        <v>21.01</v>
      </c>
      <c r="T53" s="213">
        <v>1.34</v>
      </c>
      <c r="U53" s="213">
        <v>0.13</v>
      </c>
      <c r="V53" s="213">
        <v>0.13</v>
      </c>
      <c r="W53" s="213">
        <v>2.25</v>
      </c>
      <c r="X53" s="213">
        <v>5.43</v>
      </c>
      <c r="Y53" s="213">
        <v>7.38</v>
      </c>
      <c r="Z53" s="213">
        <v>0</v>
      </c>
      <c r="AA53" s="209">
        <v>8.9</v>
      </c>
      <c r="AB53" s="213">
        <v>100</v>
      </c>
    </row>
    <row r="54" spans="1:28" s="208" customFormat="1" ht="10.5" customHeight="1">
      <c r="A54" s="215" t="s">
        <v>2984</v>
      </c>
      <c r="B54" s="214" t="s">
        <v>1550</v>
      </c>
      <c r="C54" s="213">
        <v>43.24</v>
      </c>
      <c r="D54" s="213">
        <v>1.73</v>
      </c>
      <c r="E54" s="213">
        <v>7.91</v>
      </c>
      <c r="F54" s="213">
        <v>12.91</v>
      </c>
      <c r="G54" s="213">
        <v>0.73</v>
      </c>
      <c r="H54" s="213">
        <v>8.64</v>
      </c>
      <c r="I54" s="213">
        <v>22.14</v>
      </c>
      <c r="J54" s="213">
        <v>1.2</v>
      </c>
      <c r="K54" s="213">
        <v>0.18</v>
      </c>
      <c r="L54" s="213">
        <v>0</v>
      </c>
      <c r="M54" s="213">
        <v>101.57666666666699</v>
      </c>
      <c r="N54" s="212">
        <f t="shared" si="0"/>
        <v>1113.1500000000001</v>
      </c>
      <c r="O54" s="211">
        <v>840</v>
      </c>
      <c r="P54" s="210">
        <v>2</v>
      </c>
      <c r="Q54" s="213">
        <v>61.94</v>
      </c>
      <c r="R54" s="213">
        <v>0.24</v>
      </c>
      <c r="S54" s="213">
        <v>20.91</v>
      </c>
      <c r="T54" s="213">
        <v>1.34</v>
      </c>
      <c r="U54" s="213">
        <v>0.11</v>
      </c>
      <c r="V54" s="213">
        <v>0.1</v>
      </c>
      <c r="W54" s="213">
        <v>1.47</v>
      </c>
      <c r="X54" s="213">
        <v>6.29</v>
      </c>
      <c r="Y54" s="213">
        <v>7.61</v>
      </c>
      <c r="Z54" s="213">
        <v>0</v>
      </c>
      <c r="AA54" s="209">
        <v>7.4</v>
      </c>
      <c r="AB54" s="213">
        <v>100</v>
      </c>
    </row>
    <row r="55" spans="1:28" s="208" customFormat="1" ht="10.5" customHeight="1">
      <c r="A55" s="215" t="s">
        <v>2984</v>
      </c>
      <c r="B55" s="214" t="s">
        <v>2324</v>
      </c>
      <c r="C55" s="213">
        <v>44.21</v>
      </c>
      <c r="D55" s="213">
        <v>2.2599999999999998</v>
      </c>
      <c r="E55" s="213">
        <v>7.41</v>
      </c>
      <c r="F55" s="213">
        <v>12.34</v>
      </c>
      <c r="G55" s="213">
        <v>0.42</v>
      </c>
      <c r="H55" s="213">
        <v>8.51</v>
      </c>
      <c r="I55" s="213">
        <v>23.57</v>
      </c>
      <c r="J55" s="213">
        <v>0.5</v>
      </c>
      <c r="K55" s="213">
        <v>0.21</v>
      </c>
      <c r="L55" s="213">
        <v>0</v>
      </c>
      <c r="M55" s="213">
        <v>102.041666666667</v>
      </c>
      <c r="N55" s="212">
        <f t="shared" si="0"/>
        <v>1153.1500000000001</v>
      </c>
      <c r="O55" s="211">
        <v>880</v>
      </c>
      <c r="P55" s="210">
        <v>2</v>
      </c>
      <c r="Q55" s="213">
        <v>60.08</v>
      </c>
      <c r="R55" s="213">
        <v>0.57999999999999996</v>
      </c>
      <c r="S55" s="213">
        <v>20.39</v>
      </c>
      <c r="T55" s="213">
        <v>2.6</v>
      </c>
      <c r="U55" s="213">
        <v>0.13</v>
      </c>
      <c r="V55" s="213">
        <v>0.26</v>
      </c>
      <c r="W55" s="213">
        <v>3.73</v>
      </c>
      <c r="X55" s="213">
        <v>5.14</v>
      </c>
      <c r="Y55" s="213">
        <v>7.08</v>
      </c>
      <c r="Z55" s="213">
        <v>0</v>
      </c>
      <c r="AA55" s="209">
        <v>7.6</v>
      </c>
      <c r="AB55" s="213">
        <v>100</v>
      </c>
    </row>
    <row r="56" spans="1:28" s="208" customFormat="1" ht="10.5" customHeight="1">
      <c r="A56" s="215" t="s">
        <v>2984</v>
      </c>
      <c r="B56" s="214" t="s">
        <v>1551</v>
      </c>
      <c r="C56" s="213">
        <v>43.73</v>
      </c>
      <c r="D56" s="213">
        <v>2.34</v>
      </c>
      <c r="E56" s="213">
        <v>7.25</v>
      </c>
      <c r="F56" s="213">
        <v>12.91</v>
      </c>
      <c r="G56" s="213">
        <v>0.48</v>
      </c>
      <c r="H56" s="213">
        <v>7.99</v>
      </c>
      <c r="I56" s="213">
        <v>23.62</v>
      </c>
      <c r="J56" s="213">
        <v>0.56000000000000005</v>
      </c>
      <c r="K56" s="213">
        <v>0.21</v>
      </c>
      <c r="L56" s="213">
        <v>0</v>
      </c>
      <c r="M56" s="213">
        <v>102.506666666667</v>
      </c>
      <c r="N56" s="212">
        <f t="shared" si="0"/>
        <v>1153.1500000000001</v>
      </c>
      <c r="O56" s="211">
        <v>880</v>
      </c>
      <c r="P56" s="210">
        <v>2</v>
      </c>
      <c r="Q56" s="213">
        <v>60.41</v>
      </c>
      <c r="R56" s="213">
        <v>0.51</v>
      </c>
      <c r="S56" s="213">
        <v>20.39</v>
      </c>
      <c r="T56" s="213">
        <v>2.4700000000000002</v>
      </c>
      <c r="U56" s="213">
        <v>0.08</v>
      </c>
      <c r="V56" s="213">
        <v>0.22</v>
      </c>
      <c r="W56" s="213">
        <v>2.81</v>
      </c>
      <c r="X56" s="213">
        <v>5.67</v>
      </c>
      <c r="Y56" s="213">
        <v>7.43</v>
      </c>
      <c r="Z56" s="213">
        <v>0</v>
      </c>
      <c r="AA56" s="209">
        <v>5.6</v>
      </c>
      <c r="AB56" s="213">
        <v>100</v>
      </c>
    </row>
    <row r="57" spans="1:28" s="208" customFormat="1" ht="10.5" customHeight="1">
      <c r="A57" s="215" t="s">
        <v>2729</v>
      </c>
      <c r="B57" s="214" t="s">
        <v>2985</v>
      </c>
      <c r="C57" s="213">
        <v>50.1</v>
      </c>
      <c r="D57" s="213">
        <v>1.5</v>
      </c>
      <c r="E57" s="213">
        <v>2.48</v>
      </c>
      <c r="F57" s="213">
        <v>9.69</v>
      </c>
      <c r="G57" s="213">
        <v>0.98</v>
      </c>
      <c r="H57" s="213">
        <v>12.6</v>
      </c>
      <c r="I57" s="213">
        <v>21</v>
      </c>
      <c r="J57" s="213">
        <v>1.66</v>
      </c>
      <c r="K57" s="213">
        <v>0</v>
      </c>
      <c r="L57" s="213">
        <v>0</v>
      </c>
      <c r="M57" s="213">
        <v>100.00999999999999</v>
      </c>
      <c r="N57" s="212">
        <f t="shared" si="0"/>
        <v>1148.1500000000001</v>
      </c>
      <c r="O57" s="211">
        <v>875</v>
      </c>
      <c r="P57" s="210">
        <v>2</v>
      </c>
      <c r="Q57" s="213">
        <v>61.5</v>
      </c>
      <c r="R57" s="213">
        <v>0.33</v>
      </c>
      <c r="S57" s="213">
        <v>19.600000000000001</v>
      </c>
      <c r="T57" s="213">
        <v>2.34</v>
      </c>
      <c r="U57" s="213">
        <v>0.18</v>
      </c>
      <c r="V57" s="213">
        <v>0.22</v>
      </c>
      <c r="W57" s="213">
        <v>0.7</v>
      </c>
      <c r="X57" s="213">
        <v>9.3000000000000007</v>
      </c>
      <c r="Y57" s="213">
        <v>5.8</v>
      </c>
      <c r="Z57" s="213">
        <v>0</v>
      </c>
      <c r="AA57" s="209">
        <v>3.7</v>
      </c>
      <c r="AB57" s="213">
        <v>100</v>
      </c>
    </row>
    <row r="58" spans="1:28" s="208" customFormat="1" ht="10.5" customHeight="1">
      <c r="A58" s="215" t="s">
        <v>2729</v>
      </c>
      <c r="B58" s="214" t="s">
        <v>2986</v>
      </c>
      <c r="C58" s="213">
        <v>49.9</v>
      </c>
      <c r="D58" s="213">
        <v>1.3</v>
      </c>
      <c r="E58" s="213">
        <v>3.21</v>
      </c>
      <c r="F58" s="213">
        <v>8.8000000000000007</v>
      </c>
      <c r="G58" s="213">
        <v>0.88</v>
      </c>
      <c r="H58" s="213">
        <v>12.8</v>
      </c>
      <c r="I58" s="213">
        <v>21.3</v>
      </c>
      <c r="J58" s="213">
        <v>1.73</v>
      </c>
      <c r="K58" s="213">
        <v>0</v>
      </c>
      <c r="L58" s="213">
        <v>0</v>
      </c>
      <c r="M58" s="213">
        <v>99.919999999999987</v>
      </c>
      <c r="N58" s="212">
        <f t="shared" si="0"/>
        <v>1160.1500000000001</v>
      </c>
      <c r="O58" s="211">
        <v>887</v>
      </c>
      <c r="P58" s="210">
        <v>2</v>
      </c>
      <c r="Q58" s="213">
        <v>61.5</v>
      </c>
      <c r="R58" s="213">
        <v>0.5</v>
      </c>
      <c r="S58" s="213">
        <v>20.2</v>
      </c>
      <c r="T58" s="213">
        <v>2.0699999999999998</v>
      </c>
      <c r="U58" s="213">
        <v>0.15</v>
      </c>
      <c r="V58" s="213">
        <v>0.22</v>
      </c>
      <c r="W58" s="213">
        <v>0.76</v>
      </c>
      <c r="X58" s="213">
        <v>9.1</v>
      </c>
      <c r="Y58" s="213">
        <v>5.5</v>
      </c>
      <c r="Z58" s="213">
        <v>0</v>
      </c>
      <c r="AA58" s="209">
        <v>3.9</v>
      </c>
      <c r="AB58" s="213">
        <v>100</v>
      </c>
    </row>
    <row r="59" spans="1:28" s="208" customFormat="1" ht="10.5" customHeight="1">
      <c r="A59" s="215" t="s">
        <v>2729</v>
      </c>
      <c r="B59" s="214" t="s">
        <v>2987</v>
      </c>
      <c r="C59" s="213">
        <v>49.2</v>
      </c>
      <c r="D59" s="213">
        <v>1.44</v>
      </c>
      <c r="E59" s="213">
        <v>3.86</v>
      </c>
      <c r="F59" s="213">
        <v>10.62</v>
      </c>
      <c r="G59" s="213">
        <v>1.04</v>
      </c>
      <c r="H59" s="213">
        <v>11.3</v>
      </c>
      <c r="I59" s="213">
        <v>20.7</v>
      </c>
      <c r="J59" s="213">
        <v>1.87</v>
      </c>
      <c r="K59" s="213">
        <v>0</v>
      </c>
      <c r="L59" s="213">
        <v>0</v>
      </c>
      <c r="M59" s="213">
        <v>100.03000000000002</v>
      </c>
      <c r="N59" s="212">
        <f t="shared" si="0"/>
        <v>1160.1500000000001</v>
      </c>
      <c r="O59" s="211">
        <v>887</v>
      </c>
      <c r="P59" s="210">
        <v>1</v>
      </c>
      <c r="Q59" s="213">
        <v>61.4</v>
      </c>
      <c r="R59" s="213">
        <v>0.49</v>
      </c>
      <c r="S59" s="213">
        <v>19.899999999999999</v>
      </c>
      <c r="T59" s="213">
        <v>2.31</v>
      </c>
      <c r="U59" s="213">
        <v>0.16</v>
      </c>
      <c r="V59" s="213">
        <v>0.26</v>
      </c>
      <c r="W59" s="213">
        <v>0.73</v>
      </c>
      <c r="X59" s="213">
        <v>9.1</v>
      </c>
      <c r="Y59" s="213">
        <v>5.7</v>
      </c>
      <c r="Z59" s="213">
        <v>0</v>
      </c>
      <c r="AA59" s="209">
        <v>4.0999999999999996</v>
      </c>
      <c r="AB59" s="213">
        <v>100</v>
      </c>
    </row>
    <row r="60" spans="1:28" s="208" customFormat="1" ht="10.5" customHeight="1">
      <c r="A60" s="215" t="s">
        <v>2729</v>
      </c>
      <c r="B60" s="214" t="s">
        <v>2988</v>
      </c>
      <c r="C60" s="213">
        <v>48.4</v>
      </c>
      <c r="D60" s="213">
        <v>1.9</v>
      </c>
      <c r="E60" s="213">
        <v>3.82</v>
      </c>
      <c r="F60" s="213">
        <v>10.11</v>
      </c>
      <c r="G60" s="213">
        <v>0.75</v>
      </c>
      <c r="H60" s="213">
        <v>12.8</v>
      </c>
      <c r="I60" s="213">
        <v>20.7</v>
      </c>
      <c r="J60" s="213">
        <v>1.54</v>
      </c>
      <c r="K60" s="213">
        <v>0</v>
      </c>
      <c r="L60" s="213">
        <v>0</v>
      </c>
      <c r="M60" s="213">
        <v>100.02</v>
      </c>
      <c r="N60" s="212">
        <f t="shared" si="0"/>
        <v>1198.1500000000001</v>
      </c>
      <c r="O60" s="211">
        <v>925</v>
      </c>
      <c r="P60" s="210">
        <v>1</v>
      </c>
      <c r="Q60" s="213">
        <v>61.3</v>
      </c>
      <c r="R60" s="213">
        <v>0.44</v>
      </c>
      <c r="S60" s="213">
        <v>19.3</v>
      </c>
      <c r="T60" s="213">
        <v>2.5299999999999998</v>
      </c>
      <c r="U60" s="213">
        <v>0.16</v>
      </c>
      <c r="V60" s="213">
        <v>0.3</v>
      </c>
      <c r="W60" s="213">
        <v>0.82</v>
      </c>
      <c r="X60" s="213">
        <v>9.1999999999999993</v>
      </c>
      <c r="Y60" s="213">
        <v>5.8</v>
      </c>
      <c r="Z60" s="213">
        <v>0</v>
      </c>
      <c r="AA60" s="209">
        <v>1.9</v>
      </c>
      <c r="AB60" s="213">
        <v>100</v>
      </c>
    </row>
    <row r="61" spans="1:28" s="208" customFormat="1" ht="10.5" customHeight="1">
      <c r="A61" s="215" t="s">
        <v>2729</v>
      </c>
      <c r="B61" s="214" t="s">
        <v>2985</v>
      </c>
      <c r="C61" s="213">
        <v>50.1</v>
      </c>
      <c r="D61" s="213">
        <v>1.5</v>
      </c>
      <c r="E61" s="213">
        <v>2.48</v>
      </c>
      <c r="F61" s="213">
        <v>9.69</v>
      </c>
      <c r="G61" s="213">
        <v>0.98</v>
      </c>
      <c r="H61" s="213">
        <v>12.6</v>
      </c>
      <c r="I61" s="213">
        <v>21</v>
      </c>
      <c r="J61" s="213">
        <v>1.66</v>
      </c>
      <c r="K61" s="213">
        <v>0</v>
      </c>
      <c r="L61" s="213">
        <v>0</v>
      </c>
      <c r="M61" s="213">
        <v>100.00999999999999</v>
      </c>
      <c r="N61" s="212">
        <f t="shared" si="0"/>
        <v>1148.1500000000001</v>
      </c>
      <c r="O61" s="211">
        <v>875</v>
      </c>
      <c r="P61" s="210">
        <v>2</v>
      </c>
      <c r="Q61" s="213">
        <v>61.5</v>
      </c>
      <c r="R61" s="213">
        <v>0.33</v>
      </c>
      <c r="S61" s="213">
        <v>19.600000000000001</v>
      </c>
      <c r="T61" s="213">
        <v>2.34</v>
      </c>
      <c r="U61" s="213">
        <v>0.18</v>
      </c>
      <c r="V61" s="213">
        <v>0.22</v>
      </c>
      <c r="W61" s="213">
        <v>0.7</v>
      </c>
      <c r="X61" s="213">
        <v>9.3000000000000007</v>
      </c>
      <c r="Y61" s="213">
        <v>5.8</v>
      </c>
      <c r="Z61" s="213">
        <v>0</v>
      </c>
      <c r="AA61" s="209">
        <v>3.7</v>
      </c>
      <c r="AB61" s="213">
        <v>100</v>
      </c>
    </row>
    <row r="62" spans="1:28" s="208" customFormat="1" ht="10.5" customHeight="1">
      <c r="A62" s="215" t="s">
        <v>2989</v>
      </c>
      <c r="B62" s="214">
        <v>18</v>
      </c>
      <c r="C62" s="213">
        <v>48.7</v>
      </c>
      <c r="D62" s="213">
        <v>3.13</v>
      </c>
      <c r="E62" s="213">
        <v>3.12</v>
      </c>
      <c r="F62" s="213">
        <v>12.24</v>
      </c>
      <c r="G62" s="213">
        <v>1.03</v>
      </c>
      <c r="H62" s="213">
        <v>9.5299999999999994</v>
      </c>
      <c r="I62" s="213">
        <v>17.68</v>
      </c>
      <c r="J62" s="213">
        <v>3.67</v>
      </c>
      <c r="K62" s="213">
        <v>0.08</v>
      </c>
      <c r="L62" s="213">
        <v>0</v>
      </c>
      <c r="M62" s="213">
        <v>99.18</v>
      </c>
      <c r="N62" s="212">
        <f t="shared" si="0"/>
        <v>1123.1500000000001</v>
      </c>
      <c r="O62" s="211">
        <v>850</v>
      </c>
      <c r="P62" s="210">
        <v>0.5</v>
      </c>
      <c r="Q62" s="213">
        <v>60.5</v>
      </c>
      <c r="R62" s="213">
        <v>0.75</v>
      </c>
      <c r="S62" s="213">
        <v>19.7</v>
      </c>
      <c r="T62" s="213">
        <v>3</v>
      </c>
      <c r="U62" s="213">
        <v>0.23</v>
      </c>
      <c r="V62" s="213">
        <v>0.3</v>
      </c>
      <c r="W62" s="213">
        <v>0.5</v>
      </c>
      <c r="X62" s="213">
        <v>10.1</v>
      </c>
      <c r="Y62" s="213">
        <v>4.9000000000000004</v>
      </c>
      <c r="Z62" s="213">
        <v>0</v>
      </c>
      <c r="AA62" s="209">
        <v>0.9</v>
      </c>
      <c r="AB62" s="213">
        <v>100</v>
      </c>
    </row>
    <row r="63" spans="1:28" s="208" customFormat="1" ht="10.5" customHeight="1">
      <c r="A63" s="215" t="s">
        <v>2989</v>
      </c>
      <c r="B63" s="214">
        <v>20</v>
      </c>
      <c r="C63" s="213">
        <v>47.4</v>
      </c>
      <c r="D63" s="213">
        <v>2.5099999999999998</v>
      </c>
      <c r="E63" s="213">
        <v>3.62</v>
      </c>
      <c r="F63" s="213">
        <v>13.83</v>
      </c>
      <c r="G63" s="213">
        <v>1.78</v>
      </c>
      <c r="H63" s="213">
        <v>8.1300000000000008</v>
      </c>
      <c r="I63" s="213">
        <v>16.399999999999999</v>
      </c>
      <c r="J63" s="213">
        <v>4.37</v>
      </c>
      <c r="K63" s="213">
        <v>0.04</v>
      </c>
      <c r="L63" s="213">
        <v>0</v>
      </c>
      <c r="M63" s="213">
        <v>98.08</v>
      </c>
      <c r="N63" s="212">
        <f t="shared" si="0"/>
        <v>1048.1500000000001</v>
      </c>
      <c r="O63" s="211">
        <v>775</v>
      </c>
      <c r="P63" s="210">
        <v>2.5</v>
      </c>
      <c r="Q63" s="213">
        <v>62.4</v>
      </c>
      <c r="R63" s="213">
        <v>0.38</v>
      </c>
      <c r="S63" s="213">
        <v>20.3</v>
      </c>
      <c r="T63" s="213">
        <v>2.4</v>
      </c>
      <c r="U63" s="213">
        <v>0.22</v>
      </c>
      <c r="V63" s="213">
        <v>0.14000000000000001</v>
      </c>
      <c r="W63" s="213">
        <v>0.4</v>
      </c>
      <c r="X63" s="213">
        <v>9.6</v>
      </c>
      <c r="Y63" s="213">
        <v>4.2</v>
      </c>
      <c r="Z63" s="213">
        <v>0</v>
      </c>
      <c r="AA63" s="209">
        <v>9.9</v>
      </c>
      <c r="AB63" s="213">
        <v>100</v>
      </c>
    </row>
    <row r="64" spans="1:28" s="208" customFormat="1" ht="10.5" customHeight="1">
      <c r="A64" s="215" t="s">
        <v>2989</v>
      </c>
      <c r="B64" s="214">
        <v>23</v>
      </c>
      <c r="C64" s="213">
        <v>47.4</v>
      </c>
      <c r="D64" s="213">
        <v>2.95</v>
      </c>
      <c r="E64" s="213">
        <v>4.0199999999999996</v>
      </c>
      <c r="F64" s="213">
        <v>15.33</v>
      </c>
      <c r="G64" s="213">
        <v>2.42</v>
      </c>
      <c r="H64" s="213">
        <v>6.09</v>
      </c>
      <c r="I64" s="213">
        <v>14.02</v>
      </c>
      <c r="J64" s="213">
        <v>5.52</v>
      </c>
      <c r="K64" s="213">
        <v>0.05</v>
      </c>
      <c r="L64" s="213">
        <v>0</v>
      </c>
      <c r="M64" s="213">
        <v>97.8</v>
      </c>
      <c r="N64" s="212">
        <f t="shared" si="0"/>
        <v>973.15</v>
      </c>
      <c r="O64" s="211">
        <v>700</v>
      </c>
      <c r="P64" s="210">
        <v>2.5</v>
      </c>
      <c r="Q64" s="213">
        <v>61.1</v>
      </c>
      <c r="R64" s="213">
        <v>0.12</v>
      </c>
      <c r="S64" s="213">
        <v>20.399999999999999</v>
      </c>
      <c r="T64" s="213">
        <v>2</v>
      </c>
      <c r="U64" s="213">
        <v>0.24</v>
      </c>
      <c r="V64" s="213">
        <v>7.0000000000000007E-2</v>
      </c>
      <c r="W64" s="213">
        <v>0.16</v>
      </c>
      <c r="X64" s="213">
        <v>9.6999999999999993</v>
      </c>
      <c r="Y64" s="213">
        <v>6.2</v>
      </c>
      <c r="Z64" s="213">
        <v>0</v>
      </c>
      <c r="AA64" s="209">
        <v>10.8</v>
      </c>
      <c r="AB64" s="213">
        <v>100</v>
      </c>
    </row>
    <row r="65" spans="1:28" s="208" customFormat="1" ht="10.5" customHeight="1">
      <c r="A65" s="215" t="s">
        <v>2989</v>
      </c>
      <c r="B65" s="214">
        <v>25</v>
      </c>
      <c r="C65" s="213">
        <v>48.5</v>
      </c>
      <c r="D65" s="213">
        <v>2.09</v>
      </c>
      <c r="E65" s="213">
        <v>3.46</v>
      </c>
      <c r="F65" s="213">
        <v>13.83</v>
      </c>
      <c r="G65" s="213">
        <v>1.57</v>
      </c>
      <c r="H65" s="213">
        <v>8.51</v>
      </c>
      <c r="I65" s="213">
        <v>17.14</v>
      </c>
      <c r="J65" s="213">
        <v>3.8</v>
      </c>
      <c r="K65" s="213">
        <v>0.09</v>
      </c>
      <c r="L65" s="213">
        <v>0</v>
      </c>
      <c r="M65" s="213">
        <v>98.990000000000009</v>
      </c>
      <c r="N65" s="212">
        <f t="shared" si="0"/>
        <v>1073.1500000000001</v>
      </c>
      <c r="O65" s="211">
        <v>800</v>
      </c>
      <c r="P65" s="210">
        <v>2</v>
      </c>
      <c r="Q65" s="213">
        <v>61.7</v>
      </c>
      <c r="R65" s="213">
        <v>0.51</v>
      </c>
      <c r="S65" s="213">
        <v>20</v>
      </c>
      <c r="T65" s="213">
        <v>2.5</v>
      </c>
      <c r="U65" s="213">
        <v>0.28000000000000003</v>
      </c>
      <c r="V65" s="213">
        <v>0.14000000000000001</v>
      </c>
      <c r="W65" s="213">
        <v>0.41</v>
      </c>
      <c r="X65" s="213">
        <v>9.9</v>
      </c>
      <c r="Y65" s="213">
        <v>4.7</v>
      </c>
      <c r="Z65" s="213">
        <v>0</v>
      </c>
      <c r="AA65" s="209">
        <v>6.8</v>
      </c>
      <c r="AB65" s="213">
        <v>100</v>
      </c>
    </row>
    <row r="66" spans="1:28" s="208" customFormat="1" ht="10.5" customHeight="1">
      <c r="A66" s="215" t="s">
        <v>2989</v>
      </c>
      <c r="B66" s="214" t="s">
        <v>2990</v>
      </c>
      <c r="C66" s="213">
        <v>46.1</v>
      </c>
      <c r="D66" s="213">
        <v>4.2300000000000004</v>
      </c>
      <c r="E66" s="213">
        <v>3.78</v>
      </c>
      <c r="F66" s="213">
        <v>18.91</v>
      </c>
      <c r="G66" s="213">
        <v>1.79</v>
      </c>
      <c r="H66" s="213">
        <v>3.92</v>
      </c>
      <c r="I66" s="213">
        <v>16.72</v>
      </c>
      <c r="J66" s="213">
        <v>3.77</v>
      </c>
      <c r="K66" s="213">
        <v>0.03</v>
      </c>
      <c r="L66" s="213">
        <v>0</v>
      </c>
      <c r="M66" s="213">
        <v>99.25</v>
      </c>
      <c r="N66" s="212">
        <f t="shared" si="0"/>
        <v>1023.15</v>
      </c>
      <c r="O66" s="211">
        <v>750</v>
      </c>
      <c r="P66" s="210">
        <v>2</v>
      </c>
      <c r="Q66" s="213">
        <v>61</v>
      </c>
      <c r="R66" s="213">
        <v>0.4</v>
      </c>
      <c r="S66" s="213">
        <v>20.7</v>
      </c>
      <c r="T66" s="213">
        <v>2.5</v>
      </c>
      <c r="U66" s="213">
        <v>0.25</v>
      </c>
      <c r="V66" s="213">
        <v>0.08</v>
      </c>
      <c r="W66" s="213">
        <v>0.32</v>
      </c>
      <c r="X66" s="213">
        <v>10.6</v>
      </c>
      <c r="Y66" s="213">
        <v>4.0999999999999996</v>
      </c>
      <c r="Z66" s="213">
        <v>0</v>
      </c>
      <c r="AA66" s="209">
        <v>9.6</v>
      </c>
      <c r="AB66" s="213">
        <v>100</v>
      </c>
    </row>
    <row r="67" spans="1:28" s="208" customFormat="1" ht="10.5" customHeight="1">
      <c r="A67" s="215" t="s">
        <v>2989</v>
      </c>
      <c r="B67" s="214" t="s">
        <v>2991</v>
      </c>
      <c r="C67" s="213">
        <v>47.4</v>
      </c>
      <c r="D67" s="213">
        <v>3.61</v>
      </c>
      <c r="E67" s="213">
        <v>3.76</v>
      </c>
      <c r="F67" s="213">
        <v>14.91</v>
      </c>
      <c r="G67" s="213">
        <v>1.27</v>
      </c>
      <c r="H67" s="213">
        <v>7.62</v>
      </c>
      <c r="I67" s="213">
        <v>16.02</v>
      </c>
      <c r="J67" s="213">
        <v>4.25</v>
      </c>
      <c r="K67" s="213">
        <v>0.05</v>
      </c>
      <c r="L67" s="213">
        <v>0</v>
      </c>
      <c r="M67" s="213">
        <v>98.889999999999986</v>
      </c>
      <c r="N67" s="212">
        <f t="shared" ref="N67:N82" si="1">O67+273.15</f>
        <v>1073.1500000000001</v>
      </c>
      <c r="O67" s="211">
        <v>800</v>
      </c>
      <c r="P67" s="210">
        <v>1</v>
      </c>
      <c r="Q67" s="213">
        <v>60.1</v>
      </c>
      <c r="R67" s="213">
        <v>0.7</v>
      </c>
      <c r="S67" s="213">
        <v>19.8</v>
      </c>
      <c r="T67" s="213">
        <v>3.2</v>
      </c>
      <c r="U67" s="213">
        <v>0.28999999999999998</v>
      </c>
      <c r="V67" s="213">
        <v>0.21</v>
      </c>
      <c r="W67" s="213">
        <v>0.36</v>
      </c>
      <c r="X67" s="213">
        <v>10.8</v>
      </c>
      <c r="Y67" s="213">
        <v>4.5</v>
      </c>
      <c r="Z67" s="213">
        <v>0</v>
      </c>
      <c r="AA67" s="209">
        <v>4.0999999999999996</v>
      </c>
      <c r="AB67" s="213">
        <v>100</v>
      </c>
    </row>
    <row r="68" spans="1:28" s="208" customFormat="1" ht="10.5" customHeight="1">
      <c r="A68" s="215" t="s">
        <v>2989</v>
      </c>
      <c r="B68" s="214">
        <v>35</v>
      </c>
      <c r="C68" s="213">
        <v>45.7</v>
      </c>
      <c r="D68" s="213">
        <v>3.01</v>
      </c>
      <c r="E68" s="213">
        <v>3.94</v>
      </c>
      <c r="F68" s="213">
        <v>15.49</v>
      </c>
      <c r="G68" s="213">
        <v>1.26</v>
      </c>
      <c r="H68" s="213">
        <v>7.95</v>
      </c>
      <c r="I68" s="213">
        <v>16.23</v>
      </c>
      <c r="J68" s="213">
        <v>4.38</v>
      </c>
      <c r="K68" s="213">
        <v>0.09</v>
      </c>
      <c r="L68" s="213">
        <v>0</v>
      </c>
      <c r="M68" s="213">
        <v>98.050000000000011</v>
      </c>
      <c r="N68" s="212">
        <f t="shared" si="1"/>
        <v>1098.1500000000001</v>
      </c>
      <c r="O68" s="211">
        <v>825</v>
      </c>
      <c r="P68" s="210">
        <v>1</v>
      </c>
      <c r="Q68" s="213">
        <v>60.9</v>
      </c>
      <c r="R68" s="213">
        <v>0.67</v>
      </c>
      <c r="S68" s="213">
        <v>19.600000000000001</v>
      </c>
      <c r="T68" s="213">
        <v>3.1</v>
      </c>
      <c r="U68" s="213">
        <v>0.28000000000000003</v>
      </c>
      <c r="V68" s="213">
        <v>0.23</v>
      </c>
      <c r="W68" s="213">
        <v>0.39</v>
      </c>
      <c r="X68" s="213">
        <v>9.4</v>
      </c>
      <c r="Y68" s="213">
        <v>5.4</v>
      </c>
      <c r="Z68" s="213">
        <v>0</v>
      </c>
      <c r="AA68" s="209">
        <v>3.8</v>
      </c>
      <c r="AB68" s="213">
        <v>100</v>
      </c>
    </row>
    <row r="69" spans="1:28" s="208" customFormat="1" ht="10.5" customHeight="1">
      <c r="A69" s="215" t="s">
        <v>2989</v>
      </c>
      <c r="B69" s="214">
        <v>38</v>
      </c>
      <c r="C69" s="213">
        <v>45.9</v>
      </c>
      <c r="D69" s="213">
        <v>3.49</v>
      </c>
      <c r="E69" s="213">
        <v>4.17</v>
      </c>
      <c r="F69" s="213">
        <v>15.8</v>
      </c>
      <c r="G69" s="213">
        <v>1.67</v>
      </c>
      <c r="H69" s="213">
        <v>7.03</v>
      </c>
      <c r="I69" s="213">
        <v>15.57</v>
      </c>
      <c r="J69" s="213">
        <v>4.8099999999999996</v>
      </c>
      <c r="K69" s="213">
        <v>0.04</v>
      </c>
      <c r="L69" s="213">
        <v>0</v>
      </c>
      <c r="M69" s="213">
        <v>98.48</v>
      </c>
      <c r="N69" s="212">
        <f t="shared" si="1"/>
        <v>998.15</v>
      </c>
      <c r="O69" s="211">
        <v>725</v>
      </c>
      <c r="P69" s="210">
        <v>2.5</v>
      </c>
      <c r="Q69" s="213">
        <v>62.6</v>
      </c>
      <c r="R69" s="213">
        <v>0.19</v>
      </c>
      <c r="S69" s="213">
        <v>20.6</v>
      </c>
      <c r="T69" s="213">
        <v>2.4</v>
      </c>
      <c r="U69" s="213">
        <v>0.21</v>
      </c>
      <c r="V69" s="213">
        <v>0.06</v>
      </c>
      <c r="W69" s="213">
        <v>0.23</v>
      </c>
      <c r="X69" s="213">
        <v>8.6</v>
      </c>
      <c r="Y69" s="213">
        <v>5</v>
      </c>
      <c r="Z69" s="213">
        <v>0</v>
      </c>
      <c r="AA69" s="209">
        <v>9.6</v>
      </c>
      <c r="AB69" s="213">
        <v>100</v>
      </c>
    </row>
    <row r="70" spans="1:28" s="208" customFormat="1" ht="10.5" customHeight="1">
      <c r="A70" s="215" t="s">
        <v>2989</v>
      </c>
      <c r="B70" s="214">
        <v>43</v>
      </c>
      <c r="C70" s="213">
        <v>47.3</v>
      </c>
      <c r="D70" s="213">
        <v>2.92</v>
      </c>
      <c r="E70" s="213">
        <v>3.95</v>
      </c>
      <c r="F70" s="213">
        <v>13.68</v>
      </c>
      <c r="G70" s="213">
        <v>1.23</v>
      </c>
      <c r="H70" s="213">
        <v>8.64</v>
      </c>
      <c r="I70" s="213">
        <v>17.09</v>
      </c>
      <c r="J70" s="213">
        <v>4.1500000000000004</v>
      </c>
      <c r="K70" s="213">
        <v>0.03</v>
      </c>
      <c r="L70" s="213">
        <v>0</v>
      </c>
      <c r="M70" s="213">
        <v>98.990000000000009</v>
      </c>
      <c r="N70" s="212">
        <f t="shared" si="1"/>
        <v>1103.1500000000001</v>
      </c>
      <c r="O70" s="211">
        <v>830</v>
      </c>
      <c r="P70" s="210">
        <v>2</v>
      </c>
      <c r="Q70" s="213">
        <v>61.9</v>
      </c>
      <c r="R70" s="213">
        <v>0.56999999999999995</v>
      </c>
      <c r="S70" s="213">
        <v>19.899999999999999</v>
      </c>
      <c r="T70" s="213">
        <v>2.6</v>
      </c>
      <c r="U70" s="213">
        <v>0.21</v>
      </c>
      <c r="V70" s="213">
        <v>0.19</v>
      </c>
      <c r="W70" s="213">
        <v>0.44</v>
      </c>
      <c r="X70" s="213">
        <v>8.9</v>
      </c>
      <c r="Y70" s="213">
        <v>5.3</v>
      </c>
      <c r="Z70" s="213">
        <v>0</v>
      </c>
      <c r="AA70" s="209">
        <v>2</v>
      </c>
      <c r="AB70" s="213">
        <v>100</v>
      </c>
    </row>
    <row r="71" spans="1:28" s="208" customFormat="1" ht="10.5" customHeight="1">
      <c r="A71" s="215" t="s">
        <v>2989</v>
      </c>
      <c r="B71" s="214">
        <v>44</v>
      </c>
      <c r="C71" s="213">
        <v>48.9</v>
      </c>
      <c r="D71" s="213">
        <v>1.79</v>
      </c>
      <c r="E71" s="213">
        <v>3.16</v>
      </c>
      <c r="F71" s="213">
        <v>10.75</v>
      </c>
      <c r="G71" s="213">
        <v>1.23</v>
      </c>
      <c r="H71" s="213">
        <v>10.81</v>
      </c>
      <c r="I71" s="213">
        <v>18.260000000000002</v>
      </c>
      <c r="J71" s="213">
        <v>3.37</v>
      </c>
      <c r="K71" s="213">
        <v>0.12</v>
      </c>
      <c r="L71" s="213">
        <v>0</v>
      </c>
      <c r="M71" s="213">
        <v>98.390000000000015</v>
      </c>
      <c r="N71" s="212">
        <f t="shared" si="1"/>
        <v>1133.1500000000001</v>
      </c>
      <c r="O71" s="211">
        <v>860</v>
      </c>
      <c r="P71" s="210">
        <v>2</v>
      </c>
      <c r="Q71" s="213">
        <v>61.5</v>
      </c>
      <c r="R71" s="213">
        <v>0.63</v>
      </c>
      <c r="S71" s="213">
        <v>19.8</v>
      </c>
      <c r="T71" s="213">
        <v>2.7</v>
      </c>
      <c r="U71" s="213">
        <v>0.28000000000000003</v>
      </c>
      <c r="V71" s="213">
        <v>0.32</v>
      </c>
      <c r="W71" s="213">
        <v>0.6</v>
      </c>
      <c r="X71" s="213">
        <v>8.8000000000000007</v>
      </c>
      <c r="Y71" s="213">
        <v>5.4</v>
      </c>
      <c r="Z71" s="213">
        <v>0</v>
      </c>
      <c r="AA71" s="209">
        <v>2</v>
      </c>
      <c r="AB71" s="213">
        <v>100</v>
      </c>
    </row>
    <row r="72" spans="1:28" s="208" customFormat="1" ht="10.5" customHeight="1">
      <c r="A72" s="215" t="s">
        <v>2989</v>
      </c>
      <c r="B72" s="214">
        <v>45</v>
      </c>
      <c r="C72" s="213">
        <v>47.1</v>
      </c>
      <c r="D72" s="213">
        <v>3.73</v>
      </c>
      <c r="E72" s="213">
        <v>3.68</v>
      </c>
      <c r="F72" s="213">
        <v>14.56</v>
      </c>
      <c r="G72" s="213">
        <v>1.31</v>
      </c>
      <c r="H72" s="213">
        <v>7.2</v>
      </c>
      <c r="I72" s="213">
        <v>15.42</v>
      </c>
      <c r="J72" s="213">
        <v>4.95</v>
      </c>
      <c r="K72" s="213">
        <v>0.1</v>
      </c>
      <c r="L72" s="213">
        <v>0</v>
      </c>
      <c r="M72" s="213">
        <v>98.05</v>
      </c>
      <c r="N72" s="212">
        <f t="shared" si="1"/>
        <v>1048.1500000000001</v>
      </c>
      <c r="O72" s="211">
        <v>775</v>
      </c>
      <c r="P72" s="210">
        <v>2</v>
      </c>
      <c r="Q72" s="213">
        <v>61</v>
      </c>
      <c r="R72" s="213">
        <v>0.47</v>
      </c>
      <c r="S72" s="213">
        <v>20.5</v>
      </c>
      <c r="T72" s="213">
        <v>2.8</v>
      </c>
      <c r="U72" s="213">
        <v>0.23</v>
      </c>
      <c r="V72" s="213">
        <v>0.17</v>
      </c>
      <c r="W72" s="213">
        <v>0.35</v>
      </c>
      <c r="X72" s="213">
        <v>9.5</v>
      </c>
      <c r="Y72" s="213">
        <v>5</v>
      </c>
      <c r="Z72" s="213">
        <v>0</v>
      </c>
      <c r="AA72" s="209">
        <v>5.6</v>
      </c>
      <c r="AB72" s="213">
        <v>100</v>
      </c>
    </row>
    <row r="73" spans="1:28" s="208" customFormat="1" ht="10.050000000000001" customHeight="1">
      <c r="A73" s="215" t="s">
        <v>2992</v>
      </c>
      <c r="B73" s="214" t="s">
        <v>2993</v>
      </c>
      <c r="C73" s="213">
        <v>52.3</v>
      </c>
      <c r="D73" s="213">
        <v>0.86</v>
      </c>
      <c r="E73" s="213">
        <v>0.85</v>
      </c>
      <c r="F73" s="213">
        <v>11.3</v>
      </c>
      <c r="G73" s="213">
        <v>1.1399999999999999</v>
      </c>
      <c r="H73" s="213">
        <v>11.9</v>
      </c>
      <c r="I73" s="213">
        <v>20.8</v>
      </c>
      <c r="J73" s="213">
        <v>0.92</v>
      </c>
      <c r="K73" s="213">
        <v>0</v>
      </c>
      <c r="L73" s="213">
        <v>0</v>
      </c>
      <c r="M73" s="213">
        <v>100.07</v>
      </c>
      <c r="N73" s="212">
        <f t="shared" si="1"/>
        <v>1123.1500000000001</v>
      </c>
      <c r="O73" s="211">
        <v>850</v>
      </c>
      <c r="P73" s="210">
        <v>1</v>
      </c>
      <c r="Q73" s="213">
        <v>60.7</v>
      </c>
      <c r="R73" s="213">
        <v>0.67</v>
      </c>
      <c r="S73" s="213">
        <v>19.399999999999999</v>
      </c>
      <c r="T73" s="213">
        <v>3.1</v>
      </c>
      <c r="U73" s="213">
        <v>0.16</v>
      </c>
      <c r="V73" s="213">
        <v>0.28000000000000003</v>
      </c>
      <c r="W73" s="213">
        <v>0.6</v>
      </c>
      <c r="X73" s="213">
        <v>9.8000000000000007</v>
      </c>
      <c r="Y73" s="213">
        <v>5.34</v>
      </c>
      <c r="Z73" s="213">
        <v>0</v>
      </c>
      <c r="AA73" s="209">
        <v>3.12</v>
      </c>
      <c r="AB73" s="213">
        <v>100.05</v>
      </c>
    </row>
    <row r="74" spans="1:28" s="208" customFormat="1" ht="10.050000000000001" customHeight="1">
      <c r="A74" s="215" t="s">
        <v>2992</v>
      </c>
      <c r="B74" s="214" t="s">
        <v>2994</v>
      </c>
      <c r="C74" s="213">
        <v>51.6</v>
      </c>
      <c r="D74" s="213">
        <v>1.35</v>
      </c>
      <c r="E74" s="213">
        <v>1.82</v>
      </c>
      <c r="F74" s="213">
        <v>11.4</v>
      </c>
      <c r="G74" s="213">
        <v>0.99</v>
      </c>
      <c r="H74" s="213">
        <v>10.5</v>
      </c>
      <c r="I74" s="213">
        <v>20.8</v>
      </c>
      <c r="J74" s="213">
        <v>1.54</v>
      </c>
      <c r="K74" s="213">
        <v>0.1</v>
      </c>
      <c r="L74" s="213">
        <v>0</v>
      </c>
      <c r="M74" s="213">
        <v>100.1</v>
      </c>
      <c r="N74" s="212">
        <f t="shared" si="1"/>
        <v>1123.1500000000001</v>
      </c>
      <c r="O74" s="211">
        <v>850</v>
      </c>
      <c r="P74" s="210">
        <v>0.5</v>
      </c>
      <c r="Q74" s="213">
        <v>60.74</v>
      </c>
      <c r="R74" s="213">
        <v>0.66</v>
      </c>
      <c r="S74" s="213">
        <v>19.7</v>
      </c>
      <c r="T74" s="213">
        <v>3.09</v>
      </c>
      <c r="U74" s="213">
        <v>0.19</v>
      </c>
      <c r="V74" s="213">
        <v>0.28000000000000003</v>
      </c>
      <c r="W74" s="213">
        <v>0.61</v>
      </c>
      <c r="X74" s="213">
        <v>9.4</v>
      </c>
      <c r="Y74" s="213">
        <v>5.4</v>
      </c>
      <c r="Z74" s="213">
        <v>0</v>
      </c>
      <c r="AA74" s="209">
        <v>2.79</v>
      </c>
      <c r="AB74" s="213">
        <v>100.07</v>
      </c>
    </row>
    <row r="75" spans="1:28" s="208" customFormat="1" ht="10.050000000000001" customHeight="1">
      <c r="A75" s="215" t="s">
        <v>2992</v>
      </c>
      <c r="B75" s="214" t="s">
        <v>2995</v>
      </c>
      <c r="C75" s="213">
        <v>50.2</v>
      </c>
      <c r="D75" s="213">
        <v>2.13</v>
      </c>
      <c r="E75" s="213">
        <v>2.4500000000000002</v>
      </c>
      <c r="F75" s="213">
        <v>12.3</v>
      </c>
      <c r="G75" s="213">
        <v>1.03</v>
      </c>
      <c r="H75" s="213">
        <v>9.6</v>
      </c>
      <c r="I75" s="213">
        <v>20.5</v>
      </c>
      <c r="J75" s="213">
        <v>1.68</v>
      </c>
      <c r="K75" s="213">
        <v>0</v>
      </c>
      <c r="L75" s="213">
        <v>0</v>
      </c>
      <c r="M75" s="213">
        <v>99.89</v>
      </c>
      <c r="N75" s="212">
        <f t="shared" si="1"/>
        <v>1123.1500000000001</v>
      </c>
      <c r="O75" s="211">
        <v>850</v>
      </c>
      <c r="P75" s="210">
        <v>0.5</v>
      </c>
      <c r="Q75" s="213">
        <v>58.9</v>
      </c>
      <c r="R75" s="213">
        <v>0.62</v>
      </c>
      <c r="S75" s="213">
        <v>20.399999999999999</v>
      </c>
      <c r="T75" s="213">
        <v>3.18</v>
      </c>
      <c r="U75" s="213">
        <v>0.22</v>
      </c>
      <c r="V75" s="213">
        <v>0.32</v>
      </c>
      <c r="W75" s="213">
        <v>0.78</v>
      </c>
      <c r="X75" s="213">
        <v>10.4</v>
      </c>
      <c r="Y75" s="213">
        <v>5.24</v>
      </c>
      <c r="Z75" s="213">
        <v>0</v>
      </c>
      <c r="AA75" s="209">
        <v>2.5499999999999998</v>
      </c>
      <c r="AB75" s="213">
        <v>100.06</v>
      </c>
    </row>
    <row r="76" spans="1:28" s="208" customFormat="1" ht="10.050000000000001" customHeight="1">
      <c r="A76" s="215" t="s">
        <v>2992</v>
      </c>
      <c r="B76" s="214" t="s">
        <v>2996</v>
      </c>
      <c r="C76" s="213">
        <v>50.6</v>
      </c>
      <c r="D76" s="213">
        <v>0.96</v>
      </c>
      <c r="E76" s="213">
        <v>2.13</v>
      </c>
      <c r="F76" s="213">
        <v>14.9</v>
      </c>
      <c r="G76" s="213">
        <v>1.3</v>
      </c>
      <c r="H76" s="213">
        <v>7.2</v>
      </c>
      <c r="I76" s="213">
        <v>19.899999999999999</v>
      </c>
      <c r="J76" s="213">
        <v>1.7</v>
      </c>
      <c r="K76" s="213">
        <v>0.3</v>
      </c>
      <c r="L76" s="213">
        <v>0</v>
      </c>
      <c r="M76" s="213">
        <v>98.99</v>
      </c>
      <c r="N76" s="212">
        <f t="shared" si="1"/>
        <v>1073.1500000000001</v>
      </c>
      <c r="O76" s="211">
        <v>800</v>
      </c>
      <c r="P76" s="210">
        <v>2</v>
      </c>
      <c r="Q76" s="213">
        <v>61.5</v>
      </c>
      <c r="R76" s="213">
        <v>0.31</v>
      </c>
      <c r="S76" s="213">
        <v>19.399999999999999</v>
      </c>
      <c r="T76" s="213">
        <v>2.67</v>
      </c>
      <c r="U76" s="213">
        <v>0.15</v>
      </c>
      <c r="V76" s="213">
        <v>0.18</v>
      </c>
      <c r="W76" s="213">
        <v>0.45</v>
      </c>
      <c r="X76" s="213">
        <v>10.1</v>
      </c>
      <c r="Y76" s="213">
        <v>5.21</v>
      </c>
      <c r="Z76" s="213">
        <v>0</v>
      </c>
      <c r="AA76" s="209">
        <v>5.53</v>
      </c>
      <c r="AB76" s="213">
        <v>99.97</v>
      </c>
    </row>
    <row r="77" spans="1:28" s="208" customFormat="1" ht="10.050000000000001" customHeight="1">
      <c r="A77" s="215" t="s">
        <v>2992</v>
      </c>
      <c r="B77" s="214" t="s">
        <v>2997</v>
      </c>
      <c r="C77" s="213">
        <v>50</v>
      </c>
      <c r="D77" s="213">
        <v>1.1100000000000001</v>
      </c>
      <c r="E77" s="213">
        <v>2.79</v>
      </c>
      <c r="F77" s="213">
        <v>14.5</v>
      </c>
      <c r="G77" s="213">
        <v>1.25</v>
      </c>
      <c r="H77" s="213">
        <v>7.1</v>
      </c>
      <c r="I77" s="213">
        <v>18.600000000000001</v>
      </c>
      <c r="J77" s="213">
        <v>2.04</v>
      </c>
      <c r="K77" s="213">
        <v>0.44</v>
      </c>
      <c r="L77" s="213">
        <v>0</v>
      </c>
      <c r="M77" s="213">
        <v>97.83</v>
      </c>
      <c r="N77" s="212">
        <f t="shared" si="1"/>
        <v>1073.1500000000001</v>
      </c>
      <c r="O77" s="211">
        <v>800</v>
      </c>
      <c r="P77" s="210">
        <v>2</v>
      </c>
      <c r="Q77" s="213">
        <v>60.3</v>
      </c>
      <c r="R77" s="213">
        <v>0.47</v>
      </c>
      <c r="S77" s="213">
        <v>20.2</v>
      </c>
      <c r="T77" s="213">
        <v>2.36</v>
      </c>
      <c r="U77" s="213">
        <v>0.25</v>
      </c>
      <c r="V77" s="213">
        <v>0.18</v>
      </c>
      <c r="W77" s="213">
        <v>0.54</v>
      </c>
      <c r="X77" s="213">
        <v>10.5</v>
      </c>
      <c r="Y77" s="213">
        <v>5.23</v>
      </c>
      <c r="Z77" s="213">
        <v>0</v>
      </c>
      <c r="AA77" s="209">
        <v>4.79</v>
      </c>
      <c r="AB77" s="213">
        <v>100.03</v>
      </c>
    </row>
    <row r="78" spans="1:28" s="208" customFormat="1" ht="10.050000000000001" customHeight="1">
      <c r="A78" s="215" t="s">
        <v>2992</v>
      </c>
      <c r="B78" s="214" t="s">
        <v>2998</v>
      </c>
      <c r="C78" s="213">
        <v>50.3</v>
      </c>
      <c r="D78" s="213">
        <v>1.38</v>
      </c>
      <c r="E78" s="213">
        <v>2.25</v>
      </c>
      <c r="F78" s="213">
        <v>12.9</v>
      </c>
      <c r="G78" s="213">
        <v>1.04</v>
      </c>
      <c r="H78" s="213">
        <v>10.1</v>
      </c>
      <c r="I78" s="213">
        <v>20.399999999999999</v>
      </c>
      <c r="J78" s="213">
        <v>1.66</v>
      </c>
      <c r="K78" s="213">
        <v>0</v>
      </c>
      <c r="L78" s="213">
        <v>0</v>
      </c>
      <c r="M78" s="213">
        <v>100.03</v>
      </c>
      <c r="N78" s="212">
        <f t="shared" si="1"/>
        <v>1123.1500000000001</v>
      </c>
      <c r="O78" s="211">
        <v>850</v>
      </c>
      <c r="P78" s="210">
        <v>2</v>
      </c>
      <c r="Q78" s="213">
        <v>59.9</v>
      </c>
      <c r="R78" s="213">
        <v>0.7</v>
      </c>
      <c r="S78" s="213">
        <v>19</v>
      </c>
      <c r="T78" s="213">
        <v>2.96</v>
      </c>
      <c r="U78" s="213">
        <v>0.21</v>
      </c>
      <c r="V78" s="213">
        <v>0.32</v>
      </c>
      <c r="W78" s="213">
        <v>0.66</v>
      </c>
      <c r="X78" s="213">
        <v>10.6</v>
      </c>
      <c r="Y78" s="213">
        <v>5.7</v>
      </c>
      <c r="Z78" s="213">
        <v>0</v>
      </c>
      <c r="AA78" s="209">
        <v>4.5599999999999996</v>
      </c>
      <c r="AB78" s="213">
        <v>100.05</v>
      </c>
    </row>
    <row r="79" spans="1:28" s="208" customFormat="1" ht="10.050000000000001" customHeight="1">
      <c r="A79" s="215" t="s">
        <v>2992</v>
      </c>
      <c r="B79" s="214" t="s">
        <v>2999</v>
      </c>
      <c r="C79" s="213">
        <v>50.9</v>
      </c>
      <c r="D79" s="213">
        <v>1.02</v>
      </c>
      <c r="E79" s="213">
        <v>1.31</v>
      </c>
      <c r="F79" s="213">
        <v>12.5</v>
      </c>
      <c r="G79" s="213">
        <v>0.94</v>
      </c>
      <c r="H79" s="213">
        <v>10.7</v>
      </c>
      <c r="I79" s="213">
        <v>21.3</v>
      </c>
      <c r="J79" s="213">
        <v>1.27</v>
      </c>
      <c r="K79" s="213">
        <v>0</v>
      </c>
      <c r="L79" s="213">
        <v>0</v>
      </c>
      <c r="M79" s="213">
        <v>99.94</v>
      </c>
      <c r="N79" s="212">
        <f t="shared" si="1"/>
        <v>1123.1500000000001</v>
      </c>
      <c r="O79" s="211">
        <v>850</v>
      </c>
      <c r="P79" s="210">
        <v>2</v>
      </c>
      <c r="Q79" s="213">
        <v>59.5</v>
      </c>
      <c r="R79" s="213">
        <v>0.7</v>
      </c>
      <c r="S79" s="213">
        <v>19.3</v>
      </c>
      <c r="T79" s="213">
        <v>3.02</v>
      </c>
      <c r="U79" s="213">
        <v>0.18</v>
      </c>
      <c r="V79" s="213">
        <v>0.33</v>
      </c>
      <c r="W79" s="213">
        <v>0.65</v>
      </c>
      <c r="X79" s="213">
        <v>10.8</v>
      </c>
      <c r="Y79" s="213">
        <v>5.6</v>
      </c>
      <c r="Z79" s="213">
        <v>0</v>
      </c>
      <c r="AA79" s="209">
        <v>3.83</v>
      </c>
      <c r="AB79" s="213">
        <v>100.08</v>
      </c>
    </row>
    <row r="80" spans="1:28" s="208" customFormat="1" ht="10.050000000000001" customHeight="1">
      <c r="A80" s="215" t="s">
        <v>2992</v>
      </c>
      <c r="B80" s="214" t="s">
        <v>3000</v>
      </c>
      <c r="C80" s="213">
        <v>50.5</v>
      </c>
      <c r="D80" s="213">
        <v>1</v>
      </c>
      <c r="E80" s="213">
        <v>1.65</v>
      </c>
      <c r="F80" s="213">
        <v>13.1</v>
      </c>
      <c r="G80" s="213">
        <v>1.1100000000000001</v>
      </c>
      <c r="H80" s="213">
        <v>10.7</v>
      </c>
      <c r="I80" s="213">
        <v>21.3</v>
      </c>
      <c r="J80" s="213">
        <v>0.71</v>
      </c>
      <c r="K80" s="213">
        <v>0</v>
      </c>
      <c r="L80" s="213">
        <v>0</v>
      </c>
      <c r="M80" s="213">
        <v>100.07</v>
      </c>
      <c r="N80" s="212">
        <f t="shared" si="1"/>
        <v>1123.1500000000001</v>
      </c>
      <c r="O80" s="211">
        <v>850</v>
      </c>
      <c r="P80" s="210">
        <v>2</v>
      </c>
      <c r="Q80" s="213">
        <v>59.6</v>
      </c>
      <c r="R80" s="213">
        <v>0.6</v>
      </c>
      <c r="S80" s="213">
        <v>19</v>
      </c>
      <c r="T80" s="213">
        <v>3.11</v>
      </c>
      <c r="U80" s="213">
        <v>0.22</v>
      </c>
      <c r="V80" s="213">
        <v>0.28999999999999998</v>
      </c>
      <c r="W80" s="213">
        <v>0.68</v>
      </c>
      <c r="X80" s="213">
        <v>10.8</v>
      </c>
      <c r="Y80" s="213">
        <v>5.7</v>
      </c>
      <c r="Z80" s="213">
        <v>0</v>
      </c>
      <c r="AA80" s="209">
        <v>3.31</v>
      </c>
      <c r="AB80" s="213">
        <v>100</v>
      </c>
    </row>
    <row r="81" spans="1:28" s="208" customFormat="1" ht="10.050000000000001" customHeight="1">
      <c r="A81" s="215" t="s">
        <v>2992</v>
      </c>
      <c r="B81" s="214" t="s">
        <v>3001</v>
      </c>
      <c r="C81" s="213">
        <v>50.9</v>
      </c>
      <c r="D81" s="213">
        <v>1.27</v>
      </c>
      <c r="E81" s="213">
        <v>1.88</v>
      </c>
      <c r="F81" s="213">
        <v>12</v>
      </c>
      <c r="G81" s="213">
        <v>0.95</v>
      </c>
      <c r="H81" s="213">
        <v>11</v>
      </c>
      <c r="I81" s="213">
        <v>21.2</v>
      </c>
      <c r="J81" s="213">
        <v>0.74</v>
      </c>
      <c r="K81" s="213">
        <v>0</v>
      </c>
      <c r="L81" s="213">
        <v>0</v>
      </c>
      <c r="M81" s="213">
        <v>99.94</v>
      </c>
      <c r="N81" s="212">
        <f t="shared" si="1"/>
        <v>1123.1500000000001</v>
      </c>
      <c r="O81" s="211">
        <v>850</v>
      </c>
      <c r="P81" s="210">
        <v>0.5</v>
      </c>
      <c r="Q81" s="213">
        <v>60</v>
      </c>
      <c r="R81" s="213">
        <v>0.7</v>
      </c>
      <c r="S81" s="213">
        <v>19.7</v>
      </c>
      <c r="T81" s="213">
        <v>3.05</v>
      </c>
      <c r="U81" s="213">
        <v>0.13</v>
      </c>
      <c r="V81" s="213">
        <v>0.36</v>
      </c>
      <c r="W81" s="213">
        <v>0.63</v>
      </c>
      <c r="X81" s="213">
        <v>9.8000000000000007</v>
      </c>
      <c r="Y81" s="213">
        <v>5.7</v>
      </c>
      <c r="Z81" s="213">
        <v>0</v>
      </c>
      <c r="AA81" s="209">
        <v>2.79</v>
      </c>
      <c r="AB81" s="213">
        <v>100.07</v>
      </c>
    </row>
    <row r="82" spans="1:28" s="208" customFormat="1" ht="10.050000000000001" customHeight="1">
      <c r="A82" s="215" t="s">
        <v>2992</v>
      </c>
      <c r="B82" s="214" t="s">
        <v>3002</v>
      </c>
      <c r="C82" s="213">
        <v>49.9</v>
      </c>
      <c r="D82" s="213">
        <v>1.1000000000000001</v>
      </c>
      <c r="E82" s="213">
        <v>2.34</v>
      </c>
      <c r="F82" s="213">
        <v>11.6</v>
      </c>
      <c r="G82" s="213">
        <v>1.46</v>
      </c>
      <c r="H82" s="213">
        <v>11.3</v>
      </c>
      <c r="I82" s="213">
        <v>21.4</v>
      </c>
      <c r="J82" s="213">
        <v>0.86</v>
      </c>
      <c r="K82" s="213">
        <v>0</v>
      </c>
      <c r="L82" s="213">
        <v>0</v>
      </c>
      <c r="M82" s="213">
        <v>99.96</v>
      </c>
      <c r="N82" s="212">
        <f t="shared" si="1"/>
        <v>1123.1500000000001</v>
      </c>
      <c r="O82" s="211">
        <v>850</v>
      </c>
      <c r="P82" s="210">
        <v>0.5</v>
      </c>
      <c r="Q82" s="207">
        <v>59.4</v>
      </c>
      <c r="R82" s="207">
        <v>0.7</v>
      </c>
      <c r="S82" s="207">
        <v>19.399999999999999</v>
      </c>
      <c r="T82" s="207">
        <v>3.24</v>
      </c>
      <c r="U82" s="207">
        <v>0.31</v>
      </c>
      <c r="V82" s="207">
        <v>0.37</v>
      </c>
      <c r="W82" s="207">
        <v>0.65</v>
      </c>
      <c r="X82" s="207">
        <v>10.199999999999999</v>
      </c>
      <c r="Y82" s="207">
        <v>5.8</v>
      </c>
      <c r="Z82" s="207">
        <v>0</v>
      </c>
      <c r="AA82" s="206">
        <v>1.98</v>
      </c>
      <c r="AB82" s="207">
        <v>100.07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D2233-2A12-42D5-89A5-8B4CC6B81B3E}">
  <dimension ref="A1:AC560"/>
  <sheetViews>
    <sheetView workbookViewId="0">
      <selection activeCell="L9" sqref="L9"/>
    </sheetView>
  </sheetViews>
  <sheetFormatPr defaultRowHeight="14.4"/>
  <sheetData>
    <row r="1" spans="1:29">
      <c r="A1" s="286" t="s">
        <v>1347</v>
      </c>
      <c r="B1" s="287" t="s">
        <v>3008</v>
      </c>
      <c r="C1" s="287" t="s">
        <v>3009</v>
      </c>
      <c r="D1" s="286"/>
      <c r="E1" s="286" t="s">
        <v>1337</v>
      </c>
      <c r="F1" s="286" t="s">
        <v>1010</v>
      </c>
      <c r="G1" s="286" t="s">
        <v>111</v>
      </c>
      <c r="H1" s="288" t="s">
        <v>88</v>
      </c>
      <c r="I1" s="289" t="s">
        <v>89</v>
      </c>
      <c r="J1" s="289" t="s">
        <v>90</v>
      </c>
      <c r="K1" s="289" t="s">
        <v>91</v>
      </c>
      <c r="L1" s="289" t="s">
        <v>92</v>
      </c>
      <c r="M1" s="289" t="s">
        <v>93</v>
      </c>
      <c r="N1" s="289" t="s">
        <v>94</v>
      </c>
      <c r="O1" s="289" t="s">
        <v>95</v>
      </c>
      <c r="P1" s="289" t="s">
        <v>96</v>
      </c>
      <c r="Q1" s="289" t="s">
        <v>97</v>
      </c>
      <c r="R1" s="289" t="s">
        <v>98</v>
      </c>
      <c r="S1" s="289" t="s">
        <v>99</v>
      </c>
      <c r="T1" s="288" t="s">
        <v>100</v>
      </c>
      <c r="U1" s="289" t="s">
        <v>101</v>
      </c>
      <c r="V1" s="289" t="s">
        <v>102</v>
      </c>
      <c r="W1" s="289" t="s">
        <v>109</v>
      </c>
      <c r="X1" s="289" t="s">
        <v>103</v>
      </c>
      <c r="Y1" s="289" t="s">
        <v>104</v>
      </c>
      <c r="Z1" s="289" t="s">
        <v>105</v>
      </c>
      <c r="AA1" s="289" t="s">
        <v>106</v>
      </c>
      <c r="AB1" s="289" t="s">
        <v>107</v>
      </c>
      <c r="AC1" s="289" t="s">
        <v>108</v>
      </c>
    </row>
    <row r="2" spans="1:29">
      <c r="A2" s="290" t="s">
        <v>1508</v>
      </c>
      <c r="B2" s="291">
        <v>802</v>
      </c>
      <c r="C2" s="291"/>
      <c r="D2" s="292"/>
      <c r="E2" s="291">
        <v>8</v>
      </c>
      <c r="F2" s="291">
        <v>1250</v>
      </c>
      <c r="G2" s="291">
        <f>F2+273.15</f>
        <v>1523.15</v>
      </c>
      <c r="H2" s="291">
        <v>48.7</v>
      </c>
      <c r="I2" s="291">
        <v>0.69</v>
      </c>
      <c r="J2" s="291">
        <v>17.2</v>
      </c>
      <c r="K2" s="291">
        <v>9.69</v>
      </c>
      <c r="L2" s="291">
        <v>0.09</v>
      </c>
      <c r="M2" s="291">
        <v>8.51</v>
      </c>
      <c r="N2" s="291">
        <v>11.6</v>
      </c>
      <c r="O2" s="291">
        <v>2.63</v>
      </c>
      <c r="P2" s="291">
        <v>0.44</v>
      </c>
      <c r="Q2" s="292"/>
      <c r="R2" s="291">
        <v>0.12</v>
      </c>
      <c r="S2" s="292"/>
      <c r="T2" s="291">
        <v>51.2</v>
      </c>
      <c r="U2" s="291">
        <v>0.33</v>
      </c>
      <c r="V2" s="291">
        <v>7.25</v>
      </c>
      <c r="W2" s="291"/>
      <c r="X2" s="291">
        <v>5.89</v>
      </c>
      <c r="Y2" s="291">
        <v>0.16</v>
      </c>
      <c r="Z2" s="291">
        <v>17.7</v>
      </c>
      <c r="AA2" s="291">
        <v>17.5</v>
      </c>
      <c r="AB2" s="291">
        <v>0.44</v>
      </c>
      <c r="AC2" s="292"/>
    </row>
    <row r="3" spans="1:29">
      <c r="A3" s="290" t="s">
        <v>1508</v>
      </c>
      <c r="B3" s="291">
        <v>805</v>
      </c>
      <c r="C3" s="291"/>
      <c r="D3" s="292"/>
      <c r="E3" s="291">
        <v>8</v>
      </c>
      <c r="F3" s="291">
        <v>1200</v>
      </c>
      <c r="G3" s="291">
        <f t="shared" ref="G3:G66" si="0">F3+273.15</f>
        <v>1473.15</v>
      </c>
      <c r="H3" s="291">
        <v>48.2</v>
      </c>
      <c r="I3" s="291">
        <v>0.98</v>
      </c>
      <c r="J3" s="291">
        <v>16.7</v>
      </c>
      <c r="K3" s="291">
        <v>9.83</v>
      </c>
      <c r="L3" s="291">
        <v>0.17</v>
      </c>
      <c r="M3" s="291">
        <v>8.1300000000000008</v>
      </c>
      <c r="N3" s="291">
        <v>11.8</v>
      </c>
      <c r="O3" s="291">
        <v>2.64</v>
      </c>
      <c r="P3" s="291">
        <v>0.42</v>
      </c>
      <c r="Q3" s="292"/>
      <c r="R3" s="291">
        <v>0.23</v>
      </c>
      <c r="S3" s="292"/>
      <c r="T3" s="291">
        <v>50.5</v>
      </c>
      <c r="U3" s="291">
        <v>0.55000000000000004</v>
      </c>
      <c r="V3" s="291">
        <v>7.06</v>
      </c>
      <c r="W3" s="291"/>
      <c r="X3" s="291">
        <v>5.25</v>
      </c>
      <c r="Y3" s="291">
        <v>0.13</v>
      </c>
      <c r="Z3" s="291">
        <v>16.5</v>
      </c>
      <c r="AA3" s="291">
        <v>18.899999999999999</v>
      </c>
      <c r="AB3" s="291">
        <v>0.33</v>
      </c>
      <c r="AC3" s="292"/>
    </row>
    <row r="4" spans="1:29">
      <c r="A4" s="290" t="s">
        <v>1508</v>
      </c>
      <c r="B4" s="291">
        <v>808</v>
      </c>
      <c r="C4" s="291"/>
      <c r="D4" s="292"/>
      <c r="E4" s="291">
        <v>8</v>
      </c>
      <c r="F4" s="291">
        <v>1200</v>
      </c>
      <c r="G4" s="291">
        <f t="shared" si="0"/>
        <v>1473.15</v>
      </c>
      <c r="H4" s="291">
        <v>47.8</v>
      </c>
      <c r="I4" s="291">
        <v>1.21</v>
      </c>
      <c r="J4" s="291">
        <v>15.9</v>
      </c>
      <c r="K4" s="291">
        <v>11.3</v>
      </c>
      <c r="L4" s="291">
        <v>0.25</v>
      </c>
      <c r="M4" s="291">
        <v>7.17</v>
      </c>
      <c r="N4" s="291">
        <v>11.5</v>
      </c>
      <c r="O4" s="291">
        <v>2.77</v>
      </c>
      <c r="P4" s="291">
        <v>0.55000000000000004</v>
      </c>
      <c r="Q4" s="292"/>
      <c r="R4" s="291">
        <v>0.19</v>
      </c>
      <c r="S4" s="292"/>
      <c r="T4" s="291">
        <v>50.2</v>
      </c>
      <c r="U4" s="291">
        <v>0.63</v>
      </c>
      <c r="V4" s="291">
        <v>6.75</v>
      </c>
      <c r="W4" s="291"/>
      <c r="X4" s="291">
        <v>6.36</v>
      </c>
      <c r="Y4" s="291">
        <v>0.2</v>
      </c>
      <c r="Z4" s="291">
        <v>15.6</v>
      </c>
      <c r="AA4" s="291">
        <v>19.2</v>
      </c>
      <c r="AB4" s="291">
        <v>0.26</v>
      </c>
      <c r="AC4" s="292"/>
    </row>
    <row r="5" spans="1:29">
      <c r="A5" s="290" t="s">
        <v>1508</v>
      </c>
      <c r="B5" s="291">
        <v>819</v>
      </c>
      <c r="C5" s="291"/>
      <c r="D5" s="292"/>
      <c r="E5" s="291">
        <v>8</v>
      </c>
      <c r="F5" s="291">
        <v>1200</v>
      </c>
      <c r="G5" s="291">
        <f t="shared" si="0"/>
        <v>1473.15</v>
      </c>
      <c r="H5" s="291">
        <v>48.4</v>
      </c>
      <c r="I5" s="291">
        <v>1.1599999999999999</v>
      </c>
      <c r="J5" s="291">
        <v>15.6</v>
      </c>
      <c r="K5" s="291">
        <v>12.7</v>
      </c>
      <c r="L5" s="291">
        <v>0.3</v>
      </c>
      <c r="M5" s="291">
        <v>7.25</v>
      </c>
      <c r="N5" s="291">
        <v>10.8</v>
      </c>
      <c r="O5" s="291">
        <v>2.65</v>
      </c>
      <c r="P5" s="291">
        <v>0.54</v>
      </c>
      <c r="Q5" s="292"/>
      <c r="R5" s="291">
        <v>0.16</v>
      </c>
      <c r="S5" s="292"/>
      <c r="T5" s="293">
        <v>50.7</v>
      </c>
      <c r="U5" s="293">
        <v>0.64</v>
      </c>
      <c r="V5" s="293">
        <v>6.1</v>
      </c>
      <c r="W5" s="293"/>
      <c r="X5" s="293">
        <v>7.5</v>
      </c>
      <c r="Y5" s="293">
        <v>0.18</v>
      </c>
      <c r="Z5" s="293">
        <v>16.5</v>
      </c>
      <c r="AA5" s="293">
        <v>17.600000000000001</v>
      </c>
      <c r="AB5" s="293">
        <v>0.36</v>
      </c>
      <c r="AC5" s="292"/>
    </row>
    <row r="6" spans="1:29">
      <c r="A6" s="290" t="s">
        <v>1508</v>
      </c>
      <c r="B6" s="291">
        <v>869</v>
      </c>
      <c r="C6" s="291"/>
      <c r="D6" s="292"/>
      <c r="E6" s="291">
        <v>8</v>
      </c>
      <c r="F6" s="291">
        <v>1150</v>
      </c>
      <c r="G6" s="291">
        <f t="shared" si="0"/>
        <v>1423.15</v>
      </c>
      <c r="H6" s="291">
        <v>49</v>
      </c>
      <c r="I6" s="291">
        <v>2.13</v>
      </c>
      <c r="J6" s="291">
        <v>14.3</v>
      </c>
      <c r="K6" s="291">
        <v>14.6</v>
      </c>
      <c r="L6" s="291">
        <v>0.11</v>
      </c>
      <c r="M6" s="291">
        <v>5.12</v>
      </c>
      <c r="N6" s="291">
        <v>8.73</v>
      </c>
      <c r="O6" s="291">
        <v>3.11</v>
      </c>
      <c r="P6" s="291">
        <v>1.1399999999999999</v>
      </c>
      <c r="Q6" s="292"/>
      <c r="R6" s="291">
        <v>0.33</v>
      </c>
      <c r="S6" s="292"/>
      <c r="T6" s="293">
        <v>52.1</v>
      </c>
      <c r="U6" s="293">
        <v>0.36</v>
      </c>
      <c r="V6" s="293">
        <v>2.75</v>
      </c>
      <c r="W6" s="293"/>
      <c r="X6" s="293">
        <v>13.8</v>
      </c>
      <c r="Y6" s="293">
        <v>0.37</v>
      </c>
      <c r="Z6" s="293">
        <v>18.100000000000001</v>
      </c>
      <c r="AA6" s="293">
        <v>12.1</v>
      </c>
      <c r="AB6" s="293">
        <v>0.38</v>
      </c>
      <c r="AC6" s="292"/>
    </row>
    <row r="7" spans="1:29">
      <c r="A7" s="290" t="s">
        <v>1508</v>
      </c>
      <c r="B7" s="291">
        <v>891</v>
      </c>
      <c r="C7" s="291"/>
      <c r="D7" s="292"/>
      <c r="E7" s="291">
        <v>8</v>
      </c>
      <c r="F7" s="291">
        <v>1150</v>
      </c>
      <c r="G7" s="291">
        <f t="shared" si="0"/>
        <v>1423.15</v>
      </c>
      <c r="H7" s="291">
        <v>47.8</v>
      </c>
      <c r="I7" s="291">
        <v>2.62</v>
      </c>
      <c r="J7" s="291">
        <v>14</v>
      </c>
      <c r="K7" s="291">
        <v>16.2</v>
      </c>
      <c r="L7" s="291">
        <v>0.32</v>
      </c>
      <c r="M7" s="291">
        <v>4.67</v>
      </c>
      <c r="N7" s="291">
        <v>7.85</v>
      </c>
      <c r="O7" s="291">
        <v>3.32</v>
      </c>
      <c r="P7" s="291">
        <v>1.5</v>
      </c>
      <c r="Q7" s="292"/>
      <c r="R7" s="291">
        <v>0.53</v>
      </c>
      <c r="S7" s="292"/>
      <c r="T7" s="293">
        <v>51.3</v>
      </c>
      <c r="U7" s="293">
        <v>0.53</v>
      </c>
      <c r="V7" s="293">
        <v>3.75</v>
      </c>
      <c r="W7" s="293"/>
      <c r="X7" s="293">
        <v>17.100000000000001</v>
      </c>
      <c r="Y7" s="293">
        <v>0.53</v>
      </c>
      <c r="Z7" s="293">
        <v>20.2</v>
      </c>
      <c r="AA7" s="293">
        <v>5.98</v>
      </c>
      <c r="AB7" s="293">
        <v>0.13</v>
      </c>
      <c r="AC7" s="292"/>
    </row>
    <row r="8" spans="1:29">
      <c r="A8" s="290" t="s">
        <v>1508</v>
      </c>
      <c r="B8" s="291">
        <v>911</v>
      </c>
      <c r="C8" s="291"/>
      <c r="D8" s="292"/>
      <c r="E8" s="291">
        <v>8</v>
      </c>
      <c r="F8" s="291">
        <v>1125</v>
      </c>
      <c r="G8" s="291">
        <f t="shared" si="0"/>
        <v>1398.15</v>
      </c>
      <c r="H8" s="291">
        <v>59.4</v>
      </c>
      <c r="I8" s="291">
        <v>1.44</v>
      </c>
      <c r="J8" s="291">
        <v>12.8</v>
      </c>
      <c r="K8" s="291">
        <v>11.6</v>
      </c>
      <c r="L8" s="291">
        <v>0.34</v>
      </c>
      <c r="M8" s="291">
        <v>1.83</v>
      </c>
      <c r="N8" s="291">
        <v>5.44</v>
      </c>
      <c r="O8" s="291">
        <v>3.56</v>
      </c>
      <c r="P8" s="291">
        <v>2.2599999999999998</v>
      </c>
      <c r="Q8" s="292"/>
      <c r="R8" s="291">
        <v>0.36</v>
      </c>
      <c r="S8" s="292"/>
      <c r="T8" s="293">
        <v>50.7</v>
      </c>
      <c r="U8" s="293">
        <v>0.52</v>
      </c>
      <c r="V8" s="293">
        <v>1.95</v>
      </c>
      <c r="W8" s="293"/>
      <c r="X8" s="293">
        <v>24</v>
      </c>
      <c r="Y8" s="293">
        <v>0.76</v>
      </c>
      <c r="Z8" s="293">
        <v>16.3</v>
      </c>
      <c r="AA8" s="293">
        <v>5.34</v>
      </c>
      <c r="AB8" s="293">
        <v>0.13</v>
      </c>
      <c r="AC8" s="292"/>
    </row>
    <row r="9" spans="1:29">
      <c r="A9" s="290" t="s">
        <v>1508</v>
      </c>
      <c r="B9" s="291">
        <v>934</v>
      </c>
      <c r="C9" s="291"/>
      <c r="D9" s="292"/>
      <c r="E9" s="291">
        <v>8</v>
      </c>
      <c r="F9" s="291">
        <v>1175</v>
      </c>
      <c r="G9" s="291">
        <f t="shared" si="0"/>
        <v>1448.15</v>
      </c>
      <c r="H9" s="291">
        <v>49.1</v>
      </c>
      <c r="I9" s="291">
        <v>1.62</v>
      </c>
      <c r="J9" s="291">
        <v>16.2</v>
      </c>
      <c r="K9" s="291">
        <v>13.5</v>
      </c>
      <c r="L9" s="291">
        <v>0.25</v>
      </c>
      <c r="M9" s="291">
        <v>6.13</v>
      </c>
      <c r="N9" s="291">
        <v>8.3800000000000008</v>
      </c>
      <c r="O9" s="291">
        <v>3.22</v>
      </c>
      <c r="P9" s="291">
        <v>0.96</v>
      </c>
      <c r="Q9" s="292"/>
      <c r="R9" s="291">
        <v>0.23</v>
      </c>
      <c r="S9" s="292"/>
      <c r="T9" s="293">
        <v>51.2</v>
      </c>
      <c r="U9" s="293">
        <v>0.64</v>
      </c>
      <c r="V9" s="293">
        <v>5.53</v>
      </c>
      <c r="W9" s="293"/>
      <c r="X9" s="293">
        <v>14.8</v>
      </c>
      <c r="Y9" s="293">
        <v>0.46</v>
      </c>
      <c r="Z9" s="293">
        <v>21.5</v>
      </c>
      <c r="AA9" s="293">
        <v>5.66</v>
      </c>
      <c r="AB9" s="293">
        <v>0.18</v>
      </c>
      <c r="AC9" s="292"/>
    </row>
    <row r="10" spans="1:29">
      <c r="A10" s="290" t="s">
        <v>1508</v>
      </c>
      <c r="B10" s="291">
        <v>940</v>
      </c>
      <c r="C10" s="291"/>
      <c r="D10" s="292"/>
      <c r="E10" s="291">
        <v>8</v>
      </c>
      <c r="F10" s="291">
        <v>1175</v>
      </c>
      <c r="G10" s="291">
        <f t="shared" si="0"/>
        <v>1448.15</v>
      </c>
      <c r="H10" s="291">
        <v>48.3</v>
      </c>
      <c r="I10" s="291">
        <v>1.2</v>
      </c>
      <c r="J10" s="291">
        <v>14.9</v>
      </c>
      <c r="K10" s="291">
        <v>13.9</v>
      </c>
      <c r="L10" s="291">
        <v>0.36</v>
      </c>
      <c r="M10" s="291">
        <v>7.45</v>
      </c>
      <c r="N10" s="291">
        <v>9.23</v>
      </c>
      <c r="O10" s="291">
        <v>2.33</v>
      </c>
      <c r="P10" s="291">
        <v>1.02</v>
      </c>
      <c r="Q10" s="292"/>
      <c r="R10" s="291">
        <v>0.25</v>
      </c>
      <c r="S10" s="292"/>
      <c r="T10" s="291">
        <v>52</v>
      </c>
      <c r="U10" s="291">
        <v>0.67</v>
      </c>
      <c r="V10" s="291">
        <v>5.18</v>
      </c>
      <c r="W10" s="291"/>
      <c r="X10" s="291">
        <v>10.7</v>
      </c>
      <c r="Y10" s="291">
        <v>0.33</v>
      </c>
      <c r="Z10" s="291">
        <v>18.899999999999999</v>
      </c>
      <c r="AA10" s="291">
        <v>11.8</v>
      </c>
      <c r="AB10" s="291">
        <v>0.06</v>
      </c>
      <c r="AC10" s="292"/>
    </row>
    <row r="11" spans="1:29">
      <c r="A11" s="290" t="s">
        <v>1508</v>
      </c>
      <c r="B11" s="291">
        <v>953</v>
      </c>
      <c r="C11" s="291"/>
      <c r="D11" s="292"/>
      <c r="E11" s="291">
        <v>8</v>
      </c>
      <c r="F11" s="291">
        <v>1150</v>
      </c>
      <c r="G11" s="291">
        <f t="shared" si="0"/>
        <v>1423.15</v>
      </c>
      <c r="H11" s="291">
        <v>47.6</v>
      </c>
      <c r="I11" s="291">
        <v>2.0699999999999998</v>
      </c>
      <c r="J11" s="291">
        <v>14.9</v>
      </c>
      <c r="K11" s="291">
        <v>15.7</v>
      </c>
      <c r="L11" s="291">
        <v>0.31</v>
      </c>
      <c r="M11" s="291">
        <v>5.7</v>
      </c>
      <c r="N11" s="291">
        <v>8.23</v>
      </c>
      <c r="O11" s="291">
        <v>3.02</v>
      </c>
      <c r="P11" s="291">
        <v>1.1599999999999999</v>
      </c>
      <c r="Q11" s="292"/>
      <c r="R11" s="291">
        <v>0.48</v>
      </c>
      <c r="S11" s="292"/>
      <c r="T11" s="291">
        <v>51.9</v>
      </c>
      <c r="U11" s="291">
        <v>0.5</v>
      </c>
      <c r="V11" s="291">
        <v>4.57</v>
      </c>
      <c r="W11" s="291"/>
      <c r="X11" s="291">
        <v>16.8</v>
      </c>
      <c r="Y11" s="291">
        <v>0.46</v>
      </c>
      <c r="Z11" s="291">
        <v>20.9</v>
      </c>
      <c r="AA11" s="291">
        <v>5.8</v>
      </c>
      <c r="AB11" s="291">
        <v>0.18</v>
      </c>
      <c r="AC11" s="292"/>
    </row>
    <row r="12" spans="1:29">
      <c r="A12" s="290" t="s">
        <v>1508</v>
      </c>
      <c r="B12" s="291">
        <v>989</v>
      </c>
      <c r="C12" s="291"/>
      <c r="D12" s="292"/>
      <c r="E12" s="291">
        <v>8</v>
      </c>
      <c r="F12" s="291">
        <v>1125</v>
      </c>
      <c r="G12" s="291">
        <f t="shared" si="0"/>
        <v>1398.15</v>
      </c>
      <c r="H12" s="291">
        <v>56.4</v>
      </c>
      <c r="I12" s="291">
        <v>1.96</v>
      </c>
      <c r="J12" s="291">
        <v>13.4</v>
      </c>
      <c r="K12" s="291">
        <v>11.8</v>
      </c>
      <c r="L12" s="291">
        <v>0.31</v>
      </c>
      <c r="M12" s="291">
        <v>2.0699999999999998</v>
      </c>
      <c r="N12" s="291">
        <v>5.76</v>
      </c>
      <c r="O12" s="291">
        <v>3.25</v>
      </c>
      <c r="P12" s="291">
        <v>3.29</v>
      </c>
      <c r="Q12" s="292"/>
      <c r="R12" s="291">
        <v>0.54</v>
      </c>
      <c r="S12" s="292"/>
      <c r="T12" s="291">
        <v>49.6</v>
      </c>
      <c r="U12" s="291">
        <v>0.7</v>
      </c>
      <c r="V12" s="291">
        <v>3.63</v>
      </c>
      <c r="W12" s="291"/>
      <c r="X12" s="291">
        <v>18.3</v>
      </c>
      <c r="Y12" s="291">
        <v>0.65</v>
      </c>
      <c r="Z12" s="291">
        <v>15.3</v>
      </c>
      <c r="AA12" s="291">
        <v>11.1</v>
      </c>
      <c r="AB12" s="291">
        <v>0.33</v>
      </c>
      <c r="AC12" s="292"/>
    </row>
    <row r="13" spans="1:29">
      <c r="A13" s="290" t="s">
        <v>1508</v>
      </c>
      <c r="B13" s="291">
        <v>1008</v>
      </c>
      <c r="C13" s="291"/>
      <c r="D13" s="292"/>
      <c r="E13" s="291">
        <v>8</v>
      </c>
      <c r="F13" s="291">
        <v>1125</v>
      </c>
      <c r="G13" s="291">
        <f t="shared" si="0"/>
        <v>1398.15</v>
      </c>
      <c r="H13" s="291">
        <v>49.8</v>
      </c>
      <c r="I13" s="291">
        <v>3.06</v>
      </c>
      <c r="J13" s="291">
        <v>12.5</v>
      </c>
      <c r="K13" s="291">
        <v>17.100000000000001</v>
      </c>
      <c r="L13" s="291">
        <v>0.38</v>
      </c>
      <c r="M13" s="291">
        <v>3.09</v>
      </c>
      <c r="N13" s="291">
        <v>6.97</v>
      </c>
      <c r="O13" s="291">
        <v>3.11</v>
      </c>
      <c r="P13" s="291">
        <v>1.85</v>
      </c>
      <c r="Q13" s="292"/>
      <c r="R13" s="291">
        <v>0.7</v>
      </c>
      <c r="S13" s="292"/>
      <c r="T13" s="291">
        <v>52</v>
      </c>
      <c r="U13" s="291">
        <v>0.61</v>
      </c>
      <c r="V13" s="291">
        <v>2.2400000000000002</v>
      </c>
      <c r="W13" s="291"/>
      <c r="X13" s="291">
        <v>24</v>
      </c>
      <c r="Y13" s="291">
        <v>0.78</v>
      </c>
      <c r="Z13" s="291">
        <v>16.899999999999999</v>
      </c>
      <c r="AA13" s="291">
        <v>4.9400000000000004</v>
      </c>
      <c r="AB13" s="291">
        <v>0.16</v>
      </c>
      <c r="AC13" s="292"/>
    </row>
    <row r="14" spans="1:29">
      <c r="A14" s="290" t="s">
        <v>1508</v>
      </c>
      <c r="B14" s="291">
        <v>1010</v>
      </c>
      <c r="C14" s="291"/>
      <c r="D14" s="292"/>
      <c r="E14" s="291">
        <v>8</v>
      </c>
      <c r="F14" s="291">
        <v>1125</v>
      </c>
      <c r="G14" s="291">
        <f t="shared" si="0"/>
        <v>1398.15</v>
      </c>
      <c r="H14" s="291">
        <v>57.2</v>
      </c>
      <c r="I14" s="291">
        <v>1.65</v>
      </c>
      <c r="J14" s="291">
        <v>13.8</v>
      </c>
      <c r="K14" s="291">
        <v>10.9</v>
      </c>
      <c r="L14" s="291">
        <v>0.23</v>
      </c>
      <c r="M14" s="291">
        <v>2.23</v>
      </c>
      <c r="N14" s="291">
        <v>5.67</v>
      </c>
      <c r="O14" s="291">
        <v>3.78</v>
      </c>
      <c r="P14" s="291">
        <v>3.02</v>
      </c>
      <c r="Q14" s="292"/>
      <c r="R14" s="291">
        <v>0.4</v>
      </c>
      <c r="S14" s="292"/>
      <c r="T14" s="291">
        <v>50.9</v>
      </c>
      <c r="U14" s="291">
        <v>0.98</v>
      </c>
      <c r="V14" s="291">
        <v>2.35</v>
      </c>
      <c r="W14" s="291"/>
      <c r="X14" s="291">
        <v>17.899999999999999</v>
      </c>
      <c r="Y14" s="291">
        <v>0.45</v>
      </c>
      <c r="Z14" s="291">
        <v>15.8</v>
      </c>
      <c r="AA14" s="291">
        <v>11.3</v>
      </c>
      <c r="AB14" s="291">
        <v>0.24</v>
      </c>
      <c r="AC14" s="292"/>
    </row>
    <row r="15" spans="1:29">
      <c r="A15" s="290" t="s">
        <v>1508</v>
      </c>
      <c r="B15" s="291">
        <v>1086</v>
      </c>
      <c r="C15" s="291">
        <v>-8.6999999999999993</v>
      </c>
      <c r="D15" s="292"/>
      <c r="E15" s="291">
        <v>1E-3</v>
      </c>
      <c r="F15" s="291">
        <v>1106</v>
      </c>
      <c r="G15" s="291">
        <f t="shared" si="0"/>
        <v>1379.15</v>
      </c>
      <c r="H15" s="291">
        <v>59.2</v>
      </c>
      <c r="I15" s="291">
        <v>1.23</v>
      </c>
      <c r="J15" s="291">
        <v>14.6</v>
      </c>
      <c r="K15" s="291">
        <v>8.61</v>
      </c>
      <c r="L15" s="291">
        <v>0.22</v>
      </c>
      <c r="M15" s="291">
        <v>2.74</v>
      </c>
      <c r="N15" s="291">
        <v>5.82</v>
      </c>
      <c r="O15" s="291">
        <v>3.7</v>
      </c>
      <c r="P15" s="291">
        <v>2.75</v>
      </c>
      <c r="Q15" s="292"/>
      <c r="R15" s="291">
        <v>0.32</v>
      </c>
      <c r="S15" s="292"/>
      <c r="T15" s="291">
        <v>51.8</v>
      </c>
      <c r="U15" s="291">
        <v>0.43</v>
      </c>
      <c r="V15" s="291">
        <v>1.76</v>
      </c>
      <c r="W15" s="291"/>
      <c r="X15" s="291">
        <v>11.3</v>
      </c>
      <c r="Y15" s="291">
        <v>0.57999999999999996</v>
      </c>
      <c r="Z15" s="291">
        <v>14.6</v>
      </c>
      <c r="AA15" s="291">
        <v>18.399999999999999</v>
      </c>
      <c r="AB15" s="291">
        <v>0.27</v>
      </c>
      <c r="AC15" s="292"/>
    </row>
    <row r="16" spans="1:29">
      <c r="A16" s="290" t="s">
        <v>1508</v>
      </c>
      <c r="B16" s="291">
        <v>1098</v>
      </c>
      <c r="C16" s="291"/>
      <c r="D16" s="292"/>
      <c r="E16" s="291">
        <v>8</v>
      </c>
      <c r="F16" s="291">
        <v>1175</v>
      </c>
      <c r="G16" s="291">
        <f t="shared" si="0"/>
        <v>1448.15</v>
      </c>
      <c r="H16" s="291">
        <v>42.8</v>
      </c>
      <c r="I16" s="291">
        <v>5.63</v>
      </c>
      <c r="J16" s="291">
        <v>12.2</v>
      </c>
      <c r="K16" s="291">
        <v>20</v>
      </c>
      <c r="L16" s="291">
        <v>0.35</v>
      </c>
      <c r="M16" s="291">
        <v>3.63</v>
      </c>
      <c r="N16" s="291">
        <v>8.1999999999999993</v>
      </c>
      <c r="O16" s="291">
        <v>2.27</v>
      </c>
      <c r="P16" s="291">
        <v>2.06</v>
      </c>
      <c r="Q16" s="292"/>
      <c r="R16" s="291">
        <v>1.55</v>
      </c>
      <c r="S16" s="292"/>
      <c r="T16" s="291">
        <v>48.8</v>
      </c>
      <c r="U16" s="291">
        <v>1.96</v>
      </c>
      <c r="V16" s="291">
        <v>6.5</v>
      </c>
      <c r="W16" s="291"/>
      <c r="X16" s="291">
        <v>15.1</v>
      </c>
      <c r="Y16" s="291">
        <v>0.37</v>
      </c>
      <c r="Z16" s="291">
        <v>12.9</v>
      </c>
      <c r="AA16" s="291">
        <v>14.7</v>
      </c>
      <c r="AB16" s="291">
        <v>0.56999999999999995</v>
      </c>
      <c r="AC16" s="292"/>
    </row>
    <row r="17" spans="1:29">
      <c r="A17" s="290" t="s">
        <v>1508</v>
      </c>
      <c r="B17" s="291">
        <v>1148</v>
      </c>
      <c r="C17" s="291">
        <v>-9.9</v>
      </c>
      <c r="D17" s="292"/>
      <c r="E17" s="291">
        <v>2</v>
      </c>
      <c r="F17" s="291">
        <v>1020</v>
      </c>
      <c r="G17" s="291">
        <f t="shared" si="0"/>
        <v>1293.1500000000001</v>
      </c>
      <c r="H17" s="291">
        <v>60</v>
      </c>
      <c r="I17" s="291">
        <v>1.1200000000000001</v>
      </c>
      <c r="J17" s="291">
        <v>15.3</v>
      </c>
      <c r="K17" s="291">
        <v>6.72</v>
      </c>
      <c r="L17" s="291">
        <v>0.13</v>
      </c>
      <c r="M17" s="291">
        <v>1.32</v>
      </c>
      <c r="N17" s="291">
        <v>4.34</v>
      </c>
      <c r="O17" s="291">
        <v>3.79</v>
      </c>
      <c r="P17" s="291">
        <v>3.26</v>
      </c>
      <c r="Q17" s="292"/>
      <c r="R17" s="291">
        <v>0.28000000000000003</v>
      </c>
      <c r="S17" s="292"/>
      <c r="T17" s="291">
        <v>51.9</v>
      </c>
      <c r="U17" s="291">
        <v>0.69</v>
      </c>
      <c r="V17" s="291">
        <v>1.68</v>
      </c>
      <c r="W17" s="291"/>
      <c r="X17" s="291">
        <v>11</v>
      </c>
      <c r="Y17" s="291">
        <v>0.31</v>
      </c>
      <c r="Z17" s="291">
        <v>14.3</v>
      </c>
      <c r="AA17" s="291">
        <v>19.3</v>
      </c>
      <c r="AB17" s="291">
        <v>0.37</v>
      </c>
      <c r="AC17" s="292"/>
    </row>
    <row r="18" spans="1:29">
      <c r="A18" s="290" t="s">
        <v>1508</v>
      </c>
      <c r="B18" s="291">
        <v>1162</v>
      </c>
      <c r="C18" s="291">
        <v>-9.5</v>
      </c>
      <c r="D18" s="292"/>
      <c r="E18" s="291">
        <v>2</v>
      </c>
      <c r="F18" s="291">
        <v>1060</v>
      </c>
      <c r="G18" s="291">
        <f t="shared" si="0"/>
        <v>1333.15</v>
      </c>
      <c r="H18" s="291">
        <v>59.5</v>
      </c>
      <c r="I18" s="291">
        <v>1.61</v>
      </c>
      <c r="J18" s="291">
        <v>15.2</v>
      </c>
      <c r="K18" s="291">
        <v>6.38</v>
      </c>
      <c r="L18" s="291">
        <v>0.24</v>
      </c>
      <c r="M18" s="291">
        <v>2.2599999999999998</v>
      </c>
      <c r="N18" s="291">
        <v>5.95</v>
      </c>
      <c r="O18" s="291">
        <v>3.71</v>
      </c>
      <c r="P18" s="291">
        <v>1.58</v>
      </c>
      <c r="Q18" s="292"/>
      <c r="R18" s="291">
        <v>0.3</v>
      </c>
      <c r="S18" s="292"/>
      <c r="T18" s="291">
        <v>51.6</v>
      </c>
      <c r="U18" s="291">
        <v>0.95</v>
      </c>
      <c r="V18" s="291">
        <v>2.84</v>
      </c>
      <c r="W18" s="291"/>
      <c r="X18" s="291">
        <v>9.69</v>
      </c>
      <c r="Y18" s="291">
        <v>0.41</v>
      </c>
      <c r="Z18" s="291">
        <v>14.4</v>
      </c>
      <c r="AA18" s="291">
        <v>19.2</v>
      </c>
      <c r="AB18" s="291">
        <v>0.39</v>
      </c>
      <c r="AC18" s="292"/>
    </row>
    <row r="19" spans="1:29">
      <c r="A19" s="290" t="s">
        <v>1508</v>
      </c>
      <c r="B19" s="291">
        <v>1165</v>
      </c>
      <c r="C19" s="291">
        <v>-9.5</v>
      </c>
      <c r="D19" s="292"/>
      <c r="E19" s="291">
        <v>2</v>
      </c>
      <c r="F19" s="291">
        <v>1060</v>
      </c>
      <c r="G19" s="291">
        <f t="shared" si="0"/>
        <v>1333.15</v>
      </c>
      <c r="H19" s="291">
        <v>59.9</v>
      </c>
      <c r="I19" s="291">
        <v>1.28</v>
      </c>
      <c r="J19" s="291">
        <v>15.2</v>
      </c>
      <c r="K19" s="291">
        <v>6.9</v>
      </c>
      <c r="L19" s="291">
        <v>0.25</v>
      </c>
      <c r="M19" s="291">
        <v>2.2400000000000002</v>
      </c>
      <c r="N19" s="291">
        <v>5.46</v>
      </c>
      <c r="O19" s="291">
        <v>3.58</v>
      </c>
      <c r="P19" s="291">
        <v>2.44</v>
      </c>
      <c r="Q19" s="292"/>
      <c r="R19" s="291">
        <v>0.38</v>
      </c>
      <c r="S19" s="292"/>
      <c r="T19" s="291">
        <v>51.9</v>
      </c>
      <c r="U19" s="291">
        <v>0.55000000000000004</v>
      </c>
      <c r="V19" s="291">
        <v>1.86</v>
      </c>
      <c r="W19" s="291"/>
      <c r="X19" s="291">
        <v>11.1</v>
      </c>
      <c r="Y19" s="291">
        <v>0.55000000000000004</v>
      </c>
      <c r="Z19" s="291">
        <v>14.6</v>
      </c>
      <c r="AA19" s="291">
        <v>19.3</v>
      </c>
      <c r="AB19" s="291">
        <v>0.39</v>
      </c>
      <c r="AC19" s="292"/>
    </row>
    <row r="20" spans="1:29">
      <c r="A20" s="290" t="s">
        <v>1508</v>
      </c>
      <c r="B20" s="291">
        <v>1180</v>
      </c>
      <c r="C20" s="291">
        <v>-9.5</v>
      </c>
      <c r="D20" s="292"/>
      <c r="E20" s="291">
        <v>2</v>
      </c>
      <c r="F20" s="291">
        <v>1100</v>
      </c>
      <c r="G20" s="291">
        <f t="shared" si="0"/>
        <v>1373.15</v>
      </c>
      <c r="H20" s="291">
        <v>55.7</v>
      </c>
      <c r="I20" s="291">
        <v>1.99</v>
      </c>
      <c r="J20" s="291">
        <v>15.8</v>
      </c>
      <c r="K20" s="291">
        <v>5.87</v>
      </c>
      <c r="L20" s="291">
        <v>0.19</v>
      </c>
      <c r="M20" s="291">
        <v>3.66</v>
      </c>
      <c r="N20" s="291">
        <v>7.44</v>
      </c>
      <c r="O20" s="291">
        <v>3.97</v>
      </c>
      <c r="P20" s="291">
        <v>1.42</v>
      </c>
      <c r="Q20" s="292"/>
      <c r="R20" s="291">
        <v>0.38</v>
      </c>
      <c r="S20" s="292"/>
      <c r="T20" s="291">
        <v>50.4</v>
      </c>
      <c r="U20" s="291">
        <v>1.55</v>
      </c>
      <c r="V20" s="291">
        <v>4.5</v>
      </c>
      <c r="W20" s="291"/>
      <c r="X20" s="291">
        <v>6.66</v>
      </c>
      <c r="Y20" s="291">
        <v>0.4</v>
      </c>
      <c r="Z20" s="291">
        <v>15.6</v>
      </c>
      <c r="AA20" s="291">
        <v>19</v>
      </c>
      <c r="AB20" s="291">
        <v>0.52</v>
      </c>
      <c r="AC20" s="292"/>
    </row>
    <row r="21" spans="1:29">
      <c r="A21" s="290" t="s">
        <v>1508</v>
      </c>
      <c r="B21" s="291">
        <v>1222</v>
      </c>
      <c r="C21" s="291">
        <v>-8.8000000000000007</v>
      </c>
      <c r="D21" s="292"/>
      <c r="E21" s="291">
        <v>1E-3</v>
      </c>
      <c r="F21" s="291">
        <v>1100</v>
      </c>
      <c r="G21" s="291">
        <f t="shared" si="0"/>
        <v>1373.15</v>
      </c>
      <c r="H21" s="291">
        <v>59.3</v>
      </c>
      <c r="I21" s="291">
        <v>1.22</v>
      </c>
      <c r="J21" s="291">
        <v>14.7</v>
      </c>
      <c r="K21" s="291">
        <v>8.1300000000000008</v>
      </c>
      <c r="L21" s="291">
        <v>0.11</v>
      </c>
      <c r="M21" s="291">
        <v>2.4300000000000002</v>
      </c>
      <c r="N21" s="291">
        <v>5.53</v>
      </c>
      <c r="O21" s="291">
        <v>3.56</v>
      </c>
      <c r="P21" s="291">
        <v>3.36</v>
      </c>
      <c r="Q21" s="292"/>
      <c r="R21" s="291">
        <v>0.33</v>
      </c>
      <c r="S21" s="292"/>
      <c r="T21" s="291">
        <v>51.3</v>
      </c>
      <c r="U21" s="291">
        <v>0.49</v>
      </c>
      <c r="V21" s="291">
        <v>1.67</v>
      </c>
      <c r="W21" s="291"/>
      <c r="X21" s="291">
        <v>10.5</v>
      </c>
      <c r="Y21" s="291">
        <v>0.46</v>
      </c>
      <c r="Z21" s="291">
        <v>14.3</v>
      </c>
      <c r="AA21" s="291">
        <v>19.899999999999999</v>
      </c>
      <c r="AB21" s="291">
        <v>0.35</v>
      </c>
      <c r="AC21" s="292"/>
    </row>
    <row r="22" spans="1:29">
      <c r="A22" s="290" t="s">
        <v>1508</v>
      </c>
      <c r="B22" s="291">
        <v>1234</v>
      </c>
      <c r="C22" s="291">
        <v>-8.8000000000000007</v>
      </c>
      <c r="D22" s="292"/>
      <c r="E22" s="291">
        <v>2</v>
      </c>
      <c r="F22" s="291">
        <v>1120</v>
      </c>
      <c r="G22" s="291">
        <f t="shared" si="0"/>
        <v>1393.15</v>
      </c>
      <c r="H22" s="291">
        <v>56.3</v>
      </c>
      <c r="I22" s="291">
        <v>2.4300000000000002</v>
      </c>
      <c r="J22" s="291">
        <v>14</v>
      </c>
      <c r="K22" s="291">
        <v>6.87</v>
      </c>
      <c r="L22" s="291">
        <v>0.31</v>
      </c>
      <c r="M22" s="291">
        <v>4.1900000000000004</v>
      </c>
      <c r="N22" s="291">
        <v>7.49</v>
      </c>
      <c r="O22" s="291">
        <v>3.75</v>
      </c>
      <c r="P22" s="291">
        <v>1.49</v>
      </c>
      <c r="Q22" s="292"/>
      <c r="R22" s="291">
        <v>0.44</v>
      </c>
      <c r="S22" s="292"/>
      <c r="T22" s="291">
        <v>51</v>
      </c>
      <c r="U22" s="291">
        <v>1.85</v>
      </c>
      <c r="V22" s="291">
        <v>3.07</v>
      </c>
      <c r="W22" s="291"/>
      <c r="X22" s="291">
        <v>7.53</v>
      </c>
      <c r="Y22" s="291">
        <v>0.55000000000000004</v>
      </c>
      <c r="Z22" s="291">
        <v>16.5</v>
      </c>
      <c r="AA22" s="291">
        <v>18.100000000000001</v>
      </c>
      <c r="AB22" s="291">
        <v>0.36</v>
      </c>
      <c r="AC22" s="292"/>
    </row>
    <row r="23" spans="1:29">
      <c r="A23" s="290" t="s">
        <v>1508</v>
      </c>
      <c r="B23" s="291">
        <v>1248</v>
      </c>
      <c r="C23" s="291">
        <v>-10.3</v>
      </c>
      <c r="D23" s="292"/>
      <c r="E23" s="291">
        <v>2</v>
      </c>
      <c r="F23" s="291">
        <v>1020</v>
      </c>
      <c r="G23" s="291">
        <f t="shared" si="0"/>
        <v>1293.1500000000001</v>
      </c>
      <c r="H23" s="291">
        <v>58.7</v>
      </c>
      <c r="I23" s="291">
        <v>1.1299999999999999</v>
      </c>
      <c r="J23" s="291">
        <v>16.5</v>
      </c>
      <c r="K23" s="291">
        <v>5.6</v>
      </c>
      <c r="L23" s="291">
        <v>0.14000000000000001</v>
      </c>
      <c r="M23" s="291">
        <v>1.56</v>
      </c>
      <c r="N23" s="291">
        <v>4.55</v>
      </c>
      <c r="O23" s="291">
        <v>3.88</v>
      </c>
      <c r="P23" s="291">
        <v>3.61</v>
      </c>
      <c r="Q23" s="292"/>
      <c r="R23" s="291">
        <v>0.25</v>
      </c>
      <c r="S23" s="292"/>
      <c r="T23" s="291">
        <v>51.4</v>
      </c>
      <c r="U23" s="291">
        <v>0.53</v>
      </c>
      <c r="V23" s="291">
        <v>1.77</v>
      </c>
      <c r="W23" s="291"/>
      <c r="X23" s="291">
        <v>10.199999999999999</v>
      </c>
      <c r="Y23" s="291">
        <v>0.37</v>
      </c>
      <c r="Z23" s="291">
        <v>14.6</v>
      </c>
      <c r="AA23" s="291">
        <v>20</v>
      </c>
      <c r="AB23" s="291">
        <v>0.28999999999999998</v>
      </c>
      <c r="AC23" s="292"/>
    </row>
    <row r="24" spans="1:29">
      <c r="A24" s="290" t="s">
        <v>1508</v>
      </c>
      <c r="B24" s="291">
        <v>1249</v>
      </c>
      <c r="C24" s="291">
        <v>-10.3</v>
      </c>
      <c r="D24" s="292"/>
      <c r="E24" s="291">
        <v>2</v>
      </c>
      <c r="F24" s="291">
        <v>1020</v>
      </c>
      <c r="G24" s="291">
        <f t="shared" si="0"/>
        <v>1293.1500000000001</v>
      </c>
      <c r="H24" s="291">
        <v>58.8</v>
      </c>
      <c r="I24" s="291">
        <v>1.19</v>
      </c>
      <c r="J24" s="291">
        <v>16.2</v>
      </c>
      <c r="K24" s="291">
        <v>4.32</v>
      </c>
      <c r="L24" s="291">
        <v>0.2</v>
      </c>
      <c r="M24" s="291">
        <v>2.5</v>
      </c>
      <c r="N24" s="291">
        <v>4.8499999999999996</v>
      </c>
      <c r="O24" s="291">
        <v>3.91</v>
      </c>
      <c r="P24" s="291">
        <v>2.64</v>
      </c>
      <c r="Q24" s="292"/>
      <c r="R24" s="291">
        <v>0.25</v>
      </c>
      <c r="S24" s="292"/>
      <c r="T24" s="291">
        <v>51.8</v>
      </c>
      <c r="U24" s="291">
        <v>0.72</v>
      </c>
      <c r="V24" s="291">
        <v>2.06</v>
      </c>
      <c r="W24" s="291"/>
      <c r="X24" s="291">
        <v>8.1300000000000008</v>
      </c>
      <c r="Y24" s="291">
        <v>0.4</v>
      </c>
      <c r="Z24" s="291">
        <v>16.399999999999999</v>
      </c>
      <c r="AA24" s="291">
        <v>19.3</v>
      </c>
      <c r="AB24" s="291">
        <v>0.08</v>
      </c>
      <c r="AC24" s="292"/>
    </row>
    <row r="25" spans="1:29">
      <c r="A25" s="290" t="s">
        <v>1508</v>
      </c>
      <c r="B25" s="291">
        <v>1280</v>
      </c>
      <c r="C25" s="291">
        <v>-8.8000000000000007</v>
      </c>
      <c r="D25" s="292"/>
      <c r="E25" s="291">
        <v>1E-3</v>
      </c>
      <c r="F25" s="291">
        <v>1100</v>
      </c>
      <c r="G25" s="291">
        <f t="shared" si="0"/>
        <v>1373.15</v>
      </c>
      <c r="H25" s="291">
        <v>52.3</v>
      </c>
      <c r="I25" s="291">
        <v>3.27</v>
      </c>
      <c r="J25" s="291">
        <v>12.3</v>
      </c>
      <c r="K25" s="291">
        <v>13.7</v>
      </c>
      <c r="L25" s="291">
        <v>0.34</v>
      </c>
      <c r="M25" s="291">
        <v>3.83</v>
      </c>
      <c r="N25" s="291">
        <v>8.61</v>
      </c>
      <c r="O25" s="291">
        <v>2.15</v>
      </c>
      <c r="P25" s="291">
        <v>1.46</v>
      </c>
      <c r="Q25" s="292"/>
      <c r="R25" s="291">
        <v>0.46</v>
      </c>
      <c r="S25" s="292"/>
      <c r="T25" s="291">
        <v>51.2</v>
      </c>
      <c r="U25" s="291">
        <v>0.92</v>
      </c>
      <c r="V25" s="291">
        <v>1.95</v>
      </c>
      <c r="W25" s="291"/>
      <c r="X25" s="291">
        <v>11.9</v>
      </c>
      <c r="Y25" s="291">
        <v>0.54</v>
      </c>
      <c r="Z25" s="291">
        <v>14.3</v>
      </c>
      <c r="AA25" s="291">
        <v>19.100000000000001</v>
      </c>
      <c r="AB25" s="291">
        <v>0.22</v>
      </c>
      <c r="AC25" s="292"/>
    </row>
    <row r="26" spans="1:29">
      <c r="A26" s="290" t="s">
        <v>1508</v>
      </c>
      <c r="B26" s="291">
        <v>1287</v>
      </c>
      <c r="C26" s="291">
        <v>-9.6</v>
      </c>
      <c r="D26" s="292"/>
      <c r="E26" s="291">
        <v>5</v>
      </c>
      <c r="F26" s="291">
        <v>1060</v>
      </c>
      <c r="G26" s="291">
        <f t="shared" si="0"/>
        <v>1333.15</v>
      </c>
      <c r="H26" s="291">
        <v>57.2</v>
      </c>
      <c r="I26" s="291">
        <v>1.2</v>
      </c>
      <c r="J26" s="291">
        <v>15.7</v>
      </c>
      <c r="K26" s="291">
        <v>6.58</v>
      </c>
      <c r="L26" s="291">
        <v>0.19</v>
      </c>
      <c r="M26" s="291">
        <v>2.13</v>
      </c>
      <c r="N26" s="291">
        <v>5.31</v>
      </c>
      <c r="O26" s="291">
        <v>3.85</v>
      </c>
      <c r="P26" s="291">
        <v>2.5099999999999998</v>
      </c>
      <c r="Q26" s="292"/>
      <c r="R26" s="291">
        <v>0.27</v>
      </c>
      <c r="S26" s="292"/>
      <c r="T26" s="291">
        <v>50.4</v>
      </c>
      <c r="U26" s="291">
        <v>0.75</v>
      </c>
      <c r="V26" s="291">
        <v>3.38</v>
      </c>
      <c r="W26" s="291"/>
      <c r="X26" s="291">
        <v>11.6</v>
      </c>
      <c r="Y26" s="291">
        <v>0.4</v>
      </c>
      <c r="Z26" s="291">
        <v>14.1</v>
      </c>
      <c r="AA26" s="291">
        <v>18.399999999999999</v>
      </c>
      <c r="AB26" s="291">
        <v>0.33</v>
      </c>
      <c r="AC26" s="292"/>
    </row>
    <row r="27" spans="1:29">
      <c r="A27" s="290" t="s">
        <v>1508</v>
      </c>
      <c r="B27" s="291">
        <v>1304</v>
      </c>
      <c r="C27" s="291">
        <v>-8.5</v>
      </c>
      <c r="D27" s="292"/>
      <c r="E27" s="291">
        <v>1E-3</v>
      </c>
      <c r="F27" s="291">
        <v>1122</v>
      </c>
      <c r="G27" s="291">
        <f t="shared" si="0"/>
        <v>1395.15</v>
      </c>
      <c r="H27" s="291">
        <v>51.4</v>
      </c>
      <c r="I27" s="291">
        <v>2.12</v>
      </c>
      <c r="J27" s="291">
        <v>13</v>
      </c>
      <c r="K27" s="291">
        <v>13.5</v>
      </c>
      <c r="L27" s="291">
        <v>0.39</v>
      </c>
      <c r="M27" s="291">
        <v>4.55</v>
      </c>
      <c r="N27" s="291">
        <v>9.5</v>
      </c>
      <c r="O27" s="291">
        <v>2.65</v>
      </c>
      <c r="P27" s="291">
        <v>1.23</v>
      </c>
      <c r="Q27" s="292"/>
      <c r="R27" s="291">
        <v>0.35</v>
      </c>
      <c r="S27" s="292"/>
      <c r="T27" s="291">
        <v>51.3</v>
      </c>
      <c r="U27" s="291">
        <v>0.51</v>
      </c>
      <c r="V27" s="291">
        <v>2.37</v>
      </c>
      <c r="W27" s="291"/>
      <c r="X27" s="291">
        <v>10.3</v>
      </c>
      <c r="Y27" s="291">
        <v>0.36</v>
      </c>
      <c r="Z27" s="291">
        <v>14.3</v>
      </c>
      <c r="AA27" s="291">
        <v>20.100000000000001</v>
      </c>
      <c r="AB27" s="291">
        <v>0.13</v>
      </c>
      <c r="AC27" s="292"/>
    </row>
    <row r="28" spans="1:29">
      <c r="A28" s="290" t="s">
        <v>3010</v>
      </c>
      <c r="B28" s="294" t="s">
        <v>1532</v>
      </c>
      <c r="C28" s="294"/>
      <c r="D28" s="295"/>
      <c r="E28" s="290">
        <v>10</v>
      </c>
      <c r="F28" s="290">
        <v>1280</v>
      </c>
      <c r="G28" s="291">
        <f t="shared" si="0"/>
        <v>1553.15</v>
      </c>
      <c r="H28" s="296">
        <v>49</v>
      </c>
      <c r="I28" s="297">
        <v>0.88</v>
      </c>
      <c r="J28" s="297">
        <v>17.399999999999999</v>
      </c>
      <c r="K28" s="297">
        <v>11</v>
      </c>
      <c r="L28" s="297">
        <v>0.1</v>
      </c>
      <c r="M28" s="297">
        <v>8.34</v>
      </c>
      <c r="N28" s="297">
        <v>10.6</v>
      </c>
      <c r="O28" s="297">
        <v>2.89</v>
      </c>
      <c r="P28" s="297">
        <v>0.16</v>
      </c>
      <c r="Q28" s="297" t="s">
        <v>1353</v>
      </c>
      <c r="R28" s="297" t="s">
        <v>1353</v>
      </c>
      <c r="S28" s="297"/>
      <c r="T28" s="296">
        <v>51</v>
      </c>
      <c r="U28" s="297">
        <v>0.43</v>
      </c>
      <c r="V28" s="297">
        <v>7.02</v>
      </c>
      <c r="W28" s="297">
        <v>7.0000000000000007E-2</v>
      </c>
      <c r="X28" s="297">
        <v>6.56</v>
      </c>
      <c r="Y28" s="297">
        <v>0.15</v>
      </c>
      <c r="Z28" s="297">
        <v>19.8</v>
      </c>
      <c r="AA28" s="297">
        <v>14.8</v>
      </c>
      <c r="AB28" s="297">
        <v>0.38</v>
      </c>
      <c r="AC28" s="292"/>
    </row>
    <row r="29" spans="1:29">
      <c r="A29" s="290" t="s">
        <v>1514</v>
      </c>
      <c r="B29" s="294" t="s">
        <v>1533</v>
      </c>
      <c r="C29" s="294"/>
      <c r="D29" s="295"/>
      <c r="E29" s="290">
        <v>10</v>
      </c>
      <c r="F29" s="290">
        <v>1270</v>
      </c>
      <c r="G29" s="291">
        <f t="shared" si="0"/>
        <v>1543.15</v>
      </c>
      <c r="H29" s="296">
        <v>48.9</v>
      </c>
      <c r="I29" s="297">
        <v>0.81</v>
      </c>
      <c r="J29" s="297">
        <v>17.5</v>
      </c>
      <c r="K29" s="297">
        <v>10.8</v>
      </c>
      <c r="L29" s="297">
        <v>0.11</v>
      </c>
      <c r="M29" s="297">
        <v>8.52</v>
      </c>
      <c r="N29" s="297">
        <v>10.5</v>
      </c>
      <c r="O29" s="297">
        <v>2.99</v>
      </c>
      <c r="P29" s="297">
        <v>0.15</v>
      </c>
      <c r="Q29" s="297" t="s">
        <v>1353</v>
      </c>
      <c r="R29" s="297" t="s">
        <v>1353</v>
      </c>
      <c r="S29" s="297"/>
      <c r="T29" s="296">
        <v>51.7</v>
      </c>
      <c r="U29" s="297">
        <v>0.35</v>
      </c>
      <c r="V29" s="297">
        <v>6.3</v>
      </c>
      <c r="W29" s="297">
        <v>0.11</v>
      </c>
      <c r="X29" s="297">
        <v>7.56</v>
      </c>
      <c r="Y29" s="297">
        <v>0.15</v>
      </c>
      <c r="Z29" s="297">
        <v>20.7</v>
      </c>
      <c r="AA29" s="297">
        <v>12.4</v>
      </c>
      <c r="AB29" s="297">
        <v>0.4</v>
      </c>
      <c r="AC29" s="292"/>
    </row>
    <row r="30" spans="1:29">
      <c r="A30" s="290" t="s">
        <v>1514</v>
      </c>
      <c r="B30" s="294" t="s">
        <v>1513</v>
      </c>
      <c r="C30" s="294"/>
      <c r="D30" s="295"/>
      <c r="E30" s="290">
        <v>10</v>
      </c>
      <c r="F30" s="290">
        <v>1260</v>
      </c>
      <c r="G30" s="291">
        <f t="shared" si="0"/>
        <v>1533.15</v>
      </c>
      <c r="H30" s="296">
        <v>48.1</v>
      </c>
      <c r="I30" s="297">
        <v>0.89</v>
      </c>
      <c r="J30" s="297">
        <v>17.399999999999999</v>
      </c>
      <c r="K30" s="297">
        <v>10.7</v>
      </c>
      <c r="L30" s="297">
        <v>0.19</v>
      </c>
      <c r="M30" s="297">
        <v>8.33</v>
      </c>
      <c r="N30" s="297">
        <v>10.7</v>
      </c>
      <c r="O30" s="297">
        <v>3.12</v>
      </c>
      <c r="P30" s="297">
        <v>0.15</v>
      </c>
      <c r="Q30" s="297">
        <v>0.04</v>
      </c>
      <c r="R30" s="297">
        <v>7.0000000000000007E-2</v>
      </c>
      <c r="S30" s="297"/>
      <c r="T30" s="296">
        <v>51.3</v>
      </c>
      <c r="U30" s="297">
        <v>0.51</v>
      </c>
      <c r="V30" s="297">
        <v>7.1</v>
      </c>
      <c r="W30" s="297">
        <v>0.18</v>
      </c>
      <c r="X30" s="297">
        <v>5.97</v>
      </c>
      <c r="Y30" s="297">
        <v>0.2</v>
      </c>
      <c r="Z30" s="297">
        <v>18</v>
      </c>
      <c r="AA30" s="297">
        <v>17.2</v>
      </c>
      <c r="AB30" s="297">
        <v>0.43</v>
      </c>
      <c r="AC30" s="292"/>
    </row>
    <row r="31" spans="1:29">
      <c r="A31" s="290" t="s">
        <v>1514</v>
      </c>
      <c r="B31" s="294" t="s">
        <v>1515</v>
      </c>
      <c r="C31" s="294"/>
      <c r="D31" s="295"/>
      <c r="E31" s="290">
        <v>10</v>
      </c>
      <c r="F31" s="290">
        <v>1245</v>
      </c>
      <c r="G31" s="291">
        <f t="shared" si="0"/>
        <v>1518.15</v>
      </c>
      <c r="H31" s="296">
        <v>48.3</v>
      </c>
      <c r="I31" s="297">
        <v>1.03</v>
      </c>
      <c r="J31" s="297">
        <v>16.7</v>
      </c>
      <c r="K31" s="297">
        <v>11.4</v>
      </c>
      <c r="L31" s="297">
        <v>0.22</v>
      </c>
      <c r="M31" s="297">
        <v>8.08</v>
      </c>
      <c r="N31" s="297">
        <v>10.6</v>
      </c>
      <c r="O31" s="297">
        <v>3.35</v>
      </c>
      <c r="P31" s="297">
        <v>0.17</v>
      </c>
      <c r="Q31" s="297">
        <v>0.03</v>
      </c>
      <c r="R31" s="297">
        <v>0.09</v>
      </c>
      <c r="S31" s="297"/>
      <c r="T31" s="296">
        <v>52.5</v>
      </c>
      <c r="U31" s="297">
        <v>0.5</v>
      </c>
      <c r="V31" s="297">
        <v>5.5</v>
      </c>
      <c r="W31" s="297">
        <v>0.17</v>
      </c>
      <c r="X31" s="297">
        <v>6.29</v>
      </c>
      <c r="Y31" s="297">
        <v>0.2</v>
      </c>
      <c r="Z31" s="297">
        <v>18</v>
      </c>
      <c r="AA31" s="297">
        <v>17.8</v>
      </c>
      <c r="AB31" s="297">
        <v>0.41</v>
      </c>
      <c r="AC31" s="292"/>
    </row>
    <row r="32" spans="1:29">
      <c r="A32" s="290" t="s">
        <v>1514</v>
      </c>
      <c r="B32" s="294" t="s">
        <v>1516</v>
      </c>
      <c r="C32" s="294"/>
      <c r="D32" s="295"/>
      <c r="E32" s="290">
        <v>10</v>
      </c>
      <c r="F32" s="290">
        <v>1240</v>
      </c>
      <c r="G32" s="291">
        <f t="shared" si="0"/>
        <v>1513.15</v>
      </c>
      <c r="H32" s="296">
        <v>47</v>
      </c>
      <c r="I32" s="297">
        <v>1.24</v>
      </c>
      <c r="J32" s="297">
        <v>16.3</v>
      </c>
      <c r="K32" s="297">
        <v>12.7</v>
      </c>
      <c r="L32" s="297">
        <v>0.23</v>
      </c>
      <c r="M32" s="297">
        <v>7.46</v>
      </c>
      <c r="N32" s="297">
        <v>10</v>
      </c>
      <c r="O32" s="297">
        <v>3.42</v>
      </c>
      <c r="P32" s="297">
        <v>0.19</v>
      </c>
      <c r="Q32" s="297">
        <v>0.03</v>
      </c>
      <c r="R32" s="297">
        <v>0.13</v>
      </c>
      <c r="S32" s="297"/>
      <c r="T32" s="296">
        <v>50.7</v>
      </c>
      <c r="U32" s="297">
        <v>0.54</v>
      </c>
      <c r="V32" s="297">
        <v>6.4</v>
      </c>
      <c r="W32" s="297">
        <v>0.14000000000000001</v>
      </c>
      <c r="X32" s="297">
        <v>6.66</v>
      </c>
      <c r="Y32" s="297">
        <v>0.22</v>
      </c>
      <c r="Z32" s="297">
        <v>17.600000000000001</v>
      </c>
      <c r="AA32" s="297">
        <v>17</v>
      </c>
      <c r="AB32" s="297">
        <v>0.45</v>
      </c>
      <c r="AC32" s="292"/>
    </row>
    <row r="33" spans="1:29">
      <c r="A33" s="290" t="s">
        <v>1514</v>
      </c>
      <c r="B33" s="294" t="s">
        <v>1538</v>
      </c>
      <c r="C33" s="294"/>
      <c r="D33" s="295"/>
      <c r="E33" s="290">
        <v>11</v>
      </c>
      <c r="F33" s="290">
        <v>1290</v>
      </c>
      <c r="G33" s="291">
        <f t="shared" si="0"/>
        <v>1563.15</v>
      </c>
      <c r="H33" s="296">
        <v>48.1</v>
      </c>
      <c r="I33" s="297">
        <v>0.56999999999999995</v>
      </c>
      <c r="J33" s="297">
        <v>18.7</v>
      </c>
      <c r="K33" s="297">
        <v>8.14</v>
      </c>
      <c r="L33" s="297">
        <v>0.21</v>
      </c>
      <c r="M33" s="297">
        <v>10.5</v>
      </c>
      <c r="N33" s="297">
        <v>11.9</v>
      </c>
      <c r="O33" s="297">
        <v>2.41</v>
      </c>
      <c r="P33" s="297">
        <v>0.08</v>
      </c>
      <c r="Q33" s="297">
        <v>0.06</v>
      </c>
      <c r="R33" s="297">
        <v>0.13</v>
      </c>
      <c r="S33" s="297"/>
      <c r="T33" s="296">
        <v>50.2</v>
      </c>
      <c r="U33" s="297">
        <v>0.35</v>
      </c>
      <c r="V33" s="297">
        <v>9.8000000000000007</v>
      </c>
      <c r="W33" s="297">
        <v>0.13</v>
      </c>
      <c r="X33" s="297">
        <v>4.7</v>
      </c>
      <c r="Y33" s="297">
        <v>0.14000000000000001</v>
      </c>
      <c r="Z33" s="297">
        <v>18.8</v>
      </c>
      <c r="AA33" s="297">
        <v>16</v>
      </c>
      <c r="AB33" s="297">
        <v>0.45</v>
      </c>
      <c r="AC33" s="292"/>
    </row>
    <row r="34" spans="1:29">
      <c r="A34" s="290" t="s">
        <v>1514</v>
      </c>
      <c r="B34" s="294" t="s">
        <v>1539</v>
      </c>
      <c r="C34" s="294"/>
      <c r="D34" s="295"/>
      <c r="E34" s="290">
        <v>11</v>
      </c>
      <c r="F34" s="290">
        <v>1285</v>
      </c>
      <c r="G34" s="291">
        <f t="shared" si="0"/>
        <v>1558.15</v>
      </c>
      <c r="H34" s="296">
        <v>47.6</v>
      </c>
      <c r="I34" s="297">
        <v>0.8</v>
      </c>
      <c r="J34" s="297">
        <v>18.3</v>
      </c>
      <c r="K34" s="297">
        <v>9.43</v>
      </c>
      <c r="L34" s="297">
        <v>0.14000000000000001</v>
      </c>
      <c r="M34" s="297">
        <v>9.31</v>
      </c>
      <c r="N34" s="297">
        <v>11.1</v>
      </c>
      <c r="O34" s="297">
        <v>2.7</v>
      </c>
      <c r="P34" s="297">
        <v>0.11</v>
      </c>
      <c r="Q34" s="297" t="s">
        <v>1353</v>
      </c>
      <c r="R34" s="297">
        <v>0.06</v>
      </c>
      <c r="S34" s="297"/>
      <c r="T34" s="296">
        <v>49.9</v>
      </c>
      <c r="U34" s="297">
        <v>0.41</v>
      </c>
      <c r="V34" s="297">
        <v>10.3</v>
      </c>
      <c r="W34" s="297">
        <v>0.08</v>
      </c>
      <c r="X34" s="297">
        <v>5.79</v>
      </c>
      <c r="Y34" s="297">
        <v>0.15</v>
      </c>
      <c r="Z34" s="297">
        <v>18</v>
      </c>
      <c r="AA34" s="297">
        <v>15.1</v>
      </c>
      <c r="AB34" s="297">
        <v>0.51</v>
      </c>
      <c r="AC34" s="292"/>
    </row>
    <row r="35" spans="1:29">
      <c r="A35" s="290" t="s">
        <v>1514</v>
      </c>
      <c r="B35" s="294" t="s">
        <v>1537</v>
      </c>
      <c r="C35" s="294"/>
      <c r="D35" s="295"/>
      <c r="E35" s="290">
        <v>11</v>
      </c>
      <c r="F35" s="290">
        <v>1293</v>
      </c>
      <c r="G35" s="291">
        <f t="shared" si="0"/>
        <v>1566.15</v>
      </c>
      <c r="H35" s="296">
        <v>49.9</v>
      </c>
      <c r="I35" s="297">
        <v>0.65</v>
      </c>
      <c r="J35" s="297">
        <v>17.399999999999999</v>
      </c>
      <c r="K35" s="297">
        <v>7.9</v>
      </c>
      <c r="L35" s="297">
        <v>0.1</v>
      </c>
      <c r="M35" s="297">
        <v>10.8</v>
      </c>
      <c r="N35" s="297">
        <v>11.5</v>
      </c>
      <c r="O35" s="297">
        <v>2.2999999999999998</v>
      </c>
      <c r="P35" s="297">
        <v>0.11</v>
      </c>
      <c r="Q35" s="297" t="s">
        <v>1353</v>
      </c>
      <c r="R35" s="297">
        <v>0.15</v>
      </c>
      <c r="S35" s="297"/>
      <c r="T35" s="296">
        <v>49.1</v>
      </c>
      <c r="U35" s="297">
        <v>0.41</v>
      </c>
      <c r="V35" s="297">
        <v>11.9</v>
      </c>
      <c r="W35" s="297">
        <v>0.13</v>
      </c>
      <c r="X35" s="297">
        <v>5</v>
      </c>
      <c r="Y35" s="297">
        <v>0.14000000000000001</v>
      </c>
      <c r="Z35" s="297">
        <v>17.600000000000001</v>
      </c>
      <c r="AA35" s="297">
        <v>16.3</v>
      </c>
      <c r="AB35" s="297">
        <v>0.45</v>
      </c>
      <c r="AC35" s="292"/>
    </row>
    <row r="36" spans="1:29">
      <c r="A36" s="290" t="s">
        <v>1514</v>
      </c>
      <c r="B36" s="294" t="s">
        <v>1541</v>
      </c>
      <c r="C36" s="294"/>
      <c r="D36" s="295"/>
      <c r="E36" s="290">
        <v>12</v>
      </c>
      <c r="F36" s="290">
        <v>1285</v>
      </c>
      <c r="G36" s="291">
        <f t="shared" si="0"/>
        <v>1558.15</v>
      </c>
      <c r="H36" s="296">
        <v>48.8</v>
      </c>
      <c r="I36" s="297">
        <v>0.57999999999999996</v>
      </c>
      <c r="J36" s="297">
        <v>19.3</v>
      </c>
      <c r="K36" s="297">
        <v>8.6300000000000008</v>
      </c>
      <c r="L36" s="297">
        <v>0.17</v>
      </c>
      <c r="M36" s="297">
        <v>9.83</v>
      </c>
      <c r="N36" s="297">
        <v>11.5</v>
      </c>
      <c r="O36" s="297">
        <v>2.77</v>
      </c>
      <c r="P36" s="297">
        <v>0.09</v>
      </c>
      <c r="Q36" s="297" t="s">
        <v>1353</v>
      </c>
      <c r="R36" s="297">
        <v>0.17</v>
      </c>
      <c r="S36" s="297"/>
      <c r="T36" s="296">
        <v>50.4</v>
      </c>
      <c r="U36" s="297">
        <v>0.32</v>
      </c>
      <c r="V36" s="297">
        <v>10.199999999999999</v>
      </c>
      <c r="W36" s="297">
        <v>0.08</v>
      </c>
      <c r="X36" s="297">
        <v>5.38</v>
      </c>
      <c r="Y36" s="297">
        <v>0.15</v>
      </c>
      <c r="Z36" s="297">
        <v>19.100000000000001</v>
      </c>
      <c r="AA36" s="297">
        <v>14.9</v>
      </c>
      <c r="AB36" s="297">
        <v>0.48</v>
      </c>
      <c r="AC36" s="292"/>
    </row>
    <row r="37" spans="1:29">
      <c r="A37" s="290" t="s">
        <v>1514</v>
      </c>
      <c r="B37" s="294" t="s">
        <v>1540</v>
      </c>
      <c r="C37" s="294"/>
      <c r="D37" s="295"/>
      <c r="E37" s="290">
        <v>12</v>
      </c>
      <c r="F37" s="290">
        <v>1290</v>
      </c>
      <c r="G37" s="291">
        <f t="shared" si="0"/>
        <v>1563.15</v>
      </c>
      <c r="H37" s="296">
        <v>48.8</v>
      </c>
      <c r="I37" s="297">
        <v>0.57999999999999996</v>
      </c>
      <c r="J37" s="297">
        <v>19.2</v>
      </c>
      <c r="K37" s="297">
        <v>8.49</v>
      </c>
      <c r="L37" s="297">
        <v>0.2</v>
      </c>
      <c r="M37" s="297">
        <v>10.1</v>
      </c>
      <c r="N37" s="297">
        <v>11.6</v>
      </c>
      <c r="O37" s="297">
        <v>2.74</v>
      </c>
      <c r="P37" s="297">
        <v>0.08</v>
      </c>
      <c r="Q37" s="297" t="s">
        <v>1353</v>
      </c>
      <c r="R37" s="297">
        <v>0.16</v>
      </c>
      <c r="S37" s="297"/>
      <c r="T37" s="296">
        <v>49.3</v>
      </c>
      <c r="U37" s="297">
        <v>0.37</v>
      </c>
      <c r="V37" s="297">
        <v>11.8</v>
      </c>
      <c r="W37" s="297">
        <v>0.17</v>
      </c>
      <c r="X37" s="297">
        <v>5.1100000000000003</v>
      </c>
      <c r="Y37" s="297">
        <v>0.14000000000000001</v>
      </c>
      <c r="Z37" s="297">
        <v>18.2</v>
      </c>
      <c r="AA37" s="297">
        <v>15.5</v>
      </c>
      <c r="AB37" s="297">
        <v>0.5</v>
      </c>
      <c r="AC37" s="292"/>
    </row>
    <row r="38" spans="1:29">
      <c r="A38" s="290" t="s">
        <v>1514</v>
      </c>
      <c r="B38" s="294" t="s">
        <v>1522</v>
      </c>
      <c r="C38" s="294"/>
      <c r="D38" s="295"/>
      <c r="E38" s="290">
        <v>12</v>
      </c>
      <c r="F38" s="290">
        <v>1280</v>
      </c>
      <c r="G38" s="291">
        <f t="shared" si="0"/>
        <v>1553.15</v>
      </c>
      <c r="H38" s="296">
        <v>48.2</v>
      </c>
      <c r="I38" s="297">
        <v>0.7</v>
      </c>
      <c r="J38" s="297">
        <v>18.600000000000001</v>
      </c>
      <c r="K38" s="297">
        <v>9.64</v>
      </c>
      <c r="L38" s="297">
        <v>0.21</v>
      </c>
      <c r="M38" s="297">
        <v>8.94</v>
      </c>
      <c r="N38" s="297">
        <v>10.5</v>
      </c>
      <c r="O38" s="297">
        <v>3.09</v>
      </c>
      <c r="P38" s="297">
        <v>0.12</v>
      </c>
      <c r="Q38" s="297" t="s">
        <v>1353</v>
      </c>
      <c r="R38" s="297">
        <v>0.04</v>
      </c>
      <c r="S38" s="297"/>
      <c r="T38" s="296">
        <v>49.7</v>
      </c>
      <c r="U38" s="297">
        <v>0.4</v>
      </c>
      <c r="V38" s="297">
        <v>10.3</v>
      </c>
      <c r="W38" s="297">
        <v>0.14000000000000001</v>
      </c>
      <c r="X38" s="297">
        <v>5.64</v>
      </c>
      <c r="Y38" s="297">
        <v>0.13</v>
      </c>
      <c r="Z38" s="297">
        <v>17.899999999999999</v>
      </c>
      <c r="AA38" s="297">
        <v>15.8</v>
      </c>
      <c r="AB38" s="297">
        <v>0.53</v>
      </c>
      <c r="AC38" s="292"/>
    </row>
    <row r="39" spans="1:29">
      <c r="A39" s="290" t="s">
        <v>1514</v>
      </c>
      <c r="B39" s="294" t="s">
        <v>1521</v>
      </c>
      <c r="C39" s="294"/>
      <c r="D39" s="295"/>
      <c r="E39" s="290">
        <v>12</v>
      </c>
      <c r="F39" s="290">
        <v>1280</v>
      </c>
      <c r="G39" s="291">
        <f t="shared" si="0"/>
        <v>1553.15</v>
      </c>
      <c r="H39" s="296">
        <v>48.3</v>
      </c>
      <c r="I39" s="297">
        <v>0.7</v>
      </c>
      <c r="J39" s="297">
        <v>18.7</v>
      </c>
      <c r="K39" s="297">
        <v>8.77</v>
      </c>
      <c r="L39" s="297">
        <v>0.11</v>
      </c>
      <c r="M39" s="297">
        <v>8.73</v>
      </c>
      <c r="N39" s="297">
        <v>10.3</v>
      </c>
      <c r="O39" s="297">
        <v>3.06</v>
      </c>
      <c r="P39" s="297">
        <v>0.13</v>
      </c>
      <c r="Q39" s="297" t="s">
        <v>1353</v>
      </c>
      <c r="R39" s="297">
        <v>0.06</v>
      </c>
      <c r="S39" s="297"/>
      <c r="T39" s="296">
        <v>50</v>
      </c>
      <c r="U39" s="297">
        <v>0.43</v>
      </c>
      <c r="V39" s="297">
        <v>9.5299999999999994</v>
      </c>
      <c r="W39" s="297">
        <v>0.08</v>
      </c>
      <c r="X39" s="297">
        <v>6.61</v>
      </c>
      <c r="Y39" s="297">
        <v>0.16</v>
      </c>
      <c r="Z39" s="297">
        <v>17.899999999999999</v>
      </c>
      <c r="AA39" s="297">
        <v>14.6</v>
      </c>
      <c r="AB39" s="297">
        <v>0.65</v>
      </c>
      <c r="AC39" s="292"/>
    </row>
    <row r="40" spans="1:29">
      <c r="A40" s="290" t="s">
        <v>1514</v>
      </c>
      <c r="B40" s="294" t="s">
        <v>1519</v>
      </c>
      <c r="C40" s="294"/>
      <c r="D40" s="295"/>
      <c r="E40" s="290">
        <v>12</v>
      </c>
      <c r="F40" s="290">
        <v>1290</v>
      </c>
      <c r="G40" s="291">
        <f t="shared" si="0"/>
        <v>1563.15</v>
      </c>
      <c r="H40" s="296">
        <v>47.9</v>
      </c>
      <c r="I40" s="297">
        <v>0.68</v>
      </c>
      <c r="J40" s="297">
        <v>18.8</v>
      </c>
      <c r="K40" s="297">
        <v>8.5</v>
      </c>
      <c r="L40" s="297">
        <v>0.12</v>
      </c>
      <c r="M40" s="297">
        <v>8.93</v>
      </c>
      <c r="N40" s="297">
        <v>11.1</v>
      </c>
      <c r="O40" s="297">
        <v>2.8</v>
      </c>
      <c r="P40" s="297">
        <v>0.11</v>
      </c>
      <c r="Q40" s="297" t="s">
        <v>1353</v>
      </c>
      <c r="R40" s="297">
        <v>0.03</v>
      </c>
      <c r="S40" s="297"/>
      <c r="T40" s="296">
        <v>49.3</v>
      </c>
      <c r="U40" s="297">
        <v>0.35</v>
      </c>
      <c r="V40" s="297">
        <v>10.199999999999999</v>
      </c>
      <c r="W40" s="297">
        <v>0.1</v>
      </c>
      <c r="X40" s="297">
        <v>5.67</v>
      </c>
      <c r="Y40" s="297">
        <v>0.15</v>
      </c>
      <c r="Z40" s="297">
        <v>17.399999999999999</v>
      </c>
      <c r="AA40" s="297">
        <v>15.8</v>
      </c>
      <c r="AB40" s="297">
        <v>0.61</v>
      </c>
      <c r="AC40" s="292"/>
    </row>
    <row r="41" spans="1:29">
      <c r="A41" s="290" t="s">
        <v>1514</v>
      </c>
      <c r="B41" s="294" t="s">
        <v>1523</v>
      </c>
      <c r="C41" s="294"/>
      <c r="D41" s="295"/>
      <c r="E41" s="290">
        <v>12</v>
      </c>
      <c r="F41" s="290">
        <v>1280</v>
      </c>
      <c r="G41" s="291">
        <f t="shared" si="0"/>
        <v>1553.15</v>
      </c>
      <c r="H41" s="296">
        <v>48.4</v>
      </c>
      <c r="I41" s="297">
        <v>0.72</v>
      </c>
      <c r="J41" s="297">
        <v>18.8</v>
      </c>
      <c r="K41" s="297">
        <v>9.41</v>
      </c>
      <c r="L41" s="297">
        <v>0.14000000000000001</v>
      </c>
      <c r="M41" s="297">
        <v>8.6300000000000008</v>
      </c>
      <c r="N41" s="297">
        <v>10.5</v>
      </c>
      <c r="O41" s="297">
        <v>3.07</v>
      </c>
      <c r="P41" s="297">
        <v>0.13</v>
      </c>
      <c r="Q41" s="297" t="s">
        <v>1353</v>
      </c>
      <c r="R41" s="297">
        <v>0.06</v>
      </c>
      <c r="S41" s="297"/>
      <c r="T41" s="296">
        <v>50.3</v>
      </c>
      <c r="U41" s="297">
        <v>0.37</v>
      </c>
      <c r="V41" s="297">
        <v>9.4499999999999993</v>
      </c>
      <c r="W41" s="297">
        <v>0.12</v>
      </c>
      <c r="X41" s="297">
        <v>6.25</v>
      </c>
      <c r="Y41" s="297">
        <v>0.16</v>
      </c>
      <c r="Z41" s="297">
        <v>18.2</v>
      </c>
      <c r="AA41" s="297">
        <v>14.9</v>
      </c>
      <c r="AB41" s="297">
        <v>0.56999999999999995</v>
      </c>
      <c r="AC41" s="292"/>
    </row>
    <row r="42" spans="1:29">
      <c r="A42" s="290" t="s">
        <v>1514</v>
      </c>
      <c r="B42" s="294" t="s">
        <v>1526</v>
      </c>
      <c r="C42" s="294"/>
      <c r="D42" s="295"/>
      <c r="E42" s="290">
        <v>12</v>
      </c>
      <c r="F42" s="290">
        <v>1265</v>
      </c>
      <c r="G42" s="291">
        <f t="shared" si="0"/>
        <v>1538.15</v>
      </c>
      <c r="H42" s="296">
        <v>48</v>
      </c>
      <c r="I42" s="297">
        <v>0.9</v>
      </c>
      <c r="J42" s="297">
        <v>18.2</v>
      </c>
      <c r="K42" s="297">
        <v>11.3</v>
      </c>
      <c r="L42" s="297">
        <v>0.18</v>
      </c>
      <c r="M42" s="297">
        <v>7.91</v>
      </c>
      <c r="N42" s="297">
        <v>9.1300000000000008</v>
      </c>
      <c r="O42" s="297">
        <v>3.85</v>
      </c>
      <c r="P42" s="297">
        <v>0.18</v>
      </c>
      <c r="Q42" s="297">
        <v>0.04</v>
      </c>
      <c r="R42" s="297">
        <v>7.0000000000000007E-2</v>
      </c>
      <c r="S42" s="297"/>
      <c r="T42" s="296">
        <v>50.6</v>
      </c>
      <c r="U42" s="297">
        <v>0.67</v>
      </c>
      <c r="V42" s="297">
        <v>7.9</v>
      </c>
      <c r="W42" s="297">
        <v>0.11</v>
      </c>
      <c r="X42" s="297">
        <v>8</v>
      </c>
      <c r="Y42" s="297">
        <v>0.23</v>
      </c>
      <c r="Z42" s="297">
        <v>17.899999999999999</v>
      </c>
      <c r="AA42" s="297">
        <v>14.7</v>
      </c>
      <c r="AB42" s="297">
        <v>0.59</v>
      </c>
      <c r="AC42" s="292"/>
    </row>
    <row r="43" spans="1:29">
      <c r="A43" s="290" t="s">
        <v>1514</v>
      </c>
      <c r="B43" s="294" t="s">
        <v>1518</v>
      </c>
      <c r="C43" s="294"/>
      <c r="D43" s="295"/>
      <c r="E43" s="290">
        <v>12</v>
      </c>
      <c r="F43" s="290">
        <v>1290</v>
      </c>
      <c r="G43" s="291">
        <f t="shared" si="0"/>
        <v>1563.15</v>
      </c>
      <c r="H43" s="296">
        <v>48.1</v>
      </c>
      <c r="I43" s="297">
        <v>0.63</v>
      </c>
      <c r="J43" s="297">
        <v>18.600000000000001</v>
      </c>
      <c r="K43" s="297">
        <v>8.69</v>
      </c>
      <c r="L43" s="297">
        <v>0.16</v>
      </c>
      <c r="M43" s="297">
        <v>9.4600000000000009</v>
      </c>
      <c r="N43" s="297">
        <v>11.4</v>
      </c>
      <c r="O43" s="297">
        <v>2.66</v>
      </c>
      <c r="P43" s="297">
        <v>0.1</v>
      </c>
      <c r="Q43" s="297" t="s">
        <v>1353</v>
      </c>
      <c r="R43" s="297">
        <v>0.02</v>
      </c>
      <c r="S43" s="297"/>
      <c r="T43" s="296">
        <v>50.5</v>
      </c>
      <c r="U43" s="297">
        <v>0.36</v>
      </c>
      <c r="V43" s="297">
        <v>9.4</v>
      </c>
      <c r="W43" s="297">
        <v>0.2</v>
      </c>
      <c r="X43" s="297">
        <v>5.6</v>
      </c>
      <c r="Y43" s="297">
        <v>0.17</v>
      </c>
      <c r="Z43" s="297">
        <v>18.600000000000001</v>
      </c>
      <c r="AA43" s="297">
        <v>15.7</v>
      </c>
      <c r="AB43" s="297">
        <v>0.5</v>
      </c>
      <c r="AC43" s="292"/>
    </row>
    <row r="44" spans="1:29">
      <c r="A44" s="290" t="s">
        <v>1514</v>
      </c>
      <c r="B44" s="294" t="s">
        <v>1525</v>
      </c>
      <c r="C44" s="294"/>
      <c r="D44" s="295"/>
      <c r="E44" s="290">
        <v>12</v>
      </c>
      <c r="F44" s="290">
        <v>1270</v>
      </c>
      <c r="G44" s="291">
        <f t="shared" si="0"/>
        <v>1543.15</v>
      </c>
      <c r="H44" s="296">
        <v>47.1</v>
      </c>
      <c r="I44" s="297">
        <v>0.8</v>
      </c>
      <c r="J44" s="297">
        <v>18.399999999999999</v>
      </c>
      <c r="K44" s="297">
        <v>10.7</v>
      </c>
      <c r="L44" s="297">
        <v>0.17</v>
      </c>
      <c r="M44" s="297">
        <v>8.5299999999999994</v>
      </c>
      <c r="N44" s="297">
        <v>9.9</v>
      </c>
      <c r="O44" s="297">
        <v>3.36</v>
      </c>
      <c r="P44" s="297">
        <v>0.14000000000000001</v>
      </c>
      <c r="Q44" s="297" t="s">
        <v>1353</v>
      </c>
      <c r="R44" s="297">
        <v>0.05</v>
      </c>
      <c r="S44" s="297"/>
      <c r="T44" s="296">
        <v>50.2</v>
      </c>
      <c r="U44" s="297">
        <v>0.39</v>
      </c>
      <c r="V44" s="297">
        <v>9.6</v>
      </c>
      <c r="W44" s="297">
        <v>0.1</v>
      </c>
      <c r="X44" s="297">
        <v>6.58</v>
      </c>
      <c r="Y44" s="297">
        <v>0.18</v>
      </c>
      <c r="Z44" s="297">
        <v>18.7</v>
      </c>
      <c r="AA44" s="297">
        <v>14.6</v>
      </c>
      <c r="AB44" s="297">
        <v>0.53</v>
      </c>
      <c r="AC44" s="292"/>
    </row>
    <row r="45" spans="1:29">
      <c r="A45" s="290" t="s">
        <v>1514</v>
      </c>
      <c r="B45" s="294" t="s">
        <v>1520</v>
      </c>
      <c r="C45" s="294"/>
      <c r="D45" s="295"/>
      <c r="E45" s="290">
        <v>12</v>
      </c>
      <c r="F45" s="290">
        <v>1285</v>
      </c>
      <c r="G45" s="291">
        <f t="shared" si="0"/>
        <v>1558.15</v>
      </c>
      <c r="H45" s="296">
        <v>47.8</v>
      </c>
      <c r="I45" s="297">
        <v>0.63</v>
      </c>
      <c r="J45" s="297">
        <v>18.7</v>
      </c>
      <c r="K45" s="297">
        <v>9.07</v>
      </c>
      <c r="L45" s="297">
        <v>0.16</v>
      </c>
      <c r="M45" s="297">
        <v>9.23</v>
      </c>
      <c r="N45" s="297">
        <v>11.3</v>
      </c>
      <c r="O45" s="297">
        <v>2.76</v>
      </c>
      <c r="P45" s="297">
        <v>0.1</v>
      </c>
      <c r="Q45" s="297" t="s">
        <v>1353</v>
      </c>
      <c r="R45" s="297">
        <v>0.03</v>
      </c>
      <c r="S45" s="297"/>
      <c r="T45" s="296">
        <v>50.4</v>
      </c>
      <c r="U45" s="297">
        <v>0.39</v>
      </c>
      <c r="V45" s="297">
        <v>9.3000000000000007</v>
      </c>
      <c r="W45" s="297">
        <v>0.11</v>
      </c>
      <c r="X45" s="297">
        <v>5.99</v>
      </c>
      <c r="Y45" s="297">
        <v>0.19</v>
      </c>
      <c r="Z45" s="297">
        <v>18.600000000000001</v>
      </c>
      <c r="AA45" s="297">
        <v>15.4</v>
      </c>
      <c r="AB45" s="297">
        <v>0.51</v>
      </c>
      <c r="AC45" s="292"/>
    </row>
    <row r="46" spans="1:29">
      <c r="A46" s="290" t="s">
        <v>1514</v>
      </c>
      <c r="B46" s="294" t="s">
        <v>1517</v>
      </c>
      <c r="C46" s="294"/>
      <c r="D46" s="295"/>
      <c r="E46" s="290">
        <v>12</v>
      </c>
      <c r="F46" s="290">
        <v>1310</v>
      </c>
      <c r="G46" s="291">
        <f t="shared" si="0"/>
        <v>1583.15</v>
      </c>
      <c r="H46" s="296">
        <v>47.8</v>
      </c>
      <c r="I46" s="297">
        <v>0.6</v>
      </c>
      <c r="J46" s="297">
        <v>17.899999999999999</v>
      </c>
      <c r="K46" s="297">
        <v>8.4700000000000006</v>
      </c>
      <c r="L46" s="297">
        <v>0.17</v>
      </c>
      <c r="M46" s="297">
        <v>10</v>
      </c>
      <c r="N46" s="297">
        <v>11.8</v>
      </c>
      <c r="O46" s="297">
        <v>2.4500000000000002</v>
      </c>
      <c r="P46" s="297">
        <v>0.09</v>
      </c>
      <c r="Q46" s="297">
        <v>0.04</v>
      </c>
      <c r="R46" s="297">
        <v>0.02</v>
      </c>
      <c r="S46" s="297"/>
      <c r="T46" s="296">
        <v>51.4</v>
      </c>
      <c r="U46" s="297">
        <v>0.38</v>
      </c>
      <c r="V46" s="297">
        <v>9.4</v>
      </c>
      <c r="W46" s="297">
        <v>0.17</v>
      </c>
      <c r="X46" s="297">
        <v>5.7</v>
      </c>
      <c r="Y46" s="297">
        <v>0.15</v>
      </c>
      <c r="Z46" s="297">
        <v>17.899999999999999</v>
      </c>
      <c r="AA46" s="297">
        <v>14.6</v>
      </c>
      <c r="AB46" s="297">
        <v>0.81</v>
      </c>
      <c r="AC46" s="292"/>
    </row>
    <row r="47" spans="1:29">
      <c r="A47" s="290" t="s">
        <v>1514</v>
      </c>
      <c r="B47" s="294" t="s">
        <v>1524</v>
      </c>
      <c r="C47" s="294"/>
      <c r="D47" s="295"/>
      <c r="E47" s="290">
        <v>12</v>
      </c>
      <c r="F47" s="290">
        <v>1270</v>
      </c>
      <c r="G47" s="291">
        <f t="shared" si="0"/>
        <v>1543.15</v>
      </c>
      <c r="H47" s="296">
        <v>48.3</v>
      </c>
      <c r="I47" s="297">
        <v>0.76</v>
      </c>
      <c r="J47" s="297">
        <v>18.8</v>
      </c>
      <c r="K47" s="297">
        <v>9.9600000000000009</v>
      </c>
      <c r="L47" s="297">
        <v>0.18</v>
      </c>
      <c r="M47" s="297">
        <v>8.44</v>
      </c>
      <c r="N47" s="297">
        <v>10.199999999999999</v>
      </c>
      <c r="O47" s="297">
        <v>3.25</v>
      </c>
      <c r="P47" s="297">
        <v>0.12</v>
      </c>
      <c r="Q47" s="297" t="s">
        <v>1353</v>
      </c>
      <c r="R47" s="297">
        <v>0.04</v>
      </c>
      <c r="S47" s="297"/>
      <c r="T47" s="296">
        <v>49.9</v>
      </c>
      <c r="U47" s="297">
        <v>0.38</v>
      </c>
      <c r="V47" s="297">
        <v>10.199999999999999</v>
      </c>
      <c r="W47" s="297">
        <v>0.1</v>
      </c>
      <c r="X47" s="297">
        <v>6.68</v>
      </c>
      <c r="Y47" s="297">
        <v>0.2</v>
      </c>
      <c r="Z47" s="297">
        <v>17.899999999999999</v>
      </c>
      <c r="AA47" s="297">
        <v>14.6</v>
      </c>
      <c r="AB47" s="297">
        <v>0.62</v>
      </c>
      <c r="AC47" s="292"/>
    </row>
    <row r="48" spans="1:29">
      <c r="A48" s="290" t="s">
        <v>3011</v>
      </c>
      <c r="B48" s="292">
        <v>63</v>
      </c>
      <c r="C48" s="292">
        <v>-6.36</v>
      </c>
      <c r="D48" s="292"/>
      <c r="E48" s="292">
        <v>2.0499999999999998</v>
      </c>
      <c r="F48" s="292">
        <v>1150</v>
      </c>
      <c r="G48" s="291">
        <f t="shared" si="0"/>
        <v>1423.15</v>
      </c>
      <c r="H48" s="292">
        <v>50.34</v>
      </c>
      <c r="I48" s="292">
        <v>0.93</v>
      </c>
      <c r="J48" s="292">
        <v>16.579999999999998</v>
      </c>
      <c r="K48" s="292">
        <v>8.7899999999999991</v>
      </c>
      <c r="L48" s="292">
        <v>0.15</v>
      </c>
      <c r="M48" s="292">
        <v>8</v>
      </c>
      <c r="N48" s="292">
        <v>12.5</v>
      </c>
      <c r="O48" s="292">
        <v>2.5099999999999998</v>
      </c>
      <c r="P48" s="292">
        <v>0.11</v>
      </c>
      <c r="Q48" s="292"/>
      <c r="R48" s="292">
        <v>0.05</v>
      </c>
      <c r="S48" s="292">
        <v>1.01</v>
      </c>
      <c r="T48" s="292">
        <v>51.67</v>
      </c>
      <c r="U48" s="292">
        <v>0.47</v>
      </c>
      <c r="V48" s="292">
        <v>4.5</v>
      </c>
      <c r="W48" s="292"/>
      <c r="X48" s="292">
        <v>6.11</v>
      </c>
      <c r="Y48" s="292">
        <v>0.18</v>
      </c>
      <c r="Z48" s="292">
        <v>16.84</v>
      </c>
      <c r="AA48" s="292">
        <v>21.11</v>
      </c>
      <c r="AB48" s="292">
        <v>0.25</v>
      </c>
      <c r="AC48" s="292">
        <v>0.01</v>
      </c>
    </row>
    <row r="49" spans="1:29">
      <c r="A49" s="290" t="s">
        <v>3011</v>
      </c>
      <c r="B49" s="292">
        <v>44</v>
      </c>
      <c r="C49" s="292">
        <v>-5.47</v>
      </c>
      <c r="D49" s="292"/>
      <c r="E49" s="292">
        <v>2.02</v>
      </c>
      <c r="F49" s="292">
        <v>1100</v>
      </c>
      <c r="G49" s="291">
        <f t="shared" si="0"/>
        <v>1373.15</v>
      </c>
      <c r="H49" s="292">
        <v>50.16</v>
      </c>
      <c r="I49" s="292">
        <v>0.91</v>
      </c>
      <c r="J49" s="292">
        <v>17.420000000000002</v>
      </c>
      <c r="K49" s="292">
        <v>9.4700000000000006</v>
      </c>
      <c r="L49" s="292">
        <v>0.21</v>
      </c>
      <c r="M49" s="292">
        <v>7.12</v>
      </c>
      <c r="N49" s="292">
        <v>11.95</v>
      </c>
      <c r="O49" s="292">
        <v>2.58</v>
      </c>
      <c r="P49" s="292">
        <v>0.09</v>
      </c>
      <c r="Q49" s="292"/>
      <c r="R49" s="292">
        <v>0.09</v>
      </c>
      <c r="S49" s="292">
        <v>3.13</v>
      </c>
      <c r="T49" s="292">
        <v>48.08</v>
      </c>
      <c r="U49" s="292">
        <v>0.55000000000000004</v>
      </c>
      <c r="V49" s="292">
        <v>6.7</v>
      </c>
      <c r="W49" s="292"/>
      <c r="X49" s="292">
        <v>7.61</v>
      </c>
      <c r="Y49" s="292">
        <v>0.09</v>
      </c>
      <c r="Z49" s="292">
        <v>14.74</v>
      </c>
      <c r="AA49" s="292">
        <v>21.73</v>
      </c>
      <c r="AB49" s="292">
        <v>0.27</v>
      </c>
      <c r="AC49" s="292">
        <v>0</v>
      </c>
    </row>
    <row r="50" spans="1:29">
      <c r="A50" s="290" t="s">
        <v>3012</v>
      </c>
      <c r="B50" s="292">
        <v>43</v>
      </c>
      <c r="C50" s="292">
        <v>-5.77</v>
      </c>
      <c r="D50" s="292"/>
      <c r="E50" s="292">
        <v>2.02</v>
      </c>
      <c r="F50" s="292">
        <v>1100</v>
      </c>
      <c r="G50" s="291">
        <f t="shared" si="0"/>
        <v>1373.15</v>
      </c>
      <c r="H50" s="292">
        <v>50.96</v>
      </c>
      <c r="I50" s="292">
        <v>1.25</v>
      </c>
      <c r="J50" s="292">
        <v>17.12</v>
      </c>
      <c r="K50" s="292">
        <v>10.19</v>
      </c>
      <c r="L50" s="292">
        <v>0.14000000000000001</v>
      </c>
      <c r="M50" s="292">
        <v>6.12</v>
      </c>
      <c r="N50" s="292">
        <v>11.22</v>
      </c>
      <c r="O50" s="292">
        <v>2.64</v>
      </c>
      <c r="P50" s="292">
        <v>0.14000000000000001</v>
      </c>
      <c r="Q50" s="292"/>
      <c r="R50" s="292">
        <v>0.22</v>
      </c>
      <c r="S50" s="292">
        <v>2.4500000000000002</v>
      </c>
      <c r="T50" s="292">
        <v>49.09</v>
      </c>
      <c r="U50" s="292">
        <v>0.63</v>
      </c>
      <c r="V50" s="292">
        <v>5.76</v>
      </c>
      <c r="W50" s="292"/>
      <c r="X50" s="292">
        <v>7.79</v>
      </c>
      <c r="Y50" s="292">
        <v>0.15</v>
      </c>
      <c r="Z50" s="292">
        <v>14.71</v>
      </c>
      <c r="AA50" s="292">
        <v>20.84</v>
      </c>
      <c r="AB50" s="292">
        <v>0.37</v>
      </c>
      <c r="AC50" s="292">
        <v>0.01</v>
      </c>
    </row>
    <row r="51" spans="1:29">
      <c r="A51" s="290" t="s">
        <v>3012</v>
      </c>
      <c r="B51" s="292">
        <v>42</v>
      </c>
      <c r="C51" s="292">
        <v>-6.17</v>
      </c>
      <c r="D51" s="292"/>
      <c r="E51" s="292">
        <v>2.02</v>
      </c>
      <c r="F51" s="292">
        <v>1100</v>
      </c>
      <c r="G51" s="291">
        <f t="shared" si="0"/>
        <v>1373.15</v>
      </c>
      <c r="H51" s="292">
        <v>51.38</v>
      </c>
      <c r="I51" s="292">
        <v>1.46</v>
      </c>
      <c r="J51" s="292">
        <v>15.97</v>
      </c>
      <c r="K51" s="292">
        <v>10.98</v>
      </c>
      <c r="L51" s="292">
        <v>0.19</v>
      </c>
      <c r="M51" s="292">
        <v>6.16</v>
      </c>
      <c r="N51" s="292">
        <v>10.5</v>
      </c>
      <c r="O51" s="292">
        <v>3.06</v>
      </c>
      <c r="P51" s="292">
        <v>0.12</v>
      </c>
      <c r="Q51" s="292"/>
      <c r="R51" s="292">
        <v>0.18</v>
      </c>
      <c r="S51" s="292">
        <v>1.79</v>
      </c>
      <c r="T51" s="292">
        <v>49.29</v>
      </c>
      <c r="U51" s="292">
        <v>0.61</v>
      </c>
      <c r="V51" s="292">
        <v>5.28</v>
      </c>
      <c r="W51" s="292"/>
      <c r="X51" s="292">
        <v>8.16</v>
      </c>
      <c r="Y51" s="292">
        <v>0.19</v>
      </c>
      <c r="Z51" s="292">
        <v>15.13</v>
      </c>
      <c r="AA51" s="292">
        <v>20.399999999999999</v>
      </c>
      <c r="AB51" s="292">
        <v>0.36</v>
      </c>
      <c r="AC51" s="292">
        <v>0.01</v>
      </c>
    </row>
    <row r="52" spans="1:29">
      <c r="A52" s="290" t="s">
        <v>3012</v>
      </c>
      <c r="B52" s="292">
        <v>61</v>
      </c>
      <c r="C52" s="292">
        <v>-6.24</v>
      </c>
      <c r="D52" s="292"/>
      <c r="E52" s="292">
        <v>2.04</v>
      </c>
      <c r="F52" s="292">
        <v>1100</v>
      </c>
      <c r="G52" s="291">
        <f t="shared" si="0"/>
        <v>1373.15</v>
      </c>
      <c r="H52" s="292">
        <v>51.35</v>
      </c>
      <c r="I52" s="292">
        <v>1.34</v>
      </c>
      <c r="J52" s="292">
        <v>16.28</v>
      </c>
      <c r="K52" s="292">
        <v>10.68</v>
      </c>
      <c r="L52" s="292">
        <v>0.16</v>
      </c>
      <c r="M52" s="292">
        <v>6.2</v>
      </c>
      <c r="N52" s="292">
        <v>10.54</v>
      </c>
      <c r="O52" s="292">
        <v>3.16</v>
      </c>
      <c r="P52" s="292">
        <v>0.13</v>
      </c>
      <c r="Q52" s="292"/>
      <c r="R52" s="292">
        <v>0.15</v>
      </c>
      <c r="S52" s="292">
        <v>1.72</v>
      </c>
      <c r="T52" s="292">
        <v>49.38</v>
      </c>
      <c r="U52" s="292">
        <v>0.6</v>
      </c>
      <c r="V52" s="292">
        <v>5.28</v>
      </c>
      <c r="W52" s="292"/>
      <c r="X52" s="292">
        <v>8.17</v>
      </c>
      <c r="Y52" s="292">
        <v>0.2</v>
      </c>
      <c r="Z52" s="292">
        <v>15.28</v>
      </c>
      <c r="AA52" s="292">
        <v>20.3</v>
      </c>
      <c r="AB52" s="292">
        <v>0.35</v>
      </c>
      <c r="AC52" s="292">
        <v>0.01</v>
      </c>
    </row>
    <row r="53" spans="1:29">
      <c r="A53" s="290" t="s">
        <v>3012</v>
      </c>
      <c r="B53" s="292">
        <v>41</v>
      </c>
      <c r="C53" s="292">
        <v>-5.73</v>
      </c>
      <c r="D53" s="292"/>
      <c r="E53" s="292">
        <v>2.02</v>
      </c>
      <c r="F53" s="292">
        <v>1050</v>
      </c>
      <c r="G53" s="291">
        <f t="shared" si="0"/>
        <v>1323.15</v>
      </c>
      <c r="H53" s="292">
        <v>51.13</v>
      </c>
      <c r="I53" s="292">
        <v>0.98</v>
      </c>
      <c r="J53" s="292">
        <v>18.170000000000002</v>
      </c>
      <c r="K53" s="292">
        <v>8.6199999999999992</v>
      </c>
      <c r="L53" s="292">
        <v>0.24</v>
      </c>
      <c r="M53" s="292">
        <v>6.03</v>
      </c>
      <c r="N53" s="292">
        <v>12.19</v>
      </c>
      <c r="O53" s="292">
        <v>2.4300000000000002</v>
      </c>
      <c r="P53" s="292">
        <v>7.0000000000000007E-2</v>
      </c>
      <c r="Q53" s="292"/>
      <c r="R53" s="292">
        <v>0.15</v>
      </c>
      <c r="S53" s="292">
        <v>4.7300000000000004</v>
      </c>
      <c r="T53" s="292">
        <v>49.49</v>
      </c>
      <c r="U53" s="292">
        <v>0.64</v>
      </c>
      <c r="V53" s="292">
        <v>5.88</v>
      </c>
      <c r="W53" s="292"/>
      <c r="X53" s="292">
        <v>6.75</v>
      </c>
      <c r="Y53" s="292">
        <v>0.28000000000000003</v>
      </c>
      <c r="Z53" s="292">
        <v>15.2</v>
      </c>
      <c r="AA53" s="292">
        <v>21.22</v>
      </c>
      <c r="AB53" s="292">
        <v>0.32</v>
      </c>
      <c r="AC53" s="292">
        <v>0</v>
      </c>
    </row>
    <row r="54" spans="1:29">
      <c r="A54" s="290" t="s">
        <v>3012</v>
      </c>
      <c r="B54" s="292">
        <v>40</v>
      </c>
      <c r="C54" s="292">
        <v>-5.73</v>
      </c>
      <c r="D54" s="292"/>
      <c r="E54" s="292">
        <v>2.02</v>
      </c>
      <c r="F54" s="292">
        <v>1050</v>
      </c>
      <c r="G54" s="291">
        <f t="shared" si="0"/>
        <v>1323.15</v>
      </c>
      <c r="H54" s="292">
        <v>53.43</v>
      </c>
      <c r="I54" s="292">
        <v>0.95</v>
      </c>
      <c r="J54" s="292">
        <v>18.399999999999999</v>
      </c>
      <c r="K54" s="292">
        <v>8.77</v>
      </c>
      <c r="L54" s="292">
        <v>0.2</v>
      </c>
      <c r="M54" s="292">
        <v>4.63</v>
      </c>
      <c r="N54" s="292">
        <v>10.37</v>
      </c>
      <c r="O54" s="292">
        <v>2.99</v>
      </c>
      <c r="P54" s="292">
        <v>0.11</v>
      </c>
      <c r="Q54" s="292"/>
      <c r="R54" s="292">
        <v>0.15</v>
      </c>
      <c r="S54" s="292">
        <v>4.84</v>
      </c>
      <c r="T54" s="292">
        <v>51.36</v>
      </c>
      <c r="U54" s="292">
        <v>0.46</v>
      </c>
      <c r="V54" s="292">
        <v>4.01</v>
      </c>
      <c r="W54" s="292"/>
      <c r="X54" s="292">
        <v>6.4</v>
      </c>
      <c r="Y54" s="292">
        <v>0.19</v>
      </c>
      <c r="Z54" s="292">
        <v>15.18</v>
      </c>
      <c r="AA54" s="292">
        <v>21.97</v>
      </c>
      <c r="AB54" s="292">
        <v>0.28999999999999998</v>
      </c>
      <c r="AC54" s="292">
        <v>0.01</v>
      </c>
    </row>
    <row r="55" spans="1:29">
      <c r="A55" s="290" t="s">
        <v>3012</v>
      </c>
      <c r="B55" s="292">
        <v>39</v>
      </c>
      <c r="C55" s="292">
        <v>-6.04</v>
      </c>
      <c r="D55" s="292"/>
      <c r="E55" s="292">
        <v>2.02</v>
      </c>
      <c r="F55" s="292">
        <v>1050</v>
      </c>
      <c r="G55" s="291">
        <f t="shared" si="0"/>
        <v>1323.15</v>
      </c>
      <c r="H55" s="292">
        <v>53.64</v>
      </c>
      <c r="I55" s="292">
        <v>1.24</v>
      </c>
      <c r="J55" s="292">
        <v>17.82</v>
      </c>
      <c r="K55" s="292">
        <v>9.34</v>
      </c>
      <c r="L55" s="292">
        <v>0.21</v>
      </c>
      <c r="M55" s="292">
        <v>4.24</v>
      </c>
      <c r="N55" s="292">
        <v>9.73</v>
      </c>
      <c r="O55" s="292">
        <v>3.47</v>
      </c>
      <c r="P55" s="292">
        <v>0.23</v>
      </c>
      <c r="Q55" s="292"/>
      <c r="R55" s="292">
        <v>0.08</v>
      </c>
      <c r="S55" s="292">
        <v>3.63</v>
      </c>
      <c r="T55" s="292">
        <v>49.36</v>
      </c>
      <c r="U55" s="292">
        <v>0.76</v>
      </c>
      <c r="V55" s="292">
        <v>5.18</v>
      </c>
      <c r="W55" s="292"/>
      <c r="X55" s="292">
        <v>7.89</v>
      </c>
      <c r="Y55" s="292">
        <v>0.25</v>
      </c>
      <c r="Z55" s="292">
        <v>15.59</v>
      </c>
      <c r="AA55" s="292">
        <v>20.16</v>
      </c>
      <c r="AB55" s="292">
        <v>0.36</v>
      </c>
      <c r="AC55" s="292">
        <v>0</v>
      </c>
    </row>
    <row r="56" spans="1:29">
      <c r="A56" s="290" t="s">
        <v>3012</v>
      </c>
      <c r="B56" s="292">
        <v>38</v>
      </c>
      <c r="C56" s="292">
        <v>-6.56</v>
      </c>
      <c r="D56" s="292"/>
      <c r="E56" s="292">
        <v>2.02</v>
      </c>
      <c r="F56" s="292">
        <v>1050</v>
      </c>
      <c r="G56" s="291">
        <f t="shared" si="0"/>
        <v>1323.15</v>
      </c>
      <c r="H56" s="292">
        <v>54.54</v>
      </c>
      <c r="I56" s="292">
        <v>1.32</v>
      </c>
      <c r="J56" s="292">
        <v>18.170000000000002</v>
      </c>
      <c r="K56" s="292">
        <v>8.82</v>
      </c>
      <c r="L56" s="292">
        <v>0.23</v>
      </c>
      <c r="M56" s="292">
        <v>4.2699999999999996</v>
      </c>
      <c r="N56" s="292">
        <v>8.7899999999999991</v>
      </c>
      <c r="O56" s="292">
        <v>3.46</v>
      </c>
      <c r="P56" s="292">
        <v>0.24</v>
      </c>
      <c r="Q56" s="292"/>
      <c r="R56" s="292">
        <v>0.15</v>
      </c>
      <c r="S56" s="292">
        <v>2.34</v>
      </c>
      <c r="T56" s="292">
        <v>49.53</v>
      </c>
      <c r="U56" s="292">
        <v>0.87</v>
      </c>
      <c r="V56" s="292">
        <v>5.74</v>
      </c>
      <c r="W56" s="292"/>
      <c r="X56" s="292">
        <v>8.58</v>
      </c>
      <c r="Y56" s="292">
        <v>0.2</v>
      </c>
      <c r="Z56" s="292">
        <v>15.09</v>
      </c>
      <c r="AA56" s="292">
        <v>18.89</v>
      </c>
      <c r="AB56" s="292">
        <v>0.39</v>
      </c>
      <c r="AC56" s="292">
        <v>0.01</v>
      </c>
    </row>
    <row r="57" spans="1:29">
      <c r="A57" s="290" t="s">
        <v>3012</v>
      </c>
      <c r="B57" s="292">
        <v>37</v>
      </c>
      <c r="C57" s="292">
        <v>-6.48</v>
      </c>
      <c r="D57" s="292"/>
      <c r="E57" s="292">
        <v>2.0499999999999998</v>
      </c>
      <c r="F57" s="292">
        <v>1000</v>
      </c>
      <c r="G57" s="291">
        <f t="shared" si="0"/>
        <v>1273.1500000000001</v>
      </c>
      <c r="H57" s="292">
        <v>56.17</v>
      </c>
      <c r="I57" s="292">
        <v>1.05</v>
      </c>
      <c r="J57" s="292">
        <v>18.79</v>
      </c>
      <c r="K57" s="292">
        <v>6.5</v>
      </c>
      <c r="L57" s="292">
        <v>0.13</v>
      </c>
      <c r="M57" s="292">
        <v>4.47</v>
      </c>
      <c r="N57" s="292">
        <v>8.76</v>
      </c>
      <c r="O57" s="292">
        <v>3.74</v>
      </c>
      <c r="P57" s="292">
        <v>0.14000000000000001</v>
      </c>
      <c r="Q57" s="292"/>
      <c r="R57" s="292">
        <v>0.24</v>
      </c>
      <c r="S57" s="292">
        <v>5.09</v>
      </c>
      <c r="T57" s="292">
        <v>48.57</v>
      </c>
      <c r="U57" s="292">
        <v>0.76</v>
      </c>
      <c r="V57" s="292">
        <v>6.19</v>
      </c>
      <c r="W57" s="292"/>
      <c r="X57" s="292">
        <v>7.54</v>
      </c>
      <c r="Y57" s="292">
        <v>0.19</v>
      </c>
      <c r="Z57" s="292">
        <v>15.63</v>
      </c>
      <c r="AA57" s="292">
        <v>20.5</v>
      </c>
      <c r="AB57" s="292">
        <v>0.32</v>
      </c>
      <c r="AC57" s="292">
        <v>0.01</v>
      </c>
    </row>
    <row r="58" spans="1:29">
      <c r="A58" s="290" t="s">
        <v>3012</v>
      </c>
      <c r="B58" s="292">
        <v>36</v>
      </c>
      <c r="C58" s="292">
        <v>-6.48</v>
      </c>
      <c r="D58" s="292"/>
      <c r="E58" s="292">
        <v>2.0499999999999998</v>
      </c>
      <c r="F58" s="292">
        <v>1000</v>
      </c>
      <c r="G58" s="291">
        <f t="shared" si="0"/>
        <v>1273.1500000000001</v>
      </c>
      <c r="H58" s="292">
        <v>57.57</v>
      </c>
      <c r="I58" s="292">
        <v>1.07</v>
      </c>
      <c r="J58" s="292">
        <v>18.04</v>
      </c>
      <c r="K58" s="292">
        <v>6.82</v>
      </c>
      <c r="L58" s="292">
        <v>0.12</v>
      </c>
      <c r="M58" s="292">
        <v>3.88</v>
      </c>
      <c r="N58" s="292">
        <v>8.0500000000000007</v>
      </c>
      <c r="O58" s="292">
        <v>3.84</v>
      </c>
      <c r="P58" s="292">
        <v>0.28999999999999998</v>
      </c>
      <c r="Q58" s="292"/>
      <c r="R58" s="292">
        <v>0.33</v>
      </c>
      <c r="S58" s="292">
        <v>5.08</v>
      </c>
      <c r="T58" s="292">
        <v>49.27</v>
      </c>
      <c r="U58" s="292">
        <v>0.86</v>
      </c>
      <c r="V58" s="292">
        <v>5.15</v>
      </c>
      <c r="W58" s="292"/>
      <c r="X58" s="292">
        <v>7.41</v>
      </c>
      <c r="Y58" s="292">
        <v>0.25</v>
      </c>
      <c r="Z58" s="292">
        <v>15.66</v>
      </c>
      <c r="AA58" s="292">
        <v>20.58</v>
      </c>
      <c r="AB58" s="292">
        <v>0.34</v>
      </c>
      <c r="AC58" s="292">
        <v>0</v>
      </c>
    </row>
    <row r="59" spans="1:29">
      <c r="A59" s="290" t="s">
        <v>3012</v>
      </c>
      <c r="B59" s="292">
        <v>35</v>
      </c>
      <c r="C59" s="292">
        <v>-6.48</v>
      </c>
      <c r="D59" s="292"/>
      <c r="E59" s="292">
        <v>2.0499999999999998</v>
      </c>
      <c r="F59" s="292">
        <v>1000</v>
      </c>
      <c r="G59" s="291">
        <f t="shared" si="0"/>
        <v>1273.1500000000001</v>
      </c>
      <c r="H59" s="292">
        <v>57.53</v>
      </c>
      <c r="I59" s="292">
        <v>1</v>
      </c>
      <c r="J59" s="292">
        <v>19.239999999999998</v>
      </c>
      <c r="K59" s="292">
        <v>6.43</v>
      </c>
      <c r="L59" s="292">
        <v>0.16</v>
      </c>
      <c r="M59" s="292">
        <v>2.99</v>
      </c>
      <c r="N59" s="292">
        <v>7.74</v>
      </c>
      <c r="O59" s="292">
        <v>4.3899999999999997</v>
      </c>
      <c r="P59" s="292">
        <v>0.26</v>
      </c>
      <c r="Q59" s="292"/>
      <c r="R59" s="292">
        <v>0.26</v>
      </c>
      <c r="S59" s="292">
        <v>5.21</v>
      </c>
      <c r="T59" s="292">
        <v>50.46</v>
      </c>
      <c r="U59" s="292">
        <v>0.93</v>
      </c>
      <c r="V59" s="292">
        <v>4.47</v>
      </c>
      <c r="W59" s="292"/>
      <c r="X59" s="292">
        <v>7.15</v>
      </c>
      <c r="Y59" s="292">
        <v>0.3</v>
      </c>
      <c r="Z59" s="292">
        <v>15.67</v>
      </c>
      <c r="AA59" s="292">
        <v>20.190000000000001</v>
      </c>
      <c r="AB59" s="292">
        <v>0.4</v>
      </c>
      <c r="AC59" s="292">
        <v>0</v>
      </c>
    </row>
    <row r="60" spans="1:29">
      <c r="A60" s="290" t="s">
        <v>3012</v>
      </c>
      <c r="B60" s="292">
        <v>34</v>
      </c>
      <c r="C60" s="292">
        <v>-6.48</v>
      </c>
      <c r="D60" s="292"/>
      <c r="E60" s="292">
        <v>2.0499999999999998</v>
      </c>
      <c r="F60" s="292">
        <v>1000</v>
      </c>
      <c r="G60" s="291">
        <f t="shared" si="0"/>
        <v>1273.1500000000001</v>
      </c>
      <c r="H60" s="292">
        <v>58.68</v>
      </c>
      <c r="I60" s="292">
        <v>1.35</v>
      </c>
      <c r="J60" s="292">
        <v>18.12</v>
      </c>
      <c r="K60" s="292">
        <v>6.36</v>
      </c>
      <c r="L60" s="292">
        <v>0.27</v>
      </c>
      <c r="M60" s="292">
        <v>2.7</v>
      </c>
      <c r="N60" s="292">
        <v>7.09</v>
      </c>
      <c r="O60" s="292">
        <v>4.91</v>
      </c>
      <c r="P60" s="292">
        <v>0.24</v>
      </c>
      <c r="Q60" s="292"/>
      <c r="R60" s="292">
        <v>0.27</v>
      </c>
      <c r="S60" s="292">
        <v>5.19</v>
      </c>
      <c r="T60" s="292">
        <v>50.1</v>
      </c>
      <c r="U60" s="292">
        <v>1</v>
      </c>
      <c r="V60" s="292">
        <v>4.51</v>
      </c>
      <c r="W60" s="292"/>
      <c r="X60" s="292">
        <v>7.83</v>
      </c>
      <c r="Y60" s="292">
        <v>0.23</v>
      </c>
      <c r="Z60" s="292">
        <v>15.7</v>
      </c>
      <c r="AA60" s="292">
        <v>19.72</v>
      </c>
      <c r="AB60" s="292">
        <v>0.42</v>
      </c>
      <c r="AC60" s="292">
        <v>0</v>
      </c>
    </row>
    <row r="61" spans="1:29">
      <c r="A61" s="290" t="s">
        <v>3012</v>
      </c>
      <c r="B61" s="292">
        <v>91</v>
      </c>
      <c r="C61" s="292">
        <v>-5.96</v>
      </c>
      <c r="D61" s="292"/>
      <c r="E61" s="292">
        <v>2.0099999999999998</v>
      </c>
      <c r="F61" s="292">
        <v>1100</v>
      </c>
      <c r="G61" s="291">
        <f t="shared" si="0"/>
        <v>1373.15</v>
      </c>
      <c r="H61" s="292">
        <v>52</v>
      </c>
      <c r="I61" s="292">
        <v>1.61</v>
      </c>
      <c r="J61" s="292">
        <v>15.8</v>
      </c>
      <c r="K61" s="292">
        <v>10.26</v>
      </c>
      <c r="L61" s="292">
        <v>0.34</v>
      </c>
      <c r="M61" s="292">
        <v>6.22</v>
      </c>
      <c r="N61" s="292">
        <v>10.36</v>
      </c>
      <c r="O61" s="292">
        <v>3.21</v>
      </c>
      <c r="P61" s="292">
        <v>0.09</v>
      </c>
      <c r="Q61" s="292"/>
      <c r="R61" s="292">
        <v>0.12</v>
      </c>
      <c r="S61" s="292">
        <v>2.1</v>
      </c>
      <c r="T61" s="292">
        <v>48.42</v>
      </c>
      <c r="U61" s="292">
        <v>1.06</v>
      </c>
      <c r="V61" s="292">
        <v>5.61</v>
      </c>
      <c r="W61" s="292"/>
      <c r="X61" s="292">
        <v>8.98</v>
      </c>
      <c r="Y61" s="292">
        <v>0.27</v>
      </c>
      <c r="Z61" s="292">
        <v>14.65</v>
      </c>
      <c r="AA61" s="292">
        <v>20.12</v>
      </c>
      <c r="AB61" s="292">
        <v>0.45</v>
      </c>
      <c r="AC61" s="292">
        <v>0.02</v>
      </c>
    </row>
    <row r="62" spans="1:29">
      <c r="A62" s="290" t="s">
        <v>3012</v>
      </c>
      <c r="B62" s="292">
        <v>92</v>
      </c>
      <c r="C62" s="292">
        <v>-6.15</v>
      </c>
      <c r="D62" s="292"/>
      <c r="E62" s="292">
        <v>2.0099999999999998</v>
      </c>
      <c r="F62" s="292">
        <v>1100</v>
      </c>
      <c r="G62" s="291">
        <f t="shared" si="0"/>
        <v>1373.15</v>
      </c>
      <c r="H62" s="292">
        <v>52.85</v>
      </c>
      <c r="I62" s="292">
        <v>1.7</v>
      </c>
      <c r="J62" s="292">
        <v>15.35</v>
      </c>
      <c r="K62" s="292">
        <v>10.73</v>
      </c>
      <c r="L62" s="292">
        <v>0.33</v>
      </c>
      <c r="M62" s="292">
        <v>5.91</v>
      </c>
      <c r="N62" s="292">
        <v>9.1300000000000008</v>
      </c>
      <c r="O62" s="292">
        <v>3.66</v>
      </c>
      <c r="P62" s="292">
        <v>0.18</v>
      </c>
      <c r="Q62" s="292"/>
      <c r="R62" s="292">
        <v>0.15</v>
      </c>
      <c r="S62" s="292">
        <v>1.84</v>
      </c>
      <c r="T62" s="292">
        <v>51.11</v>
      </c>
      <c r="U62" s="292">
        <v>0.73</v>
      </c>
      <c r="V62" s="292">
        <v>3.87</v>
      </c>
      <c r="W62" s="292"/>
      <c r="X62" s="292">
        <v>8.2100000000000009</v>
      </c>
      <c r="Y62" s="292">
        <v>0.3</v>
      </c>
      <c r="Z62" s="292">
        <v>17.010000000000002</v>
      </c>
      <c r="AA62" s="292">
        <v>17.78</v>
      </c>
      <c r="AB62" s="292">
        <v>0.42</v>
      </c>
      <c r="AC62" s="292">
        <v>0.02</v>
      </c>
    </row>
    <row r="63" spans="1:29">
      <c r="A63" s="290" t="s">
        <v>3012</v>
      </c>
      <c r="B63" s="292">
        <v>93</v>
      </c>
      <c r="C63" s="292">
        <v>-6.46</v>
      </c>
      <c r="D63" s="292"/>
      <c r="E63" s="292">
        <v>2.0099999999999998</v>
      </c>
      <c r="F63" s="292">
        <v>1100</v>
      </c>
      <c r="G63" s="291">
        <f t="shared" si="0"/>
        <v>1373.15</v>
      </c>
      <c r="H63" s="292">
        <v>53.08</v>
      </c>
      <c r="I63" s="292">
        <v>2.02</v>
      </c>
      <c r="J63" s="292">
        <v>14.74</v>
      </c>
      <c r="K63" s="292">
        <v>11.94</v>
      </c>
      <c r="L63" s="292">
        <v>0.28000000000000003</v>
      </c>
      <c r="M63" s="292">
        <v>5.32</v>
      </c>
      <c r="N63" s="292">
        <v>8.85</v>
      </c>
      <c r="O63" s="292">
        <v>3.43</v>
      </c>
      <c r="P63" s="292">
        <v>0.22</v>
      </c>
      <c r="Q63" s="292"/>
      <c r="R63" s="292">
        <v>0.14000000000000001</v>
      </c>
      <c r="S63" s="292">
        <v>1.45</v>
      </c>
      <c r="T63" s="292">
        <v>51.21</v>
      </c>
      <c r="U63" s="292">
        <v>0.82</v>
      </c>
      <c r="V63" s="292">
        <v>3.82</v>
      </c>
      <c r="W63" s="292"/>
      <c r="X63" s="292">
        <v>9.7799999999999994</v>
      </c>
      <c r="Y63" s="292">
        <v>0.35</v>
      </c>
      <c r="Z63" s="292">
        <v>16.98</v>
      </c>
      <c r="AA63" s="292">
        <v>16.66</v>
      </c>
      <c r="AB63" s="292">
        <v>0.42</v>
      </c>
      <c r="AC63" s="292">
        <v>0.01</v>
      </c>
    </row>
    <row r="64" spans="1:29">
      <c r="A64" s="290" t="s">
        <v>3012</v>
      </c>
      <c r="B64" s="292">
        <v>94</v>
      </c>
      <c r="C64" s="292">
        <v>-5.73</v>
      </c>
      <c r="D64" s="292"/>
      <c r="E64" s="292">
        <v>2.04</v>
      </c>
      <c r="F64" s="292">
        <v>1050</v>
      </c>
      <c r="G64" s="291">
        <f t="shared" si="0"/>
        <v>1323.15</v>
      </c>
      <c r="H64" s="292">
        <v>54.32</v>
      </c>
      <c r="I64" s="292">
        <v>1.49</v>
      </c>
      <c r="J64" s="292">
        <v>16.36</v>
      </c>
      <c r="K64" s="292">
        <v>7.46</v>
      </c>
      <c r="L64" s="292">
        <v>0.15</v>
      </c>
      <c r="M64" s="292">
        <v>5.88</v>
      </c>
      <c r="N64" s="292">
        <v>10.74</v>
      </c>
      <c r="O64" s="292">
        <v>3.31</v>
      </c>
      <c r="P64" s="292">
        <v>0.17</v>
      </c>
      <c r="Q64" s="292"/>
      <c r="R64" s="292">
        <v>0.13</v>
      </c>
      <c r="S64" s="292">
        <v>4.8</v>
      </c>
      <c r="T64" s="292">
        <v>47.92</v>
      </c>
      <c r="U64" s="292">
        <v>1.1200000000000001</v>
      </c>
      <c r="V64" s="292">
        <v>5.54</v>
      </c>
      <c r="W64" s="292"/>
      <c r="X64" s="292">
        <v>8.1999999999999993</v>
      </c>
      <c r="Y64" s="292">
        <v>0.18</v>
      </c>
      <c r="Z64" s="292">
        <v>14.07</v>
      </c>
      <c r="AA64" s="292">
        <v>22.64</v>
      </c>
      <c r="AB64" s="292">
        <v>0.37</v>
      </c>
      <c r="AC64" s="292">
        <v>0.01</v>
      </c>
    </row>
    <row r="65" spans="1:29">
      <c r="A65" s="290" t="s">
        <v>3012</v>
      </c>
      <c r="B65" s="292">
        <v>95</v>
      </c>
      <c r="C65" s="292">
        <v>-6.45</v>
      </c>
      <c r="D65" s="292"/>
      <c r="E65" s="292">
        <v>2.04</v>
      </c>
      <c r="F65" s="292">
        <v>1050</v>
      </c>
      <c r="G65" s="291">
        <f t="shared" si="0"/>
        <v>1323.15</v>
      </c>
      <c r="H65" s="292">
        <v>56.85</v>
      </c>
      <c r="I65" s="292">
        <v>1.38</v>
      </c>
      <c r="J65" s="292">
        <v>17.850000000000001</v>
      </c>
      <c r="K65" s="292">
        <v>5.99</v>
      </c>
      <c r="L65" s="292">
        <v>0.3</v>
      </c>
      <c r="M65" s="292">
        <v>4.17</v>
      </c>
      <c r="N65" s="292">
        <v>9.16</v>
      </c>
      <c r="O65" s="292">
        <v>3.94</v>
      </c>
      <c r="P65" s="292">
        <v>0.28000000000000003</v>
      </c>
      <c r="Q65" s="292"/>
      <c r="R65" s="292">
        <v>0.09</v>
      </c>
      <c r="S65" s="292">
        <v>2.65</v>
      </c>
      <c r="T65" s="292">
        <v>48.34</v>
      </c>
      <c r="U65" s="292">
        <v>1.25</v>
      </c>
      <c r="V65" s="292">
        <v>5.39</v>
      </c>
      <c r="W65" s="292"/>
      <c r="X65" s="292">
        <v>7.78</v>
      </c>
      <c r="Y65" s="292">
        <v>0.28000000000000003</v>
      </c>
      <c r="Z65" s="292">
        <v>15.21</v>
      </c>
      <c r="AA65" s="292">
        <v>20.48</v>
      </c>
      <c r="AB65" s="292">
        <v>0.46</v>
      </c>
      <c r="AC65" s="292">
        <v>0</v>
      </c>
    </row>
    <row r="66" spans="1:29">
      <c r="A66" s="290" t="s">
        <v>3012</v>
      </c>
      <c r="B66" s="292">
        <v>96</v>
      </c>
      <c r="C66" s="292">
        <v>-6.56</v>
      </c>
      <c r="D66" s="292"/>
      <c r="E66" s="292">
        <v>2.04</v>
      </c>
      <c r="F66" s="292">
        <v>1050</v>
      </c>
      <c r="G66" s="291">
        <f t="shared" si="0"/>
        <v>1323.15</v>
      </c>
      <c r="H66" s="292">
        <v>59.03</v>
      </c>
      <c r="I66" s="292">
        <v>1.19</v>
      </c>
      <c r="J66" s="292">
        <v>17.96</v>
      </c>
      <c r="K66" s="292">
        <v>5.74</v>
      </c>
      <c r="L66" s="292">
        <v>0.23</v>
      </c>
      <c r="M66" s="292">
        <v>3.7</v>
      </c>
      <c r="N66" s="292">
        <v>7.72</v>
      </c>
      <c r="O66" s="292">
        <v>4.05</v>
      </c>
      <c r="P66" s="292">
        <v>0.27</v>
      </c>
      <c r="Q66" s="292"/>
      <c r="R66" s="292">
        <v>0.09</v>
      </c>
      <c r="S66" s="292">
        <v>2.48</v>
      </c>
      <c r="T66" s="292">
        <v>49.91</v>
      </c>
      <c r="U66" s="292">
        <v>0.99</v>
      </c>
      <c r="V66" s="292">
        <v>4.75</v>
      </c>
      <c r="W66" s="292"/>
      <c r="X66" s="292">
        <v>8.06</v>
      </c>
      <c r="Y66" s="292">
        <v>0.41</v>
      </c>
      <c r="Z66" s="292">
        <v>15.16</v>
      </c>
      <c r="AA66" s="292">
        <v>19.93</v>
      </c>
      <c r="AB66" s="292">
        <v>0.59</v>
      </c>
      <c r="AC66" s="292">
        <v>0.02</v>
      </c>
    </row>
    <row r="67" spans="1:29">
      <c r="A67" s="290" t="s">
        <v>3012</v>
      </c>
      <c r="B67" s="292">
        <v>98</v>
      </c>
      <c r="C67" s="292">
        <v>-6.71</v>
      </c>
      <c r="D67" s="292"/>
      <c r="E67" s="292">
        <v>2.04</v>
      </c>
      <c r="F67" s="292">
        <v>1050</v>
      </c>
      <c r="G67" s="291">
        <f t="shared" ref="G67:G130" si="1">F67+273.15</f>
        <v>1323.15</v>
      </c>
      <c r="H67" s="292">
        <v>59.73</v>
      </c>
      <c r="I67" s="292">
        <v>0.9</v>
      </c>
      <c r="J67" s="292">
        <v>17.920000000000002</v>
      </c>
      <c r="K67" s="292">
        <v>5.56</v>
      </c>
      <c r="L67" s="292">
        <v>0.09</v>
      </c>
      <c r="M67" s="292">
        <v>3.19</v>
      </c>
      <c r="N67" s="292">
        <v>7.58</v>
      </c>
      <c r="O67" s="292">
        <v>4.54</v>
      </c>
      <c r="P67" s="292">
        <v>0.34</v>
      </c>
      <c r="Q67" s="292"/>
      <c r="R67" s="292">
        <v>0.15</v>
      </c>
      <c r="S67" s="292">
        <v>2.2200000000000002</v>
      </c>
      <c r="T67" s="292">
        <v>49.83</v>
      </c>
      <c r="U67" s="292">
        <v>0.87</v>
      </c>
      <c r="V67" s="292">
        <v>3.73</v>
      </c>
      <c r="W67" s="292"/>
      <c r="X67" s="292">
        <v>7.42</v>
      </c>
      <c r="Y67" s="292">
        <v>0.47</v>
      </c>
      <c r="Z67" s="292">
        <v>15.75</v>
      </c>
      <c r="AA67" s="292">
        <v>19.43</v>
      </c>
      <c r="AB67" s="292">
        <v>0.41</v>
      </c>
      <c r="AC67" s="292">
        <v>0.03</v>
      </c>
    </row>
    <row r="68" spans="1:29">
      <c r="A68" s="290" t="s">
        <v>3012</v>
      </c>
      <c r="B68" s="292">
        <v>99</v>
      </c>
      <c r="C68" s="292">
        <v>-6.48</v>
      </c>
      <c r="D68" s="292"/>
      <c r="E68" s="292">
        <v>2.04</v>
      </c>
      <c r="F68" s="292">
        <v>1000</v>
      </c>
      <c r="G68" s="291">
        <f t="shared" si="1"/>
        <v>1273.1500000000001</v>
      </c>
      <c r="H68" s="292">
        <v>56.7</v>
      </c>
      <c r="I68" s="292">
        <v>1.42</v>
      </c>
      <c r="J68" s="292">
        <v>18.420000000000002</v>
      </c>
      <c r="K68" s="292">
        <v>5.82</v>
      </c>
      <c r="L68" s="292">
        <v>0.14000000000000001</v>
      </c>
      <c r="M68" s="292">
        <v>4.21</v>
      </c>
      <c r="N68" s="292">
        <v>9.3000000000000007</v>
      </c>
      <c r="O68" s="292">
        <v>3.67</v>
      </c>
      <c r="P68" s="292">
        <v>0.24</v>
      </c>
      <c r="Q68" s="292"/>
      <c r="R68" s="292">
        <v>0.08</v>
      </c>
      <c r="S68" s="292">
        <v>5.0599999999999996</v>
      </c>
      <c r="T68" s="292">
        <v>48.22</v>
      </c>
      <c r="U68" s="292">
        <v>1.43</v>
      </c>
      <c r="V68" s="292">
        <v>6.76</v>
      </c>
      <c r="W68" s="292"/>
      <c r="X68" s="292">
        <v>6.59</v>
      </c>
      <c r="Y68" s="292">
        <v>0.26</v>
      </c>
      <c r="Z68" s="292">
        <v>14.26</v>
      </c>
      <c r="AA68" s="292">
        <v>22.71</v>
      </c>
      <c r="AB68" s="292">
        <v>0.41</v>
      </c>
      <c r="AC68" s="292">
        <v>0.01</v>
      </c>
    </row>
    <row r="69" spans="1:29">
      <c r="A69" s="290" t="s">
        <v>3012</v>
      </c>
      <c r="B69" s="292">
        <v>127</v>
      </c>
      <c r="C69" s="292">
        <v>-12.12</v>
      </c>
      <c r="D69" s="292"/>
      <c r="E69" s="292">
        <v>2.06</v>
      </c>
      <c r="F69" s="292">
        <v>1150</v>
      </c>
      <c r="G69" s="291">
        <f t="shared" si="1"/>
        <v>1423.15</v>
      </c>
      <c r="H69" s="292">
        <v>50.91</v>
      </c>
      <c r="I69" s="292">
        <v>0.92</v>
      </c>
      <c r="J69" s="292">
        <v>16.79</v>
      </c>
      <c r="K69" s="292">
        <v>8.0399999999999991</v>
      </c>
      <c r="L69" s="292">
        <v>0.15</v>
      </c>
      <c r="M69" s="292">
        <v>7.73</v>
      </c>
      <c r="N69" s="292">
        <v>12.78</v>
      </c>
      <c r="O69" s="292">
        <v>2.4700000000000002</v>
      </c>
      <c r="P69" s="292">
        <v>0.1</v>
      </c>
      <c r="Q69" s="292"/>
      <c r="R69" s="292">
        <v>0.1</v>
      </c>
      <c r="S69" s="292">
        <v>0.38</v>
      </c>
      <c r="T69" s="292">
        <v>51.5</v>
      </c>
      <c r="U69" s="292">
        <v>0.51</v>
      </c>
      <c r="V69" s="292">
        <v>4.9000000000000004</v>
      </c>
      <c r="W69" s="292"/>
      <c r="X69" s="292">
        <v>6.33</v>
      </c>
      <c r="Y69" s="292">
        <v>0.14000000000000001</v>
      </c>
      <c r="Z69" s="292">
        <v>16.309999999999999</v>
      </c>
      <c r="AA69" s="292">
        <v>20.63</v>
      </c>
      <c r="AB69" s="292">
        <v>0.33</v>
      </c>
      <c r="AC69" s="292">
        <v>0.01</v>
      </c>
    </row>
    <row r="70" spans="1:29">
      <c r="A70" s="290" t="s">
        <v>3012</v>
      </c>
      <c r="B70" s="292">
        <v>132</v>
      </c>
      <c r="C70" s="292">
        <v>-10.15</v>
      </c>
      <c r="D70" s="292"/>
      <c r="E70" s="292">
        <v>2.04</v>
      </c>
      <c r="F70" s="292">
        <v>1100</v>
      </c>
      <c r="G70" s="291">
        <f t="shared" si="1"/>
        <v>1373.15</v>
      </c>
      <c r="H70" s="292">
        <v>50.75</v>
      </c>
      <c r="I70" s="292">
        <v>0.87</v>
      </c>
      <c r="J70" s="292">
        <v>17.62</v>
      </c>
      <c r="K70" s="292">
        <v>8.6199999999999992</v>
      </c>
      <c r="L70" s="292">
        <v>0.17</v>
      </c>
      <c r="M70" s="292">
        <v>6.78</v>
      </c>
      <c r="N70" s="292">
        <v>12.6</v>
      </c>
      <c r="O70" s="292">
        <v>2.38</v>
      </c>
      <c r="P70" s="292">
        <v>0.08</v>
      </c>
      <c r="Q70" s="292"/>
      <c r="R70" s="292">
        <v>0.11</v>
      </c>
      <c r="S70" s="292">
        <v>2.37</v>
      </c>
      <c r="T70" s="292">
        <v>51.27</v>
      </c>
      <c r="U70" s="292">
        <v>0.49</v>
      </c>
      <c r="V70" s="292">
        <v>4.8499999999999996</v>
      </c>
      <c r="W70" s="292"/>
      <c r="X70" s="292">
        <v>6.36</v>
      </c>
      <c r="Y70" s="292">
        <v>0.18</v>
      </c>
      <c r="Z70" s="292">
        <v>14.99</v>
      </c>
      <c r="AA70" s="292">
        <v>20.8</v>
      </c>
      <c r="AB70" s="292">
        <v>0.22</v>
      </c>
      <c r="AC70" s="292">
        <v>0.01</v>
      </c>
    </row>
    <row r="71" spans="1:29">
      <c r="A71" s="290" t="s">
        <v>3012</v>
      </c>
      <c r="B71" s="292">
        <v>133</v>
      </c>
      <c r="C71" s="292">
        <v>-10.67</v>
      </c>
      <c r="D71" s="292"/>
      <c r="E71" s="292">
        <v>2.0299999999999998</v>
      </c>
      <c r="F71" s="292">
        <v>1100</v>
      </c>
      <c r="G71" s="291">
        <f t="shared" si="1"/>
        <v>1373.15</v>
      </c>
      <c r="H71" s="292">
        <v>51.7</v>
      </c>
      <c r="I71" s="292">
        <v>1.04</v>
      </c>
      <c r="J71" s="292">
        <v>16.53</v>
      </c>
      <c r="K71" s="292">
        <v>8.77</v>
      </c>
      <c r="L71" s="292">
        <v>0.12</v>
      </c>
      <c r="M71" s="292">
        <v>7.3</v>
      </c>
      <c r="N71" s="292">
        <v>11.72</v>
      </c>
      <c r="O71" s="292">
        <v>2.68</v>
      </c>
      <c r="P71" s="292">
        <v>0.08</v>
      </c>
      <c r="Q71" s="292"/>
      <c r="R71" s="292">
        <v>7.0000000000000007E-2</v>
      </c>
      <c r="S71" s="292">
        <v>1.49</v>
      </c>
      <c r="T71" s="292">
        <v>52.47</v>
      </c>
      <c r="U71" s="292">
        <v>0.59</v>
      </c>
      <c r="V71" s="292">
        <v>4.88</v>
      </c>
      <c r="W71" s="292"/>
      <c r="X71" s="292">
        <v>6.94</v>
      </c>
      <c r="Y71" s="292">
        <v>0.16</v>
      </c>
      <c r="Z71" s="292">
        <v>15.6</v>
      </c>
      <c r="AA71" s="292">
        <v>20.49</v>
      </c>
      <c r="AB71" s="292">
        <v>0.31</v>
      </c>
      <c r="AC71" s="292">
        <v>0.01</v>
      </c>
    </row>
    <row r="72" spans="1:29">
      <c r="A72" s="290" t="s">
        <v>3012</v>
      </c>
      <c r="B72" s="292">
        <v>131</v>
      </c>
      <c r="C72" s="292">
        <v>-11.61</v>
      </c>
      <c r="D72" s="292"/>
      <c r="E72" s="292">
        <v>2.04</v>
      </c>
      <c r="F72" s="292">
        <v>1100</v>
      </c>
      <c r="G72" s="291">
        <f t="shared" si="1"/>
        <v>1373.15</v>
      </c>
      <c r="H72" s="292">
        <v>51.26</v>
      </c>
      <c r="I72" s="292">
        <v>1.19</v>
      </c>
      <c r="J72" s="292">
        <v>17.52</v>
      </c>
      <c r="K72" s="292">
        <v>9.1999999999999993</v>
      </c>
      <c r="L72" s="292">
        <v>0.19</v>
      </c>
      <c r="M72" s="292">
        <v>5.63</v>
      </c>
      <c r="N72" s="292">
        <v>12.04</v>
      </c>
      <c r="O72" s="292">
        <v>2.7</v>
      </c>
      <c r="P72" s="292">
        <v>0.11</v>
      </c>
      <c r="Q72" s="292"/>
      <c r="R72" s="292">
        <v>0.16</v>
      </c>
      <c r="S72" s="292">
        <v>0.85</v>
      </c>
      <c r="T72" s="292">
        <v>50.54</v>
      </c>
      <c r="U72" s="292">
        <v>0.67</v>
      </c>
      <c r="V72" s="292">
        <v>4.8600000000000003</v>
      </c>
      <c r="W72" s="292"/>
      <c r="X72" s="292">
        <v>8.42</v>
      </c>
      <c r="Y72" s="292">
        <v>0.24</v>
      </c>
      <c r="Z72" s="292">
        <v>15.22</v>
      </c>
      <c r="AA72" s="292">
        <v>19.18</v>
      </c>
      <c r="AB72" s="292">
        <v>0.33</v>
      </c>
      <c r="AC72" s="292">
        <v>0.02</v>
      </c>
    </row>
    <row r="73" spans="1:29">
      <c r="A73" s="290" t="s">
        <v>3012</v>
      </c>
      <c r="B73" s="292">
        <v>142</v>
      </c>
      <c r="C73" s="292">
        <v>-10.050000000000001</v>
      </c>
      <c r="D73" s="292"/>
      <c r="E73" s="292">
        <v>2.0699999999999998</v>
      </c>
      <c r="F73" s="292">
        <v>1050</v>
      </c>
      <c r="G73" s="291">
        <f t="shared" si="1"/>
        <v>1323.15</v>
      </c>
      <c r="H73" s="292">
        <v>50.54</v>
      </c>
      <c r="I73" s="292">
        <v>0.9</v>
      </c>
      <c r="J73" s="292">
        <v>18.78</v>
      </c>
      <c r="K73" s="292">
        <v>8.5399999999999991</v>
      </c>
      <c r="L73" s="292">
        <v>0.11</v>
      </c>
      <c r="M73" s="292">
        <v>5.94</v>
      </c>
      <c r="N73" s="292">
        <v>12.3</v>
      </c>
      <c r="O73" s="292">
        <v>2.73</v>
      </c>
      <c r="P73" s="292">
        <v>0.08</v>
      </c>
      <c r="Q73" s="292"/>
      <c r="R73" s="292">
        <v>0.1</v>
      </c>
      <c r="S73" s="292">
        <v>4.84</v>
      </c>
      <c r="T73" s="292">
        <v>50.97</v>
      </c>
      <c r="U73" s="292">
        <v>0.65</v>
      </c>
      <c r="V73" s="292">
        <v>6.02</v>
      </c>
      <c r="W73" s="292"/>
      <c r="X73" s="292">
        <v>6.48</v>
      </c>
      <c r="Y73" s="292">
        <v>0.12</v>
      </c>
      <c r="Z73" s="292">
        <v>15</v>
      </c>
      <c r="AA73" s="292">
        <v>20.39</v>
      </c>
      <c r="AB73" s="292">
        <v>0.28000000000000003</v>
      </c>
      <c r="AC73" s="292">
        <v>0.02</v>
      </c>
    </row>
    <row r="74" spans="1:29">
      <c r="A74" s="290" t="s">
        <v>3012</v>
      </c>
      <c r="B74" s="292">
        <v>141</v>
      </c>
      <c r="C74" s="292">
        <v>-10.43</v>
      </c>
      <c r="D74" s="292"/>
      <c r="E74" s="292">
        <v>2.0699999999999998</v>
      </c>
      <c r="F74" s="292">
        <v>1050</v>
      </c>
      <c r="G74" s="291">
        <f t="shared" si="1"/>
        <v>1323.15</v>
      </c>
      <c r="H74" s="292">
        <v>51.34</v>
      </c>
      <c r="I74" s="292">
        <v>1.07</v>
      </c>
      <c r="J74" s="292">
        <v>17.95</v>
      </c>
      <c r="K74" s="292">
        <v>9.4499999999999993</v>
      </c>
      <c r="L74" s="292">
        <v>0.17</v>
      </c>
      <c r="M74" s="292">
        <v>5.93</v>
      </c>
      <c r="N74" s="292">
        <v>10.84</v>
      </c>
      <c r="O74" s="292">
        <v>2.98</v>
      </c>
      <c r="P74" s="292">
        <v>0.1</v>
      </c>
      <c r="Q74" s="292"/>
      <c r="R74" s="292">
        <v>0.16</v>
      </c>
      <c r="S74" s="292">
        <v>3.33</v>
      </c>
      <c r="T74" s="292">
        <v>49.67</v>
      </c>
      <c r="U74" s="292">
        <v>0.75</v>
      </c>
      <c r="V74" s="292">
        <v>5.5</v>
      </c>
      <c r="W74" s="292"/>
      <c r="X74" s="292">
        <v>7.77</v>
      </c>
      <c r="Y74" s="292">
        <v>0.18</v>
      </c>
      <c r="Z74" s="292">
        <v>15.12</v>
      </c>
      <c r="AA74" s="292">
        <v>21.05</v>
      </c>
      <c r="AB74" s="292">
        <v>0.21</v>
      </c>
      <c r="AC74" s="292">
        <v>0.01</v>
      </c>
    </row>
    <row r="75" spans="1:29">
      <c r="A75" s="290" t="s">
        <v>3012</v>
      </c>
      <c r="B75" s="292">
        <v>140</v>
      </c>
      <c r="C75" s="292">
        <v>-10.57</v>
      </c>
      <c r="D75" s="292"/>
      <c r="E75" s="292">
        <v>2.08</v>
      </c>
      <c r="F75" s="292">
        <v>1050</v>
      </c>
      <c r="G75" s="291">
        <f t="shared" si="1"/>
        <v>1323.15</v>
      </c>
      <c r="H75" s="292">
        <v>53.06</v>
      </c>
      <c r="I75" s="292">
        <v>1.58</v>
      </c>
      <c r="J75" s="292">
        <v>18.05</v>
      </c>
      <c r="K75" s="292">
        <v>9.66</v>
      </c>
      <c r="L75" s="292">
        <v>0.14000000000000001</v>
      </c>
      <c r="M75" s="292">
        <v>3.95</v>
      </c>
      <c r="N75" s="292">
        <v>9.7899999999999991</v>
      </c>
      <c r="O75" s="292">
        <v>3.49</v>
      </c>
      <c r="P75" s="292">
        <v>0.19</v>
      </c>
      <c r="Q75" s="292"/>
      <c r="R75" s="292">
        <v>0.11</v>
      </c>
      <c r="S75" s="292">
        <v>2.9</v>
      </c>
      <c r="T75" s="292">
        <v>50.55</v>
      </c>
      <c r="U75" s="292">
        <v>0.74</v>
      </c>
      <c r="V75" s="292">
        <v>4.8099999999999996</v>
      </c>
      <c r="W75" s="292"/>
      <c r="X75" s="292">
        <v>8.41</v>
      </c>
      <c r="Y75" s="292">
        <v>0.19</v>
      </c>
      <c r="Z75" s="292">
        <v>15.46</v>
      </c>
      <c r="AA75" s="292">
        <v>19.82</v>
      </c>
      <c r="AB75" s="292">
        <v>0.28999999999999998</v>
      </c>
      <c r="AC75" s="292">
        <v>0.01</v>
      </c>
    </row>
    <row r="76" spans="1:29">
      <c r="A76" s="290" t="s">
        <v>3012</v>
      </c>
      <c r="B76" s="292">
        <v>143</v>
      </c>
      <c r="C76" s="292">
        <v>-10.95</v>
      </c>
      <c r="D76" s="292"/>
      <c r="E76" s="292">
        <v>2</v>
      </c>
      <c r="F76" s="292">
        <v>1050</v>
      </c>
      <c r="G76" s="291">
        <f t="shared" si="1"/>
        <v>1323.15</v>
      </c>
      <c r="H76" s="292">
        <v>53.07</v>
      </c>
      <c r="I76" s="292">
        <v>2.0099999999999998</v>
      </c>
      <c r="J76" s="292">
        <v>17.649999999999999</v>
      </c>
      <c r="K76" s="292">
        <v>10.95</v>
      </c>
      <c r="L76" s="292">
        <v>0.23</v>
      </c>
      <c r="M76" s="292">
        <v>4.0599999999999996</v>
      </c>
      <c r="N76" s="292">
        <v>9.34</v>
      </c>
      <c r="O76" s="292">
        <v>2.23</v>
      </c>
      <c r="P76" s="292">
        <v>0.22</v>
      </c>
      <c r="Q76" s="292"/>
      <c r="R76" s="292">
        <v>0.25</v>
      </c>
      <c r="S76" s="292">
        <v>2.04</v>
      </c>
      <c r="T76" s="292">
        <v>50.37</v>
      </c>
      <c r="U76" s="292">
        <v>0.84</v>
      </c>
      <c r="V76" s="292">
        <v>4.95</v>
      </c>
      <c r="W76" s="292"/>
      <c r="X76" s="292">
        <v>8.94</v>
      </c>
      <c r="Y76" s="292">
        <v>0.23</v>
      </c>
      <c r="Z76" s="292">
        <v>14.91</v>
      </c>
      <c r="AA76" s="292">
        <v>19.39</v>
      </c>
      <c r="AB76" s="292">
        <v>0.34</v>
      </c>
      <c r="AC76" s="292">
        <v>0.01</v>
      </c>
    </row>
    <row r="77" spans="1:29">
      <c r="A77" s="290" t="s">
        <v>3012</v>
      </c>
      <c r="B77" s="292">
        <v>148</v>
      </c>
      <c r="C77" s="292">
        <v>-10.76</v>
      </c>
      <c r="D77" s="292"/>
      <c r="E77" s="292">
        <v>2.0699999999999998</v>
      </c>
      <c r="F77" s="292">
        <v>1000</v>
      </c>
      <c r="G77" s="291">
        <f t="shared" si="1"/>
        <v>1273.1500000000001</v>
      </c>
      <c r="H77" s="292">
        <v>53.26</v>
      </c>
      <c r="I77" s="292">
        <v>1.25</v>
      </c>
      <c r="J77" s="292">
        <v>19.25</v>
      </c>
      <c r="K77" s="292">
        <v>8.5500000000000007</v>
      </c>
      <c r="L77" s="292">
        <v>0.17</v>
      </c>
      <c r="M77" s="292">
        <v>3.78</v>
      </c>
      <c r="N77" s="292">
        <v>9.5399999999999991</v>
      </c>
      <c r="O77" s="292">
        <v>3.93</v>
      </c>
      <c r="P77" s="292">
        <v>0.16</v>
      </c>
      <c r="Q77" s="292"/>
      <c r="R77" s="292">
        <v>0.12</v>
      </c>
      <c r="S77" s="292">
        <v>5.0599999999999996</v>
      </c>
      <c r="T77" s="292">
        <v>48.9</v>
      </c>
      <c r="U77" s="292">
        <v>1.17</v>
      </c>
      <c r="V77" s="292">
        <v>6.52</v>
      </c>
      <c r="W77" s="292"/>
      <c r="X77" s="292">
        <v>7.1</v>
      </c>
      <c r="Y77" s="292">
        <v>0.13</v>
      </c>
      <c r="Z77" s="292">
        <v>14.26</v>
      </c>
      <c r="AA77" s="292">
        <v>21.78</v>
      </c>
      <c r="AB77" s="292">
        <v>0.21</v>
      </c>
      <c r="AC77" s="292">
        <v>0</v>
      </c>
    </row>
    <row r="78" spans="1:29">
      <c r="A78" s="290" t="s">
        <v>3012</v>
      </c>
      <c r="B78" s="292">
        <v>147</v>
      </c>
      <c r="C78" s="292">
        <v>-10.76</v>
      </c>
      <c r="D78" s="292"/>
      <c r="E78" s="292">
        <v>2.0699999999999998</v>
      </c>
      <c r="F78" s="292">
        <v>1000</v>
      </c>
      <c r="G78" s="291">
        <f t="shared" si="1"/>
        <v>1273.1500000000001</v>
      </c>
      <c r="H78" s="292">
        <v>53.5</v>
      </c>
      <c r="I78" s="292">
        <v>1.49</v>
      </c>
      <c r="J78" s="292">
        <v>18.940000000000001</v>
      </c>
      <c r="K78" s="292">
        <v>8.89</v>
      </c>
      <c r="L78" s="292">
        <v>0.24</v>
      </c>
      <c r="M78" s="292">
        <v>3.8</v>
      </c>
      <c r="N78" s="292">
        <v>8.75</v>
      </c>
      <c r="O78" s="292">
        <v>4.05</v>
      </c>
      <c r="P78" s="292">
        <v>0.17</v>
      </c>
      <c r="Q78" s="292"/>
      <c r="R78" s="292">
        <v>0.16</v>
      </c>
      <c r="S78" s="292">
        <v>5.01</v>
      </c>
      <c r="T78" s="292">
        <v>50.43</v>
      </c>
      <c r="U78" s="292">
        <v>0.89</v>
      </c>
      <c r="V78" s="292">
        <v>4.75</v>
      </c>
      <c r="W78" s="292"/>
      <c r="X78" s="292">
        <v>8.25</v>
      </c>
      <c r="Y78" s="292">
        <v>0.25</v>
      </c>
      <c r="Z78" s="292">
        <v>14.92</v>
      </c>
      <c r="AA78" s="292">
        <v>20.21</v>
      </c>
      <c r="AB78" s="292">
        <v>0.25</v>
      </c>
      <c r="AC78" s="292">
        <v>0.01</v>
      </c>
    </row>
    <row r="79" spans="1:29">
      <c r="A79" s="290" t="s">
        <v>3012</v>
      </c>
      <c r="B79" s="292">
        <v>146</v>
      </c>
      <c r="C79" s="292">
        <v>-10.74</v>
      </c>
      <c r="D79" s="292"/>
      <c r="E79" s="292">
        <v>2.0699999999999998</v>
      </c>
      <c r="F79" s="292">
        <v>1000</v>
      </c>
      <c r="G79" s="291">
        <f t="shared" si="1"/>
        <v>1273.1500000000001</v>
      </c>
      <c r="H79" s="292">
        <v>53.77</v>
      </c>
      <c r="I79" s="292">
        <v>1.8</v>
      </c>
      <c r="J79" s="292">
        <v>18.559999999999999</v>
      </c>
      <c r="K79" s="292">
        <v>9.4</v>
      </c>
      <c r="L79" s="292">
        <v>0.14000000000000001</v>
      </c>
      <c r="M79" s="292">
        <v>3.23</v>
      </c>
      <c r="N79" s="292">
        <v>8.27</v>
      </c>
      <c r="O79" s="292">
        <v>4.55</v>
      </c>
      <c r="P79" s="292">
        <v>0.17</v>
      </c>
      <c r="Q79" s="292"/>
      <c r="R79" s="292">
        <v>0.11</v>
      </c>
      <c r="S79" s="292">
        <v>5.04</v>
      </c>
      <c r="T79" s="292">
        <v>49.73</v>
      </c>
      <c r="U79" s="292">
        <v>1.23</v>
      </c>
      <c r="V79" s="292">
        <v>6.49</v>
      </c>
      <c r="W79" s="292"/>
      <c r="X79" s="292">
        <v>9.07</v>
      </c>
      <c r="Y79" s="292">
        <v>0.2</v>
      </c>
      <c r="Z79" s="292">
        <v>13.6</v>
      </c>
      <c r="AA79" s="292">
        <v>18.02</v>
      </c>
      <c r="AB79" s="292">
        <v>0.22</v>
      </c>
      <c r="AC79" s="292">
        <v>0.02</v>
      </c>
    </row>
    <row r="80" spans="1:29">
      <c r="A80" s="290" t="s">
        <v>3012</v>
      </c>
      <c r="B80" s="292">
        <v>145</v>
      </c>
      <c r="C80" s="292">
        <v>-11.13</v>
      </c>
      <c r="D80" s="292"/>
      <c r="E80" s="292">
        <v>2.0699999999999998</v>
      </c>
      <c r="F80" s="292">
        <v>1000</v>
      </c>
      <c r="G80" s="291">
        <f t="shared" si="1"/>
        <v>1273.1500000000001</v>
      </c>
      <c r="H80" s="292">
        <v>56.14</v>
      </c>
      <c r="I80" s="292">
        <v>1.9</v>
      </c>
      <c r="J80" s="292">
        <v>17.23</v>
      </c>
      <c r="K80" s="292">
        <v>9.3000000000000007</v>
      </c>
      <c r="L80" s="292">
        <v>0.12</v>
      </c>
      <c r="M80" s="292">
        <v>2.91</v>
      </c>
      <c r="N80" s="292">
        <v>7.39</v>
      </c>
      <c r="O80" s="292">
        <v>4.67</v>
      </c>
      <c r="P80" s="292">
        <v>0.17</v>
      </c>
      <c r="Q80" s="292"/>
      <c r="R80" s="292">
        <v>0.17</v>
      </c>
      <c r="S80" s="292">
        <v>3.52</v>
      </c>
      <c r="T80" s="292">
        <v>51.01</v>
      </c>
      <c r="U80" s="292">
        <v>1.17</v>
      </c>
      <c r="V80" s="292">
        <v>5.67</v>
      </c>
      <c r="W80" s="292"/>
      <c r="X80" s="292">
        <v>8.48</v>
      </c>
      <c r="Y80" s="292">
        <v>0.2</v>
      </c>
      <c r="Z80" s="292">
        <v>13.44</v>
      </c>
      <c r="AA80" s="292">
        <v>18.88</v>
      </c>
      <c r="AB80" s="292">
        <v>0.4</v>
      </c>
      <c r="AC80" s="292">
        <v>0.03</v>
      </c>
    </row>
    <row r="81" spans="1:29">
      <c r="A81" s="290" t="s">
        <v>3012</v>
      </c>
      <c r="B81" s="292">
        <v>153</v>
      </c>
      <c r="C81" s="292">
        <v>-11.48</v>
      </c>
      <c r="D81" s="292"/>
      <c r="E81" s="292">
        <v>2.06</v>
      </c>
      <c r="F81" s="292">
        <v>950</v>
      </c>
      <c r="G81" s="291">
        <f t="shared" si="1"/>
        <v>1223.1500000000001</v>
      </c>
      <c r="H81" s="292">
        <v>58.46</v>
      </c>
      <c r="I81" s="292">
        <v>1.18</v>
      </c>
      <c r="J81" s="292">
        <v>17.59</v>
      </c>
      <c r="K81" s="292">
        <v>8.9700000000000006</v>
      </c>
      <c r="L81" s="292">
        <v>0.09</v>
      </c>
      <c r="M81" s="292">
        <v>2.52</v>
      </c>
      <c r="N81" s="292">
        <v>6.6</v>
      </c>
      <c r="O81" s="292">
        <v>4.1500000000000004</v>
      </c>
      <c r="P81" s="292">
        <v>0.23</v>
      </c>
      <c r="Q81" s="292"/>
      <c r="R81" s="292">
        <v>0.21</v>
      </c>
      <c r="S81" s="292">
        <v>5.12</v>
      </c>
      <c r="T81" s="292">
        <v>51.1</v>
      </c>
      <c r="U81" s="292">
        <v>0.62</v>
      </c>
      <c r="V81" s="292">
        <v>3.6</v>
      </c>
      <c r="W81" s="292"/>
      <c r="X81" s="292">
        <v>10.6</v>
      </c>
      <c r="Y81" s="292">
        <v>0.28999999999999998</v>
      </c>
      <c r="Z81" s="292">
        <v>15.49</v>
      </c>
      <c r="AA81" s="292">
        <v>17.84</v>
      </c>
      <c r="AB81" s="292">
        <v>0.13</v>
      </c>
      <c r="AC81" s="292">
        <v>0.02</v>
      </c>
    </row>
    <row r="82" spans="1:29">
      <c r="A82" s="295" t="s">
        <v>3013</v>
      </c>
      <c r="B82" s="292" t="s">
        <v>3014</v>
      </c>
      <c r="C82" s="292">
        <v>-7.6</v>
      </c>
      <c r="D82" s="292"/>
      <c r="E82" s="292">
        <v>2</v>
      </c>
      <c r="F82" s="292">
        <v>1125</v>
      </c>
      <c r="G82" s="291">
        <f t="shared" si="1"/>
        <v>1398.15</v>
      </c>
      <c r="H82" s="292">
        <v>47.93</v>
      </c>
      <c r="I82" s="292">
        <v>3.36</v>
      </c>
      <c r="J82" s="292">
        <v>13.77</v>
      </c>
      <c r="K82" s="292">
        <v>13.6</v>
      </c>
      <c r="L82" s="292"/>
      <c r="M82" s="292">
        <v>6.03</v>
      </c>
      <c r="N82" s="292">
        <v>10.39</v>
      </c>
      <c r="O82" s="292">
        <v>2.46</v>
      </c>
      <c r="P82" s="292">
        <v>0.32</v>
      </c>
      <c r="Q82" s="292"/>
      <c r="R82" s="292"/>
      <c r="S82" s="292">
        <v>0.6</v>
      </c>
      <c r="T82" s="292">
        <v>50.4</v>
      </c>
      <c r="U82" s="292">
        <v>1.33</v>
      </c>
      <c r="V82" s="292">
        <v>4.32</v>
      </c>
      <c r="W82" s="292"/>
      <c r="X82" s="292">
        <v>10.87</v>
      </c>
      <c r="Y82" s="292"/>
      <c r="Z82" s="292">
        <v>16.25</v>
      </c>
      <c r="AA82" s="292">
        <v>17.25</v>
      </c>
      <c r="AB82" s="292">
        <v>0.37</v>
      </c>
      <c r="AC82" s="292">
        <v>0.03</v>
      </c>
    </row>
    <row r="83" spans="1:29">
      <c r="A83" s="295" t="s">
        <v>3013</v>
      </c>
      <c r="B83" s="292" t="s">
        <v>1367</v>
      </c>
      <c r="C83" s="292">
        <v>-7.2</v>
      </c>
      <c r="D83" s="292"/>
      <c r="E83" s="292">
        <v>2</v>
      </c>
      <c r="F83" s="292">
        <v>1100</v>
      </c>
      <c r="G83" s="291">
        <f t="shared" si="1"/>
        <v>1373.15</v>
      </c>
      <c r="H83" s="292">
        <v>53.31</v>
      </c>
      <c r="I83" s="292">
        <v>3.31</v>
      </c>
      <c r="J83" s="292">
        <v>14.08</v>
      </c>
      <c r="K83" s="292">
        <v>9.65</v>
      </c>
      <c r="L83" s="292"/>
      <c r="M83" s="292">
        <v>4.96</v>
      </c>
      <c r="N83" s="292">
        <v>8.42</v>
      </c>
      <c r="O83" s="292">
        <v>3.2</v>
      </c>
      <c r="P83" s="292">
        <v>0.49</v>
      </c>
      <c r="Q83" s="292"/>
      <c r="R83" s="292"/>
      <c r="S83" s="292">
        <v>1</v>
      </c>
      <c r="T83" s="292">
        <v>49.83</v>
      </c>
      <c r="U83" s="292">
        <v>1.57</v>
      </c>
      <c r="V83" s="292">
        <v>5.5</v>
      </c>
      <c r="W83" s="292"/>
      <c r="X83" s="292">
        <v>9.48</v>
      </c>
      <c r="Y83" s="292"/>
      <c r="Z83" s="292">
        <v>15.19</v>
      </c>
      <c r="AA83" s="292">
        <v>18.940000000000001</v>
      </c>
      <c r="AB83" s="292">
        <v>0.6</v>
      </c>
      <c r="AC83" s="292">
        <v>0.03</v>
      </c>
    </row>
    <row r="84" spans="1:29">
      <c r="A84" s="295" t="s">
        <v>3013</v>
      </c>
      <c r="B84" s="292" t="s">
        <v>3015</v>
      </c>
      <c r="C84" s="292">
        <v>-6.3</v>
      </c>
      <c r="D84" s="292"/>
      <c r="E84" s="292">
        <v>2</v>
      </c>
      <c r="F84" s="292">
        <v>1075</v>
      </c>
      <c r="G84" s="291">
        <f t="shared" si="1"/>
        <v>1348.15</v>
      </c>
      <c r="H84" s="292">
        <v>51.09</v>
      </c>
      <c r="I84" s="292">
        <v>2.85</v>
      </c>
      <c r="J84" s="292">
        <v>15.83</v>
      </c>
      <c r="K84" s="292">
        <v>10.210000000000001</v>
      </c>
      <c r="L84" s="292"/>
      <c r="M84" s="292">
        <v>5.47</v>
      </c>
      <c r="N84" s="292">
        <v>9.89</v>
      </c>
      <c r="O84" s="292">
        <v>3.1</v>
      </c>
      <c r="P84" s="292">
        <v>0.37</v>
      </c>
      <c r="Q84" s="292"/>
      <c r="R84" s="292"/>
      <c r="S84" s="292">
        <v>2.4</v>
      </c>
      <c r="T84" s="292">
        <v>47.99</v>
      </c>
      <c r="U84" s="292">
        <v>1.84</v>
      </c>
      <c r="V84" s="292">
        <v>6.07</v>
      </c>
      <c r="W84" s="292"/>
      <c r="X84" s="292">
        <v>9.0399999999999991</v>
      </c>
      <c r="Y84" s="292"/>
      <c r="Z84" s="292">
        <v>14.46</v>
      </c>
      <c r="AA84" s="292">
        <v>20.73</v>
      </c>
      <c r="AB84" s="292">
        <v>0.49</v>
      </c>
      <c r="AC84" s="292">
        <v>0.03</v>
      </c>
    </row>
    <row r="85" spans="1:29">
      <c r="A85" s="295" t="s">
        <v>3013</v>
      </c>
      <c r="B85" s="292" t="s">
        <v>3016</v>
      </c>
      <c r="C85" s="292">
        <v>-7.1</v>
      </c>
      <c r="D85" s="292"/>
      <c r="E85" s="292">
        <v>2</v>
      </c>
      <c r="F85" s="292">
        <v>1075</v>
      </c>
      <c r="G85" s="291">
        <f t="shared" si="1"/>
        <v>1348.15</v>
      </c>
      <c r="H85" s="292">
        <v>54.64</v>
      </c>
      <c r="I85" s="292">
        <v>3.25</v>
      </c>
      <c r="J85" s="292">
        <v>14.93</v>
      </c>
      <c r="K85" s="292">
        <v>10.49</v>
      </c>
      <c r="L85" s="292"/>
      <c r="M85" s="292">
        <v>4.42</v>
      </c>
      <c r="N85" s="292">
        <v>7.53</v>
      </c>
      <c r="O85" s="292">
        <v>3.9</v>
      </c>
      <c r="P85" s="292">
        <v>0.67</v>
      </c>
      <c r="Q85" s="292"/>
      <c r="R85" s="292"/>
      <c r="S85" s="292">
        <v>1.3</v>
      </c>
      <c r="T85" s="292">
        <v>50.23</v>
      </c>
      <c r="U85" s="292">
        <v>1.55</v>
      </c>
      <c r="V85" s="292">
        <v>4.09</v>
      </c>
      <c r="W85" s="292"/>
      <c r="X85" s="292">
        <v>10.29</v>
      </c>
      <c r="Y85" s="292"/>
      <c r="Z85" s="292">
        <v>16.309999999999999</v>
      </c>
      <c r="AA85" s="292">
        <v>18.23</v>
      </c>
      <c r="AB85" s="292">
        <v>0.44</v>
      </c>
      <c r="AC85" s="292">
        <v>0.03</v>
      </c>
    </row>
    <row r="86" spans="1:29">
      <c r="A86" s="295" t="s">
        <v>3013</v>
      </c>
      <c r="B86" s="292" t="s">
        <v>3017</v>
      </c>
      <c r="C86" s="292">
        <v>-6.7</v>
      </c>
      <c r="D86" s="292"/>
      <c r="E86" s="292">
        <v>2</v>
      </c>
      <c r="F86" s="292">
        <v>1075</v>
      </c>
      <c r="G86" s="291">
        <f t="shared" si="1"/>
        <v>1348.15</v>
      </c>
      <c r="H86" s="292">
        <v>55.6</v>
      </c>
      <c r="I86" s="292">
        <v>2.97</v>
      </c>
      <c r="J86" s="292">
        <v>13.99</v>
      </c>
      <c r="K86" s="292">
        <v>10.76</v>
      </c>
      <c r="L86" s="292"/>
      <c r="M86" s="292">
        <v>4.58</v>
      </c>
      <c r="N86" s="292">
        <v>7.86</v>
      </c>
      <c r="O86" s="292">
        <v>3.04</v>
      </c>
      <c r="P86" s="292">
        <v>0.73</v>
      </c>
      <c r="Q86" s="292"/>
      <c r="R86" s="292"/>
      <c r="S86" s="292">
        <v>1.7</v>
      </c>
      <c r="T86" s="292">
        <v>50.99</v>
      </c>
      <c r="U86" s="292">
        <v>1.31</v>
      </c>
      <c r="V86" s="292">
        <v>3.56</v>
      </c>
      <c r="W86" s="292"/>
      <c r="X86" s="292">
        <v>11.28</v>
      </c>
      <c r="Y86" s="292"/>
      <c r="Z86" s="292">
        <v>16.14</v>
      </c>
      <c r="AA86" s="292">
        <v>17.329999999999998</v>
      </c>
      <c r="AB86" s="292">
        <v>0.44</v>
      </c>
      <c r="AC86" s="292">
        <v>0.02</v>
      </c>
    </row>
    <row r="87" spans="1:29">
      <c r="A87" s="295" t="s">
        <v>3013</v>
      </c>
      <c r="B87" s="292" t="s">
        <v>3018</v>
      </c>
      <c r="C87" s="292">
        <v>-5.8</v>
      </c>
      <c r="D87" s="292"/>
      <c r="E87" s="292">
        <v>2</v>
      </c>
      <c r="F87" s="292">
        <v>1050</v>
      </c>
      <c r="G87" s="291">
        <f t="shared" si="1"/>
        <v>1323.15</v>
      </c>
      <c r="H87" s="292">
        <v>50.83</v>
      </c>
      <c r="I87" s="292">
        <v>2.67</v>
      </c>
      <c r="J87" s="292">
        <v>15.39</v>
      </c>
      <c r="K87" s="292">
        <v>7.66</v>
      </c>
      <c r="L87" s="292"/>
      <c r="M87" s="292">
        <v>5.43</v>
      </c>
      <c r="N87" s="292">
        <v>10.35</v>
      </c>
      <c r="O87" s="292">
        <v>3.01</v>
      </c>
      <c r="P87" s="292">
        <v>0.3</v>
      </c>
      <c r="Q87" s="292"/>
      <c r="R87" s="292"/>
      <c r="S87" s="292">
        <v>4.5</v>
      </c>
      <c r="T87" s="292">
        <v>47.52</v>
      </c>
      <c r="U87" s="292">
        <v>1.95</v>
      </c>
      <c r="V87" s="292">
        <v>6.66</v>
      </c>
      <c r="W87" s="292"/>
      <c r="X87" s="292">
        <v>8.6300000000000008</v>
      </c>
      <c r="Y87" s="292"/>
      <c r="Z87" s="292">
        <v>13.72</v>
      </c>
      <c r="AA87" s="292">
        <v>20.8</v>
      </c>
      <c r="AB87" s="292">
        <v>0.46</v>
      </c>
      <c r="AC87" s="292">
        <v>0.03</v>
      </c>
    </row>
    <row r="88" spans="1:29">
      <c r="A88" s="295" t="s">
        <v>3013</v>
      </c>
      <c r="B88" s="292" t="s">
        <v>3019</v>
      </c>
      <c r="C88" s="292">
        <v>-7</v>
      </c>
      <c r="D88" s="292"/>
      <c r="E88" s="292">
        <v>2</v>
      </c>
      <c r="F88" s="292">
        <v>975</v>
      </c>
      <c r="G88" s="291">
        <f t="shared" si="1"/>
        <v>1248.1500000000001</v>
      </c>
      <c r="H88" s="292">
        <v>55.72</v>
      </c>
      <c r="I88" s="292">
        <v>1.44</v>
      </c>
      <c r="J88" s="292">
        <v>17.59</v>
      </c>
      <c r="K88" s="292">
        <v>5.15</v>
      </c>
      <c r="L88" s="292"/>
      <c r="M88" s="292">
        <v>3.3</v>
      </c>
      <c r="N88" s="292">
        <v>6.78</v>
      </c>
      <c r="O88" s="292">
        <v>3.81</v>
      </c>
      <c r="P88" s="292">
        <v>0.47</v>
      </c>
      <c r="Q88" s="292"/>
      <c r="R88" s="292"/>
      <c r="S88" s="292">
        <v>5.9</v>
      </c>
      <c r="T88" s="292">
        <v>46.3</v>
      </c>
      <c r="U88" s="292">
        <v>2.13</v>
      </c>
      <c r="V88" s="292">
        <v>6.94</v>
      </c>
      <c r="W88" s="292"/>
      <c r="X88" s="292">
        <v>8.69</v>
      </c>
      <c r="Y88" s="292"/>
      <c r="Z88" s="292">
        <v>13.38</v>
      </c>
      <c r="AA88" s="292">
        <v>21.17</v>
      </c>
      <c r="AB88" s="292">
        <v>0.46</v>
      </c>
      <c r="AC88" s="292">
        <v>0.02</v>
      </c>
    </row>
    <row r="89" spans="1:29">
      <c r="A89" s="295" t="s">
        <v>3013</v>
      </c>
      <c r="B89" s="292" t="s">
        <v>3020</v>
      </c>
      <c r="C89" s="292">
        <v>-7.4</v>
      </c>
      <c r="D89" s="292"/>
      <c r="E89" s="292">
        <v>2</v>
      </c>
      <c r="F89" s="292">
        <v>950</v>
      </c>
      <c r="G89" s="291">
        <f t="shared" si="1"/>
        <v>1223.1500000000001</v>
      </c>
      <c r="H89" s="292">
        <v>58.25</v>
      </c>
      <c r="I89" s="292">
        <v>1.24</v>
      </c>
      <c r="J89" s="292">
        <v>17.03</v>
      </c>
      <c r="K89" s="292">
        <v>5</v>
      </c>
      <c r="L89" s="292"/>
      <c r="M89" s="292">
        <v>2.29</v>
      </c>
      <c r="N89" s="292">
        <v>5.69</v>
      </c>
      <c r="O89" s="292">
        <v>4.18</v>
      </c>
      <c r="P89" s="292">
        <v>0.6</v>
      </c>
      <c r="Q89" s="292"/>
      <c r="R89" s="292"/>
      <c r="S89" s="292">
        <v>5.9</v>
      </c>
      <c r="T89" s="292">
        <v>48.85</v>
      </c>
      <c r="U89" s="292">
        <v>1.4</v>
      </c>
      <c r="V89" s="292">
        <v>5.05</v>
      </c>
      <c r="W89" s="292"/>
      <c r="X89" s="292">
        <v>8</v>
      </c>
      <c r="Y89" s="292"/>
      <c r="Z89" s="292">
        <v>14.47</v>
      </c>
      <c r="AA89" s="292">
        <v>21.29</v>
      </c>
      <c r="AB89" s="292">
        <v>0.36</v>
      </c>
      <c r="AC89" s="292">
        <v>0.01</v>
      </c>
    </row>
    <row r="90" spans="1:29">
      <c r="A90" s="295" t="s">
        <v>3013</v>
      </c>
      <c r="B90" s="292" t="s">
        <v>3021</v>
      </c>
      <c r="C90" s="292">
        <v>-9.4</v>
      </c>
      <c r="D90" s="292"/>
      <c r="E90" s="292">
        <v>2</v>
      </c>
      <c r="F90" s="292">
        <v>1100</v>
      </c>
      <c r="G90" s="291">
        <f t="shared" si="1"/>
        <v>1373.15</v>
      </c>
      <c r="H90" s="292">
        <v>49.27</v>
      </c>
      <c r="I90" s="292">
        <v>3.23</v>
      </c>
      <c r="J90" s="292">
        <v>14.46</v>
      </c>
      <c r="K90" s="292">
        <v>13.15</v>
      </c>
      <c r="L90" s="292"/>
      <c r="M90" s="292">
        <v>5.21</v>
      </c>
      <c r="N90" s="292">
        <v>10.18</v>
      </c>
      <c r="O90" s="292">
        <v>2.82</v>
      </c>
      <c r="P90" s="292">
        <v>0.33</v>
      </c>
      <c r="Q90" s="292"/>
      <c r="R90" s="292"/>
      <c r="S90" s="292">
        <v>1.8</v>
      </c>
      <c r="T90" s="292">
        <v>51.06</v>
      </c>
      <c r="U90" s="292">
        <v>1.65</v>
      </c>
      <c r="V90" s="292">
        <v>4.22</v>
      </c>
      <c r="W90" s="292"/>
      <c r="X90" s="292">
        <v>10.62</v>
      </c>
      <c r="Y90" s="292"/>
      <c r="Z90" s="292">
        <v>14.9</v>
      </c>
      <c r="AA90" s="292">
        <v>18.72</v>
      </c>
      <c r="AB90" s="292">
        <v>0.3</v>
      </c>
      <c r="AC90" s="292">
        <v>0.02</v>
      </c>
    </row>
    <row r="91" spans="1:29">
      <c r="A91" s="295" t="s">
        <v>3013</v>
      </c>
      <c r="B91" s="292" t="s">
        <v>3022</v>
      </c>
      <c r="C91" s="292">
        <v>-9.4</v>
      </c>
      <c r="D91" s="292"/>
      <c r="E91" s="292">
        <v>2</v>
      </c>
      <c r="F91" s="292">
        <v>1100</v>
      </c>
      <c r="G91" s="291">
        <f t="shared" si="1"/>
        <v>1373.15</v>
      </c>
      <c r="H91" s="292">
        <v>48.79</v>
      </c>
      <c r="I91" s="292">
        <v>3.7</v>
      </c>
      <c r="J91" s="292">
        <v>13.84</v>
      </c>
      <c r="K91" s="292">
        <v>14.08</v>
      </c>
      <c r="L91" s="292"/>
      <c r="M91" s="292">
        <v>4.93</v>
      </c>
      <c r="N91" s="292">
        <v>10.01</v>
      </c>
      <c r="O91" s="292">
        <v>2.97</v>
      </c>
      <c r="P91" s="292">
        <v>0.35</v>
      </c>
      <c r="Q91" s="292"/>
      <c r="R91" s="292"/>
      <c r="S91" s="292">
        <v>1.9</v>
      </c>
      <c r="T91" s="292">
        <v>51.74</v>
      </c>
      <c r="U91" s="292">
        <v>1.47</v>
      </c>
      <c r="V91" s="292">
        <v>2.99</v>
      </c>
      <c r="W91" s="292"/>
      <c r="X91" s="292">
        <v>10.85</v>
      </c>
      <c r="Y91" s="292"/>
      <c r="Z91" s="292">
        <v>15.17</v>
      </c>
      <c r="AA91" s="292">
        <v>18.63</v>
      </c>
      <c r="AB91" s="292">
        <v>0.25</v>
      </c>
      <c r="AC91" s="292">
        <v>0.01</v>
      </c>
    </row>
    <row r="92" spans="1:29">
      <c r="A92" s="295" t="s">
        <v>3013</v>
      </c>
      <c r="B92" s="292" t="s">
        <v>3023</v>
      </c>
      <c r="C92" s="292">
        <v>-9.6</v>
      </c>
      <c r="D92" s="292"/>
      <c r="E92" s="292">
        <v>2</v>
      </c>
      <c r="F92" s="292">
        <v>1075</v>
      </c>
      <c r="G92" s="291">
        <f t="shared" si="1"/>
        <v>1348.15</v>
      </c>
      <c r="H92" s="292">
        <v>48.55</v>
      </c>
      <c r="I92" s="292">
        <v>2.99</v>
      </c>
      <c r="J92" s="292">
        <v>15.18</v>
      </c>
      <c r="K92" s="292">
        <v>12.61</v>
      </c>
      <c r="L92" s="292"/>
      <c r="M92" s="292">
        <v>4.96</v>
      </c>
      <c r="N92" s="292">
        <v>10.42</v>
      </c>
      <c r="O92" s="292">
        <v>2.7</v>
      </c>
      <c r="P92" s="292">
        <v>0.31</v>
      </c>
      <c r="Q92" s="292"/>
      <c r="R92" s="292"/>
      <c r="S92" s="292">
        <v>2.9</v>
      </c>
      <c r="T92" s="292">
        <v>49.16</v>
      </c>
      <c r="U92" s="292">
        <v>1.81</v>
      </c>
      <c r="V92" s="292">
        <v>5.07</v>
      </c>
      <c r="W92" s="292"/>
      <c r="X92" s="292">
        <v>10.36</v>
      </c>
      <c r="Y92" s="292"/>
      <c r="Z92" s="292">
        <v>14.82</v>
      </c>
      <c r="AA92" s="292">
        <v>19.079999999999998</v>
      </c>
      <c r="AB92" s="292">
        <v>0.34</v>
      </c>
      <c r="AC92" s="292">
        <v>0.01</v>
      </c>
    </row>
    <row r="93" spans="1:29">
      <c r="A93" s="295" t="s">
        <v>3013</v>
      </c>
      <c r="B93" s="292" t="s">
        <v>1373</v>
      </c>
      <c r="C93" s="292">
        <v>-10.3</v>
      </c>
      <c r="D93" s="292"/>
      <c r="E93" s="292">
        <v>2</v>
      </c>
      <c r="F93" s="292">
        <v>1075</v>
      </c>
      <c r="G93" s="291">
        <f t="shared" si="1"/>
        <v>1348.15</v>
      </c>
      <c r="H93" s="292">
        <v>48.59</v>
      </c>
      <c r="I93" s="292">
        <v>4.21</v>
      </c>
      <c r="J93" s="292">
        <v>13.74</v>
      </c>
      <c r="K93" s="292">
        <v>15.22</v>
      </c>
      <c r="L93" s="292"/>
      <c r="M93" s="292">
        <v>4.2699999999999996</v>
      </c>
      <c r="N93" s="292">
        <v>9.44</v>
      </c>
      <c r="O93" s="292">
        <v>2.89</v>
      </c>
      <c r="P93" s="292">
        <v>0.45</v>
      </c>
      <c r="Q93" s="292"/>
      <c r="R93" s="292"/>
      <c r="S93" s="292">
        <v>1.6</v>
      </c>
      <c r="T93" s="292">
        <v>50.31</v>
      </c>
      <c r="U93" s="292">
        <v>1.5</v>
      </c>
      <c r="V93" s="292">
        <v>3.52</v>
      </c>
      <c r="W93" s="292"/>
      <c r="X93" s="292">
        <v>12.11</v>
      </c>
      <c r="Y93" s="292"/>
      <c r="Z93" s="292">
        <v>14.82</v>
      </c>
      <c r="AA93" s="292">
        <v>17.72</v>
      </c>
      <c r="AB93" s="292">
        <v>0.32</v>
      </c>
      <c r="AC93" s="292">
        <v>0.01</v>
      </c>
    </row>
    <row r="94" spans="1:29">
      <c r="A94" s="295" t="s">
        <v>3013</v>
      </c>
      <c r="B94" s="292" t="s">
        <v>3024</v>
      </c>
      <c r="C94" s="292">
        <v>-11.1</v>
      </c>
      <c r="D94" s="292"/>
      <c r="E94" s="292">
        <v>2</v>
      </c>
      <c r="F94" s="292">
        <v>1075</v>
      </c>
      <c r="G94" s="291">
        <f t="shared" si="1"/>
        <v>1348.15</v>
      </c>
      <c r="H94" s="292">
        <v>48.94</v>
      </c>
      <c r="I94" s="292">
        <v>4.46</v>
      </c>
      <c r="J94" s="292">
        <v>12.88</v>
      </c>
      <c r="K94" s="292">
        <v>16.29</v>
      </c>
      <c r="L94" s="292"/>
      <c r="M94" s="292">
        <v>3.84</v>
      </c>
      <c r="N94" s="292">
        <v>8.81</v>
      </c>
      <c r="O94" s="292">
        <v>2.87</v>
      </c>
      <c r="P94" s="292">
        <v>0.56000000000000005</v>
      </c>
      <c r="Q94" s="292"/>
      <c r="R94" s="292"/>
      <c r="S94" s="292">
        <v>1.7</v>
      </c>
      <c r="T94" s="292">
        <v>50.16</v>
      </c>
      <c r="U94" s="292">
        <v>1.7</v>
      </c>
      <c r="V94" s="292">
        <v>4.2300000000000004</v>
      </c>
      <c r="W94" s="292"/>
      <c r="X94" s="292">
        <v>13.06</v>
      </c>
      <c r="Y94" s="292"/>
      <c r="Z94" s="292">
        <v>13.48</v>
      </c>
      <c r="AA94" s="292">
        <v>17.440000000000001</v>
      </c>
      <c r="AB94" s="292">
        <v>0.4</v>
      </c>
      <c r="AC94" s="292">
        <v>0.04</v>
      </c>
    </row>
    <row r="95" spans="1:29">
      <c r="A95" s="295" t="s">
        <v>3013</v>
      </c>
      <c r="B95" s="292" t="s">
        <v>3025</v>
      </c>
      <c r="C95" s="292">
        <v>-9</v>
      </c>
      <c r="D95" s="292"/>
      <c r="E95" s="292">
        <v>2</v>
      </c>
      <c r="F95" s="292">
        <v>1050</v>
      </c>
      <c r="G95" s="291">
        <f t="shared" si="1"/>
        <v>1323.15</v>
      </c>
      <c r="H95" s="292">
        <v>47.8</v>
      </c>
      <c r="I95" s="292">
        <v>2.95</v>
      </c>
      <c r="J95" s="292">
        <v>13.77</v>
      </c>
      <c r="K95" s="292">
        <v>12.16</v>
      </c>
      <c r="L95" s="292"/>
      <c r="M95" s="292">
        <v>5.66</v>
      </c>
      <c r="N95" s="292">
        <v>10.52</v>
      </c>
      <c r="O95" s="292">
        <v>2.58</v>
      </c>
      <c r="P95" s="292">
        <v>0.28999999999999998</v>
      </c>
      <c r="Q95" s="292"/>
      <c r="R95" s="292"/>
      <c r="S95" s="292">
        <v>4.2</v>
      </c>
      <c r="T95" s="292">
        <v>48.24</v>
      </c>
      <c r="U95" s="292">
        <v>2.57</v>
      </c>
      <c r="V95" s="292">
        <v>6.88</v>
      </c>
      <c r="W95" s="292"/>
      <c r="X95" s="292">
        <v>9.84</v>
      </c>
      <c r="Y95" s="292"/>
      <c r="Z95" s="292">
        <v>13.14</v>
      </c>
      <c r="AA95" s="292">
        <v>20.74</v>
      </c>
      <c r="AB95" s="292">
        <v>0.42</v>
      </c>
      <c r="AC95" s="292">
        <v>0.03</v>
      </c>
    </row>
    <row r="96" spans="1:29">
      <c r="A96" s="295" t="s">
        <v>3013</v>
      </c>
      <c r="B96" s="292" t="s">
        <v>3026</v>
      </c>
      <c r="C96" s="292">
        <v>-9.6</v>
      </c>
      <c r="D96" s="292"/>
      <c r="E96" s="292">
        <v>2</v>
      </c>
      <c r="F96" s="292">
        <v>1050</v>
      </c>
      <c r="G96" s="291">
        <f t="shared" si="1"/>
        <v>1323.15</v>
      </c>
      <c r="H96" s="292">
        <v>48.66</v>
      </c>
      <c r="I96" s="292">
        <v>3.75</v>
      </c>
      <c r="J96" s="292">
        <v>14.37</v>
      </c>
      <c r="K96" s="292">
        <v>13.42</v>
      </c>
      <c r="L96" s="292"/>
      <c r="M96" s="292">
        <v>4.26</v>
      </c>
      <c r="N96" s="292">
        <v>9.6</v>
      </c>
      <c r="O96" s="292">
        <v>2.78</v>
      </c>
      <c r="P96" s="292">
        <v>0.38</v>
      </c>
      <c r="Q96" s="292"/>
      <c r="R96" s="292"/>
      <c r="S96" s="292">
        <v>2.8</v>
      </c>
      <c r="T96" s="292">
        <v>49.55</v>
      </c>
      <c r="U96" s="292">
        <v>2.11</v>
      </c>
      <c r="V96" s="292">
        <v>5.6</v>
      </c>
      <c r="W96" s="292"/>
      <c r="X96" s="292">
        <v>11.44</v>
      </c>
      <c r="Y96" s="292"/>
      <c r="Z96" s="292">
        <v>14.08</v>
      </c>
      <c r="AA96" s="292">
        <v>18.09</v>
      </c>
      <c r="AB96" s="292">
        <v>0.46</v>
      </c>
      <c r="AC96" s="292">
        <v>0.03</v>
      </c>
    </row>
    <row r="97" spans="1:29">
      <c r="A97" s="295" t="s">
        <v>3013</v>
      </c>
      <c r="B97" s="292" t="s">
        <v>3027</v>
      </c>
      <c r="C97" s="292">
        <v>-10</v>
      </c>
      <c r="D97" s="292"/>
      <c r="E97" s="292">
        <v>2</v>
      </c>
      <c r="F97" s="292">
        <v>1050</v>
      </c>
      <c r="G97" s="291">
        <f t="shared" si="1"/>
        <v>1323.15</v>
      </c>
      <c r="H97" s="292">
        <v>55.44</v>
      </c>
      <c r="I97" s="292">
        <v>2.19</v>
      </c>
      <c r="J97" s="292">
        <v>15.78</v>
      </c>
      <c r="K97" s="292">
        <v>6.96</v>
      </c>
      <c r="L97" s="292"/>
      <c r="M97" s="292">
        <v>3.99</v>
      </c>
      <c r="N97" s="292">
        <v>7.26</v>
      </c>
      <c r="O97" s="292">
        <v>3.65</v>
      </c>
      <c r="P97" s="292">
        <v>0.51</v>
      </c>
      <c r="Q97" s="292"/>
      <c r="R97" s="292"/>
      <c r="S97" s="292">
        <v>2.1</v>
      </c>
      <c r="T97" s="292">
        <v>47.98</v>
      </c>
      <c r="U97" s="292">
        <v>2.97</v>
      </c>
      <c r="V97" s="292">
        <v>6.94</v>
      </c>
      <c r="W97" s="292"/>
      <c r="X97" s="292">
        <v>13.21</v>
      </c>
      <c r="Y97" s="292"/>
      <c r="Z97" s="292">
        <v>13.96</v>
      </c>
      <c r="AA97" s="292">
        <v>17.28</v>
      </c>
      <c r="AB97" s="292">
        <v>0.5</v>
      </c>
      <c r="AC97" s="292">
        <v>0.04</v>
      </c>
    </row>
    <row r="98" spans="1:29">
      <c r="A98" s="295" t="s">
        <v>3013</v>
      </c>
      <c r="B98" s="292" t="s">
        <v>3028</v>
      </c>
      <c r="C98" s="292">
        <v>-9.4</v>
      </c>
      <c r="D98" s="292"/>
      <c r="E98" s="292">
        <v>2</v>
      </c>
      <c r="F98" s="292">
        <v>1025</v>
      </c>
      <c r="G98" s="291">
        <f t="shared" si="1"/>
        <v>1298.1500000000001</v>
      </c>
      <c r="H98" s="292">
        <v>46.97</v>
      </c>
      <c r="I98" s="292">
        <v>3.07</v>
      </c>
      <c r="J98" s="292">
        <v>14.92</v>
      </c>
      <c r="K98" s="292">
        <v>12.48</v>
      </c>
      <c r="L98" s="292"/>
      <c r="M98" s="292">
        <v>4.84</v>
      </c>
      <c r="N98" s="292">
        <v>10.66</v>
      </c>
      <c r="O98" s="292">
        <v>2.73</v>
      </c>
      <c r="P98" s="292">
        <v>0.32</v>
      </c>
      <c r="Q98" s="292"/>
      <c r="R98" s="292"/>
      <c r="S98" s="292">
        <v>4.3</v>
      </c>
      <c r="T98" s="292">
        <v>46.52</v>
      </c>
      <c r="U98" s="292">
        <v>2.5099999999999998</v>
      </c>
      <c r="V98" s="292">
        <v>6.7</v>
      </c>
      <c r="W98" s="292"/>
      <c r="X98" s="292">
        <v>8.82</v>
      </c>
      <c r="Y98" s="292"/>
      <c r="Z98" s="292">
        <v>13.2</v>
      </c>
      <c r="AA98" s="292">
        <v>21.4</v>
      </c>
      <c r="AB98" s="292">
        <v>0.37</v>
      </c>
      <c r="AC98" s="292">
        <v>0.02</v>
      </c>
    </row>
    <row r="99" spans="1:29">
      <c r="A99" s="295" t="s">
        <v>3013</v>
      </c>
      <c r="B99" s="292" t="s">
        <v>3029</v>
      </c>
      <c r="C99" s="292">
        <v>-9.9</v>
      </c>
      <c r="D99" s="292"/>
      <c r="E99" s="292">
        <v>2</v>
      </c>
      <c r="F99" s="292">
        <v>1025</v>
      </c>
      <c r="G99" s="291">
        <f t="shared" si="1"/>
        <v>1298.1500000000001</v>
      </c>
      <c r="H99" s="292">
        <v>50.54</v>
      </c>
      <c r="I99" s="292">
        <v>2.65</v>
      </c>
      <c r="J99" s="292">
        <v>15.33</v>
      </c>
      <c r="K99" s="292">
        <v>12.42</v>
      </c>
      <c r="L99" s="292"/>
      <c r="M99" s="292">
        <v>3.55</v>
      </c>
      <c r="N99" s="292">
        <v>8.6</v>
      </c>
      <c r="O99" s="292">
        <v>3.52</v>
      </c>
      <c r="P99" s="292">
        <v>0.57999999999999996</v>
      </c>
      <c r="Q99" s="292"/>
      <c r="R99" s="292"/>
      <c r="S99" s="292">
        <v>3.4</v>
      </c>
      <c r="T99" s="292">
        <v>49.93</v>
      </c>
      <c r="U99" s="292">
        <v>1.53</v>
      </c>
      <c r="V99" s="292">
        <v>4.71</v>
      </c>
      <c r="W99" s="292"/>
      <c r="X99" s="292">
        <v>11.3</v>
      </c>
      <c r="Y99" s="292"/>
      <c r="Z99" s="292">
        <v>13.43</v>
      </c>
      <c r="AA99" s="292">
        <v>18.8</v>
      </c>
      <c r="AB99" s="292">
        <v>0.39</v>
      </c>
      <c r="AC99" s="292">
        <v>0.04</v>
      </c>
    </row>
    <row r="100" spans="1:29">
      <c r="A100" s="295" t="s">
        <v>3013</v>
      </c>
      <c r="B100" s="292" t="s">
        <v>3030</v>
      </c>
      <c r="C100" s="292">
        <v>-9.8000000000000007</v>
      </c>
      <c r="D100" s="292"/>
      <c r="E100" s="292">
        <v>2</v>
      </c>
      <c r="F100" s="292">
        <v>1000</v>
      </c>
      <c r="G100" s="291">
        <f t="shared" si="1"/>
        <v>1273.1500000000001</v>
      </c>
      <c r="H100" s="292">
        <v>48.82</v>
      </c>
      <c r="I100" s="292">
        <v>2.4700000000000002</v>
      </c>
      <c r="J100" s="292">
        <v>16.8</v>
      </c>
      <c r="K100" s="292">
        <v>10.57</v>
      </c>
      <c r="L100" s="292"/>
      <c r="M100" s="292">
        <v>3.95</v>
      </c>
      <c r="N100" s="292">
        <v>8.8800000000000008</v>
      </c>
      <c r="O100" s="292">
        <v>3.02</v>
      </c>
      <c r="P100" s="292">
        <v>0.38</v>
      </c>
      <c r="Q100" s="292"/>
      <c r="R100" s="292"/>
      <c r="S100" s="292">
        <v>5.3</v>
      </c>
      <c r="T100" s="292">
        <v>48.65</v>
      </c>
      <c r="U100" s="292">
        <v>1.92</v>
      </c>
      <c r="V100" s="292">
        <v>5.62</v>
      </c>
      <c r="W100" s="292"/>
      <c r="X100" s="292">
        <v>8.74</v>
      </c>
      <c r="Y100" s="292"/>
      <c r="Z100" s="292">
        <v>13.61</v>
      </c>
      <c r="AA100" s="292">
        <v>21.16</v>
      </c>
      <c r="AB100" s="292">
        <v>0.31</v>
      </c>
      <c r="AC100" s="292">
        <v>0.02</v>
      </c>
    </row>
    <row r="101" spans="1:29">
      <c r="A101" s="295" t="s">
        <v>3013</v>
      </c>
      <c r="B101" s="292" t="s">
        <v>3031</v>
      </c>
      <c r="C101" s="292">
        <v>-10.6</v>
      </c>
      <c r="D101" s="292"/>
      <c r="E101" s="292">
        <v>2</v>
      </c>
      <c r="F101" s="292">
        <v>1000</v>
      </c>
      <c r="G101" s="291">
        <f t="shared" si="1"/>
        <v>1273.1500000000001</v>
      </c>
      <c r="H101" s="292">
        <v>54.94</v>
      </c>
      <c r="I101" s="292">
        <v>1.68</v>
      </c>
      <c r="J101" s="292">
        <v>16.97</v>
      </c>
      <c r="K101" s="292">
        <v>9.8000000000000007</v>
      </c>
      <c r="L101" s="292"/>
      <c r="M101" s="292">
        <v>3.79</v>
      </c>
      <c r="N101" s="292">
        <v>9.35</v>
      </c>
      <c r="O101" s="292">
        <v>2.93</v>
      </c>
      <c r="P101" s="292">
        <v>0.6</v>
      </c>
      <c r="Q101" s="292"/>
      <c r="R101" s="292"/>
      <c r="S101" s="292">
        <v>1.1000000000000001</v>
      </c>
      <c r="T101" s="292">
        <v>49.41</v>
      </c>
      <c r="U101" s="292">
        <v>1.61</v>
      </c>
      <c r="V101" s="292">
        <v>4.2300000000000004</v>
      </c>
      <c r="W101" s="292"/>
      <c r="X101" s="292">
        <v>12.89</v>
      </c>
      <c r="Y101" s="292"/>
      <c r="Z101" s="292">
        <v>13.82</v>
      </c>
      <c r="AA101" s="292">
        <v>17.600000000000001</v>
      </c>
      <c r="AB101" s="292">
        <v>0.36</v>
      </c>
      <c r="AC101" s="292">
        <v>0.04</v>
      </c>
    </row>
    <row r="102" spans="1:29">
      <c r="A102" s="295" t="s">
        <v>3013</v>
      </c>
      <c r="B102" s="292" t="s">
        <v>3032</v>
      </c>
      <c r="C102" s="292">
        <v>-10.8</v>
      </c>
      <c r="D102" s="292"/>
      <c r="E102" s="292">
        <v>2</v>
      </c>
      <c r="F102" s="292">
        <v>1125</v>
      </c>
      <c r="G102" s="291">
        <f t="shared" si="1"/>
        <v>1398.15</v>
      </c>
      <c r="H102" s="292">
        <v>49.95</v>
      </c>
      <c r="I102" s="292">
        <v>3.07</v>
      </c>
      <c r="J102" s="292">
        <v>15.19</v>
      </c>
      <c r="K102" s="292">
        <v>11.27</v>
      </c>
      <c r="L102" s="292"/>
      <c r="M102" s="292">
        <v>5.8</v>
      </c>
      <c r="N102" s="292">
        <v>11.12</v>
      </c>
      <c r="O102" s="292">
        <v>2.7</v>
      </c>
      <c r="P102" s="292">
        <v>0.31</v>
      </c>
      <c r="Q102" s="292"/>
      <c r="R102" s="292"/>
      <c r="S102" s="292">
        <v>0.8</v>
      </c>
      <c r="T102" s="292">
        <v>52.68</v>
      </c>
      <c r="U102" s="292">
        <v>1.06</v>
      </c>
      <c r="V102" s="292">
        <v>2.54</v>
      </c>
      <c r="W102" s="292"/>
      <c r="X102" s="292">
        <v>7.52</v>
      </c>
      <c r="Y102" s="292"/>
      <c r="Z102" s="292">
        <v>17.3</v>
      </c>
      <c r="AA102" s="292">
        <v>19.440000000000001</v>
      </c>
      <c r="AB102" s="292">
        <v>0.26</v>
      </c>
      <c r="AC102" s="292">
        <v>0.03</v>
      </c>
    </row>
    <row r="103" spans="1:29">
      <c r="A103" s="295" t="s">
        <v>3013</v>
      </c>
      <c r="B103" s="292" t="s">
        <v>3033</v>
      </c>
      <c r="C103" s="292">
        <v>-12</v>
      </c>
      <c r="D103" s="292"/>
      <c r="E103" s="292">
        <v>2</v>
      </c>
      <c r="F103" s="292">
        <v>1100</v>
      </c>
      <c r="G103" s="291">
        <f t="shared" si="1"/>
        <v>1373.15</v>
      </c>
      <c r="H103" s="292">
        <v>49.99</v>
      </c>
      <c r="I103" s="292">
        <v>3.45</v>
      </c>
      <c r="J103" s="292">
        <v>14.89</v>
      </c>
      <c r="K103" s="292">
        <v>12.27</v>
      </c>
      <c r="L103" s="292"/>
      <c r="M103" s="292">
        <v>5.31</v>
      </c>
      <c r="N103" s="292">
        <v>10.28</v>
      </c>
      <c r="O103" s="292">
        <v>3.02</v>
      </c>
      <c r="P103" s="292">
        <v>0.36</v>
      </c>
      <c r="Q103" s="292"/>
      <c r="R103" s="292"/>
      <c r="S103" s="292">
        <v>0.7</v>
      </c>
      <c r="T103" s="292">
        <v>51.51</v>
      </c>
      <c r="U103" s="292">
        <v>1.45</v>
      </c>
      <c r="V103" s="292">
        <v>3.52</v>
      </c>
      <c r="W103" s="292"/>
      <c r="X103" s="292">
        <v>10.11</v>
      </c>
      <c r="Y103" s="292"/>
      <c r="Z103" s="292">
        <v>14.97</v>
      </c>
      <c r="AA103" s="292">
        <v>18.91</v>
      </c>
      <c r="AB103" s="292">
        <v>0.3</v>
      </c>
      <c r="AC103" s="292">
        <v>0.04</v>
      </c>
    </row>
    <row r="104" spans="1:29">
      <c r="A104" s="295" t="s">
        <v>3013</v>
      </c>
      <c r="B104" s="292" t="s">
        <v>3034</v>
      </c>
      <c r="C104" s="292">
        <v>-11.3</v>
      </c>
      <c r="D104" s="292"/>
      <c r="E104" s="292">
        <v>2</v>
      </c>
      <c r="F104" s="292">
        <v>1100</v>
      </c>
      <c r="G104" s="291">
        <f t="shared" si="1"/>
        <v>1373.15</v>
      </c>
      <c r="H104" s="292">
        <v>49.95</v>
      </c>
      <c r="I104" s="292">
        <v>3.72</v>
      </c>
      <c r="J104" s="292">
        <v>14.59</v>
      </c>
      <c r="K104" s="292">
        <v>12.78</v>
      </c>
      <c r="L104" s="292"/>
      <c r="M104" s="292">
        <v>5.14</v>
      </c>
      <c r="N104" s="292">
        <v>10.16</v>
      </c>
      <c r="O104" s="292">
        <v>2.95</v>
      </c>
      <c r="P104" s="292">
        <v>0.38</v>
      </c>
      <c r="Q104" s="292"/>
      <c r="R104" s="292"/>
      <c r="S104" s="292">
        <v>0.6</v>
      </c>
      <c r="T104" s="292">
        <v>51.48</v>
      </c>
      <c r="U104" s="292">
        <v>1.75</v>
      </c>
      <c r="V104" s="292">
        <v>4.37</v>
      </c>
      <c r="W104" s="292"/>
      <c r="X104" s="292">
        <v>10.4</v>
      </c>
      <c r="Y104" s="292"/>
      <c r="Z104" s="292">
        <v>14.44</v>
      </c>
      <c r="AA104" s="292">
        <v>18.18</v>
      </c>
      <c r="AB104" s="292">
        <v>0.4</v>
      </c>
      <c r="AC104" s="292">
        <v>0.05</v>
      </c>
    </row>
    <row r="105" spans="1:29">
      <c r="A105" s="295" t="s">
        <v>3013</v>
      </c>
      <c r="B105" s="292" t="s">
        <v>3035</v>
      </c>
      <c r="C105" s="292">
        <v>-10.4</v>
      </c>
      <c r="D105" s="292"/>
      <c r="E105" s="292">
        <v>2</v>
      </c>
      <c r="F105" s="292">
        <v>1075</v>
      </c>
      <c r="G105" s="291">
        <f t="shared" si="1"/>
        <v>1348.15</v>
      </c>
      <c r="H105" s="292">
        <v>48.72</v>
      </c>
      <c r="I105" s="292">
        <v>3.05</v>
      </c>
      <c r="J105" s="292">
        <v>15.55</v>
      </c>
      <c r="K105" s="292">
        <v>11.75</v>
      </c>
      <c r="L105" s="292"/>
      <c r="M105" s="292">
        <v>5.19</v>
      </c>
      <c r="N105" s="292">
        <v>10.49</v>
      </c>
      <c r="O105" s="292">
        <v>2.87</v>
      </c>
      <c r="P105" s="292">
        <v>0.34</v>
      </c>
      <c r="Q105" s="292"/>
      <c r="R105" s="292"/>
      <c r="S105" s="292">
        <v>2.5</v>
      </c>
      <c r="T105" s="292">
        <v>50.44</v>
      </c>
      <c r="U105" s="292">
        <v>1.45</v>
      </c>
      <c r="V105" s="292">
        <v>4.1500000000000004</v>
      </c>
      <c r="W105" s="292"/>
      <c r="X105" s="292">
        <v>8.15</v>
      </c>
      <c r="Y105" s="292"/>
      <c r="Z105" s="292">
        <v>14.73</v>
      </c>
      <c r="AA105" s="292">
        <v>20.79</v>
      </c>
      <c r="AB105" s="292">
        <v>0.26</v>
      </c>
      <c r="AC105" s="292">
        <v>0.05</v>
      </c>
    </row>
    <row r="106" spans="1:29">
      <c r="A106" s="295" t="s">
        <v>3013</v>
      </c>
      <c r="B106" s="292" t="s">
        <v>3036</v>
      </c>
      <c r="C106" s="292">
        <v>-10.6</v>
      </c>
      <c r="D106" s="292"/>
      <c r="E106" s="292">
        <v>2</v>
      </c>
      <c r="F106" s="292">
        <v>1075</v>
      </c>
      <c r="G106" s="291">
        <f t="shared" si="1"/>
        <v>1348.15</v>
      </c>
      <c r="H106" s="292">
        <v>48.82</v>
      </c>
      <c r="I106" s="292">
        <v>4.01</v>
      </c>
      <c r="J106" s="292">
        <v>14.39</v>
      </c>
      <c r="K106" s="292">
        <v>13.76</v>
      </c>
      <c r="L106" s="292"/>
      <c r="M106" s="292">
        <v>4.43</v>
      </c>
      <c r="N106" s="292">
        <v>9.6199999999999992</v>
      </c>
      <c r="O106" s="292">
        <v>2.9</v>
      </c>
      <c r="P106" s="292">
        <v>0.43</v>
      </c>
      <c r="Q106" s="292"/>
      <c r="R106" s="292"/>
      <c r="S106" s="292">
        <v>2.1</v>
      </c>
      <c r="T106" s="292">
        <v>49.92</v>
      </c>
      <c r="U106" s="292">
        <v>1.99</v>
      </c>
      <c r="V106" s="292">
        <v>4.68</v>
      </c>
      <c r="W106" s="292"/>
      <c r="X106" s="292">
        <v>10.63</v>
      </c>
      <c r="Y106" s="292"/>
      <c r="Z106" s="292">
        <v>13.53</v>
      </c>
      <c r="AA106" s="292">
        <v>18.68</v>
      </c>
      <c r="AB106" s="292">
        <v>0.4</v>
      </c>
      <c r="AC106" s="292">
        <v>0.05</v>
      </c>
    </row>
    <row r="107" spans="1:29">
      <c r="A107" s="295" t="s">
        <v>3013</v>
      </c>
      <c r="B107" s="292" t="s">
        <v>3037</v>
      </c>
      <c r="C107" s="292">
        <v>-11.5</v>
      </c>
      <c r="D107" s="292"/>
      <c r="E107" s="292">
        <v>2</v>
      </c>
      <c r="F107" s="292">
        <v>1075</v>
      </c>
      <c r="G107" s="291">
        <f t="shared" si="1"/>
        <v>1348.15</v>
      </c>
      <c r="H107" s="292">
        <v>48.63</v>
      </c>
      <c r="I107" s="292">
        <v>4.59</v>
      </c>
      <c r="J107" s="292">
        <v>13.55</v>
      </c>
      <c r="K107" s="292">
        <v>15.12</v>
      </c>
      <c r="L107" s="292"/>
      <c r="M107" s="292">
        <v>4.1100000000000003</v>
      </c>
      <c r="N107" s="292">
        <v>8.98</v>
      </c>
      <c r="O107" s="292">
        <v>2.95</v>
      </c>
      <c r="P107" s="292">
        <v>0.52</v>
      </c>
      <c r="Q107" s="292"/>
      <c r="R107" s="292"/>
      <c r="S107" s="292">
        <v>2</v>
      </c>
      <c r="T107" s="292">
        <v>50.56</v>
      </c>
      <c r="U107" s="292">
        <v>1.93</v>
      </c>
      <c r="V107" s="292">
        <v>3.83</v>
      </c>
      <c r="W107" s="292"/>
      <c r="X107" s="292">
        <v>11.21</v>
      </c>
      <c r="Y107" s="292"/>
      <c r="Z107" s="292">
        <v>13.33</v>
      </c>
      <c r="AA107" s="292">
        <v>18.850000000000001</v>
      </c>
      <c r="AB107" s="292">
        <v>0.35</v>
      </c>
      <c r="AC107" s="292">
        <v>0.03</v>
      </c>
    </row>
    <row r="108" spans="1:29">
      <c r="A108" s="295" t="s">
        <v>3013</v>
      </c>
      <c r="B108" s="292" t="s">
        <v>3038</v>
      </c>
      <c r="C108" s="292">
        <v>-10.4</v>
      </c>
      <c r="D108" s="292"/>
      <c r="E108" s="292">
        <v>2</v>
      </c>
      <c r="F108" s="292">
        <v>1025</v>
      </c>
      <c r="G108" s="291">
        <f t="shared" si="1"/>
        <v>1298.1500000000001</v>
      </c>
      <c r="H108" s="292">
        <v>47.56</v>
      </c>
      <c r="I108" s="292">
        <v>3.07</v>
      </c>
      <c r="J108" s="292">
        <v>15.06</v>
      </c>
      <c r="K108" s="292">
        <v>11.55</v>
      </c>
      <c r="L108" s="292"/>
      <c r="M108" s="292">
        <v>4.79</v>
      </c>
      <c r="N108" s="292">
        <v>10.07</v>
      </c>
      <c r="O108" s="292">
        <v>2.82</v>
      </c>
      <c r="P108" s="292">
        <v>0.34</v>
      </c>
      <c r="Q108" s="292"/>
      <c r="R108" s="292"/>
      <c r="S108" s="292">
        <v>4.7</v>
      </c>
      <c r="T108" s="292">
        <v>47.25</v>
      </c>
      <c r="U108" s="292">
        <v>2.4</v>
      </c>
      <c r="V108" s="292">
        <v>6.7</v>
      </c>
      <c r="W108" s="292"/>
      <c r="X108" s="292">
        <v>8.91</v>
      </c>
      <c r="Y108" s="292"/>
      <c r="Z108" s="292">
        <v>13.17</v>
      </c>
      <c r="AA108" s="292">
        <v>21.16</v>
      </c>
      <c r="AB108" s="292">
        <v>0.4</v>
      </c>
      <c r="AC108" s="292">
        <v>0.08</v>
      </c>
    </row>
    <row r="109" spans="1:29">
      <c r="A109" s="295" t="s">
        <v>3013</v>
      </c>
      <c r="B109" s="292" t="s">
        <v>3039</v>
      </c>
      <c r="C109" s="292">
        <v>-10.9</v>
      </c>
      <c r="D109" s="292"/>
      <c r="E109" s="292">
        <v>2</v>
      </c>
      <c r="F109" s="292">
        <v>1025</v>
      </c>
      <c r="G109" s="291">
        <f t="shared" si="1"/>
        <v>1298.1500000000001</v>
      </c>
      <c r="H109" s="292">
        <v>54.28</v>
      </c>
      <c r="I109" s="292">
        <v>2.36</v>
      </c>
      <c r="J109" s="292">
        <v>14.7</v>
      </c>
      <c r="K109" s="292">
        <v>12.71</v>
      </c>
      <c r="L109" s="292"/>
      <c r="M109" s="292">
        <v>2.4300000000000002</v>
      </c>
      <c r="N109" s="292">
        <v>6.76</v>
      </c>
      <c r="O109" s="292">
        <v>3.34</v>
      </c>
      <c r="P109" s="292">
        <v>1.1399999999999999</v>
      </c>
      <c r="Q109" s="292"/>
      <c r="R109" s="292"/>
      <c r="S109" s="292">
        <v>3</v>
      </c>
      <c r="T109" s="292">
        <v>50.97</v>
      </c>
      <c r="U109" s="292">
        <v>1.1599999999999999</v>
      </c>
      <c r="V109" s="292">
        <v>3.95</v>
      </c>
      <c r="W109" s="292"/>
      <c r="X109" s="292">
        <v>13.29</v>
      </c>
      <c r="Y109" s="292"/>
      <c r="Z109" s="292">
        <v>11.93</v>
      </c>
      <c r="AA109" s="292">
        <v>18.079999999999998</v>
      </c>
      <c r="AB109" s="292">
        <v>0.46</v>
      </c>
      <c r="AC109" s="292">
        <v>0.01</v>
      </c>
    </row>
    <row r="110" spans="1:29">
      <c r="A110" s="295" t="s">
        <v>3013</v>
      </c>
      <c r="B110" s="292" t="s">
        <v>3040</v>
      </c>
      <c r="C110" s="292">
        <v>-11.6</v>
      </c>
      <c r="D110" s="292"/>
      <c r="E110" s="292">
        <v>2</v>
      </c>
      <c r="F110" s="292">
        <v>1025</v>
      </c>
      <c r="G110" s="291">
        <f t="shared" si="1"/>
        <v>1298.1500000000001</v>
      </c>
      <c r="H110" s="292">
        <v>54.46</v>
      </c>
      <c r="I110" s="292">
        <v>2.31</v>
      </c>
      <c r="J110" s="292">
        <v>15.02</v>
      </c>
      <c r="K110" s="292">
        <v>11.9</v>
      </c>
      <c r="L110" s="292"/>
      <c r="M110" s="292">
        <v>2.4700000000000002</v>
      </c>
      <c r="N110" s="292">
        <v>6.92</v>
      </c>
      <c r="O110" s="292">
        <v>3.24</v>
      </c>
      <c r="P110" s="292">
        <v>1.1000000000000001</v>
      </c>
      <c r="Q110" s="292"/>
      <c r="R110" s="292"/>
      <c r="S110" s="292">
        <v>2.8</v>
      </c>
      <c r="T110" s="292">
        <v>50.21</v>
      </c>
      <c r="U110" s="292">
        <v>1.25</v>
      </c>
      <c r="V110" s="292">
        <v>2.95</v>
      </c>
      <c r="W110" s="292"/>
      <c r="X110" s="292">
        <v>13.79</v>
      </c>
      <c r="Y110" s="292"/>
      <c r="Z110" s="292">
        <v>12.83</v>
      </c>
      <c r="AA110" s="292">
        <v>18.53</v>
      </c>
      <c r="AB110" s="292">
        <v>0.28000000000000003</v>
      </c>
      <c r="AC110" s="292">
        <v>0.06</v>
      </c>
    </row>
    <row r="111" spans="1:29">
      <c r="A111" s="295" t="s">
        <v>3013</v>
      </c>
      <c r="B111" s="292" t="s">
        <v>3041</v>
      </c>
      <c r="C111" s="292">
        <v>-10.8</v>
      </c>
      <c r="D111" s="292"/>
      <c r="E111" s="292">
        <v>2</v>
      </c>
      <c r="F111" s="292">
        <v>1000</v>
      </c>
      <c r="G111" s="291">
        <f t="shared" si="1"/>
        <v>1273.1500000000001</v>
      </c>
      <c r="H111" s="292">
        <v>47.78</v>
      </c>
      <c r="I111" s="292">
        <v>3.01</v>
      </c>
      <c r="J111" s="292">
        <v>16.329999999999998</v>
      </c>
      <c r="K111" s="292">
        <v>11.57</v>
      </c>
      <c r="L111" s="292"/>
      <c r="M111" s="292">
        <v>4.03</v>
      </c>
      <c r="N111" s="292">
        <v>9.5</v>
      </c>
      <c r="O111" s="292">
        <v>2.92</v>
      </c>
      <c r="P111" s="292">
        <v>0.37</v>
      </c>
      <c r="Q111" s="292"/>
      <c r="R111" s="292"/>
      <c r="S111" s="292">
        <v>4.5999999999999996</v>
      </c>
      <c r="T111" s="292">
        <v>47.24</v>
      </c>
      <c r="U111" s="292">
        <v>2.64</v>
      </c>
      <c r="V111" s="292">
        <v>6.4</v>
      </c>
      <c r="W111" s="292"/>
      <c r="X111" s="292">
        <v>9.1</v>
      </c>
      <c r="Y111" s="292"/>
      <c r="Z111" s="292">
        <v>12.83</v>
      </c>
      <c r="AA111" s="292">
        <v>21.5</v>
      </c>
      <c r="AB111" s="292">
        <v>0.28000000000000003</v>
      </c>
      <c r="AC111" s="292">
        <v>0.01</v>
      </c>
    </row>
    <row r="112" spans="1:29">
      <c r="A112" s="295" t="s">
        <v>3013</v>
      </c>
      <c r="B112" s="292" t="s">
        <v>3042</v>
      </c>
      <c r="C112" s="292">
        <v>-11.6</v>
      </c>
      <c r="D112" s="292"/>
      <c r="E112" s="292">
        <v>2</v>
      </c>
      <c r="F112" s="292">
        <v>1000</v>
      </c>
      <c r="G112" s="291">
        <f t="shared" si="1"/>
        <v>1273.1500000000001</v>
      </c>
      <c r="H112" s="292">
        <v>52.73</v>
      </c>
      <c r="I112" s="292">
        <v>1.88</v>
      </c>
      <c r="J112" s="292">
        <v>16.149999999999999</v>
      </c>
      <c r="K112" s="292">
        <v>12.26</v>
      </c>
      <c r="L112" s="292"/>
      <c r="M112" s="292">
        <v>2.6</v>
      </c>
      <c r="N112" s="292">
        <v>7.37</v>
      </c>
      <c r="O112" s="292">
        <v>3.89</v>
      </c>
      <c r="P112" s="292">
        <v>0.62</v>
      </c>
      <c r="Q112" s="292"/>
      <c r="R112" s="292"/>
      <c r="S112" s="292">
        <v>2.4</v>
      </c>
      <c r="T112" s="292">
        <v>49.32</v>
      </c>
      <c r="U112" s="292">
        <v>1.73</v>
      </c>
      <c r="V112" s="292">
        <v>4.5999999999999996</v>
      </c>
      <c r="W112" s="292"/>
      <c r="X112" s="292">
        <v>11.84</v>
      </c>
      <c r="Y112" s="292"/>
      <c r="Z112" s="292">
        <v>12.74</v>
      </c>
      <c r="AA112" s="292">
        <v>19.29</v>
      </c>
      <c r="AB112" s="292">
        <v>0.33</v>
      </c>
      <c r="AC112" s="292">
        <v>0.02</v>
      </c>
    </row>
    <row r="113" spans="1:29">
      <c r="A113" s="295" t="s">
        <v>3013</v>
      </c>
      <c r="B113" s="292" t="s">
        <v>3043</v>
      </c>
      <c r="C113" s="292">
        <v>-11.9</v>
      </c>
      <c r="D113" s="292"/>
      <c r="E113" s="292">
        <v>2</v>
      </c>
      <c r="F113" s="292">
        <v>1000</v>
      </c>
      <c r="G113" s="291">
        <f t="shared" si="1"/>
        <v>1273.1500000000001</v>
      </c>
      <c r="H113" s="292">
        <v>57.01</v>
      </c>
      <c r="I113" s="292">
        <v>1.55</v>
      </c>
      <c r="J113" s="292">
        <v>16.75</v>
      </c>
      <c r="K113" s="292">
        <v>10.71</v>
      </c>
      <c r="L113" s="292"/>
      <c r="M113" s="292">
        <v>1.77</v>
      </c>
      <c r="N113" s="292">
        <v>6.54</v>
      </c>
      <c r="O113" s="292">
        <v>3.68</v>
      </c>
      <c r="P113" s="292">
        <v>1.3</v>
      </c>
      <c r="Q113" s="292"/>
      <c r="R113" s="292"/>
      <c r="S113" s="292">
        <v>1.5</v>
      </c>
      <c r="T113" s="292">
        <v>49.83</v>
      </c>
      <c r="U113" s="292">
        <v>1.48</v>
      </c>
      <c r="V113" s="292">
        <v>3.24</v>
      </c>
      <c r="W113" s="292"/>
      <c r="X113" s="292">
        <v>15.73</v>
      </c>
      <c r="Y113" s="292"/>
      <c r="Z113" s="292">
        <v>11.96</v>
      </c>
      <c r="AA113" s="292">
        <v>17.899999999999999</v>
      </c>
      <c r="AB113" s="292">
        <v>0.31</v>
      </c>
      <c r="AC113" s="292">
        <v>0.08</v>
      </c>
    </row>
    <row r="114" spans="1:29">
      <c r="A114" s="295" t="s">
        <v>3013</v>
      </c>
      <c r="B114" s="292" t="s">
        <v>3044</v>
      </c>
      <c r="C114" s="292">
        <v>-11.1</v>
      </c>
      <c r="D114" s="292"/>
      <c r="E114" s="292">
        <v>2</v>
      </c>
      <c r="F114" s="292">
        <v>980</v>
      </c>
      <c r="G114" s="291">
        <f t="shared" si="1"/>
        <v>1253.1500000000001</v>
      </c>
      <c r="H114" s="292">
        <v>48.44</v>
      </c>
      <c r="I114" s="292">
        <v>2.15</v>
      </c>
      <c r="J114" s="292">
        <v>17.05</v>
      </c>
      <c r="K114" s="292">
        <v>11.2</v>
      </c>
      <c r="L114" s="292"/>
      <c r="M114" s="292">
        <v>3.58</v>
      </c>
      <c r="N114" s="292">
        <v>8.61</v>
      </c>
      <c r="O114" s="292">
        <v>3.1</v>
      </c>
      <c r="P114" s="292">
        <v>0.43</v>
      </c>
      <c r="Q114" s="292"/>
      <c r="R114" s="292"/>
      <c r="S114" s="292">
        <v>5.8</v>
      </c>
      <c r="T114" s="292">
        <v>48.71</v>
      </c>
      <c r="U114" s="292">
        <v>1.46</v>
      </c>
      <c r="V114" s="292">
        <v>4.59</v>
      </c>
      <c r="W114" s="292"/>
      <c r="X114" s="292">
        <v>8.85</v>
      </c>
      <c r="Y114" s="292"/>
      <c r="Z114" s="292">
        <v>14.23</v>
      </c>
      <c r="AA114" s="292">
        <v>20.79</v>
      </c>
      <c r="AB114" s="292">
        <v>0.32</v>
      </c>
      <c r="AC114" s="292">
        <v>0.02</v>
      </c>
    </row>
    <row r="115" spans="1:29">
      <c r="A115" s="295" t="s">
        <v>3013</v>
      </c>
      <c r="B115" s="292" t="s">
        <v>3045</v>
      </c>
      <c r="C115" s="292">
        <v>-12</v>
      </c>
      <c r="D115" s="292"/>
      <c r="E115" s="292">
        <v>2</v>
      </c>
      <c r="F115" s="292">
        <v>980</v>
      </c>
      <c r="G115" s="291">
        <f t="shared" si="1"/>
        <v>1253.1500000000001</v>
      </c>
      <c r="H115" s="292">
        <v>54.8</v>
      </c>
      <c r="I115" s="292">
        <v>1.53</v>
      </c>
      <c r="J115" s="292">
        <v>16.2</v>
      </c>
      <c r="K115" s="292">
        <v>10.6</v>
      </c>
      <c r="L115" s="292"/>
      <c r="M115" s="292">
        <v>2.12</v>
      </c>
      <c r="N115" s="292">
        <v>6.42</v>
      </c>
      <c r="O115" s="292">
        <v>3.57</v>
      </c>
      <c r="P115" s="292">
        <v>1.05</v>
      </c>
      <c r="Q115" s="292"/>
      <c r="R115" s="292"/>
      <c r="S115" s="292">
        <v>4</v>
      </c>
      <c r="T115" s="292">
        <v>49.9</v>
      </c>
      <c r="U115" s="292">
        <v>1.05</v>
      </c>
      <c r="V115" s="292">
        <v>2.88</v>
      </c>
      <c r="W115" s="292"/>
      <c r="X115" s="292">
        <v>13.69</v>
      </c>
      <c r="Y115" s="292"/>
      <c r="Z115" s="292">
        <v>13.25</v>
      </c>
      <c r="AA115" s="292">
        <v>18.54</v>
      </c>
      <c r="AB115" s="292">
        <v>0.28999999999999998</v>
      </c>
      <c r="AC115" s="292">
        <v>0.01</v>
      </c>
    </row>
    <row r="116" spans="1:29">
      <c r="A116" s="295" t="s">
        <v>3013</v>
      </c>
      <c r="B116" s="292" t="s">
        <v>3046</v>
      </c>
      <c r="C116" s="292">
        <v>-11.7</v>
      </c>
      <c r="D116" s="292"/>
      <c r="E116" s="292">
        <v>2</v>
      </c>
      <c r="F116" s="292">
        <v>940</v>
      </c>
      <c r="G116" s="291">
        <f t="shared" si="1"/>
        <v>1213.1500000000001</v>
      </c>
      <c r="H116" s="292">
        <v>55.68</v>
      </c>
      <c r="I116" s="292">
        <v>1.04</v>
      </c>
      <c r="J116" s="292">
        <v>17.09</v>
      </c>
      <c r="K116" s="292">
        <v>8.33</v>
      </c>
      <c r="L116" s="292"/>
      <c r="M116" s="292">
        <v>2.14</v>
      </c>
      <c r="N116" s="292">
        <v>5.8</v>
      </c>
      <c r="O116" s="292">
        <v>3.94</v>
      </c>
      <c r="P116" s="292">
        <v>0.74</v>
      </c>
      <c r="Q116" s="292"/>
      <c r="R116" s="292"/>
      <c r="S116" s="292">
        <v>5.7</v>
      </c>
      <c r="T116" s="292">
        <v>49.28</v>
      </c>
      <c r="U116" s="292">
        <v>1.21</v>
      </c>
      <c r="V116" s="292">
        <v>4.0599999999999996</v>
      </c>
      <c r="W116" s="292"/>
      <c r="X116" s="292">
        <v>9.9600000000000009</v>
      </c>
      <c r="Y116" s="292"/>
      <c r="Z116" s="292">
        <v>13.98</v>
      </c>
      <c r="AA116" s="292">
        <v>20.36</v>
      </c>
      <c r="AB116" s="292">
        <v>0.32</v>
      </c>
      <c r="AC116" s="292">
        <v>0.02</v>
      </c>
    </row>
    <row r="117" spans="1:29">
      <c r="A117" s="290" t="s">
        <v>3047</v>
      </c>
      <c r="B117" s="290" t="s">
        <v>1407</v>
      </c>
      <c r="C117" s="290" t="s">
        <v>3048</v>
      </c>
      <c r="D117" s="290"/>
      <c r="E117" s="290">
        <v>10</v>
      </c>
      <c r="F117" s="290">
        <v>1260</v>
      </c>
      <c r="G117" s="291">
        <f t="shared" si="1"/>
        <v>1533.15</v>
      </c>
      <c r="H117" s="290">
        <v>49.2</v>
      </c>
      <c r="I117" s="290">
        <v>0.6</v>
      </c>
      <c r="J117" s="290">
        <v>17.7</v>
      </c>
      <c r="K117" s="290">
        <v>6.9</v>
      </c>
      <c r="L117" s="290"/>
      <c r="M117" s="290">
        <v>10.6</v>
      </c>
      <c r="N117" s="290">
        <v>12.5</v>
      </c>
      <c r="O117" s="290">
        <v>2.5</v>
      </c>
      <c r="P117" s="290">
        <v>0</v>
      </c>
      <c r="Q117" s="290">
        <v>0.2</v>
      </c>
      <c r="R117" s="290"/>
      <c r="S117" s="297"/>
      <c r="T117" s="290">
        <v>51.36</v>
      </c>
      <c r="U117" s="290">
        <v>0.3</v>
      </c>
      <c r="V117" s="290">
        <v>7.1</v>
      </c>
      <c r="W117" s="290">
        <v>0.84</v>
      </c>
      <c r="X117" s="290">
        <v>3.5</v>
      </c>
      <c r="Y117" s="290"/>
      <c r="Z117" s="290">
        <v>16.399999999999999</v>
      </c>
      <c r="AA117" s="290">
        <v>19.600000000000001</v>
      </c>
      <c r="AB117" s="290">
        <v>0.9</v>
      </c>
      <c r="AC117" s="290"/>
    </row>
    <row r="118" spans="1:29">
      <c r="A118" s="290" t="s">
        <v>1564</v>
      </c>
      <c r="B118" s="290" t="s">
        <v>1569</v>
      </c>
      <c r="C118" s="290" t="s">
        <v>3048</v>
      </c>
      <c r="D118" s="290"/>
      <c r="E118" s="290">
        <v>10</v>
      </c>
      <c r="F118" s="290">
        <v>1275</v>
      </c>
      <c r="G118" s="291">
        <f t="shared" si="1"/>
        <v>1548.15</v>
      </c>
      <c r="H118" s="290">
        <v>49.3</v>
      </c>
      <c r="I118" s="290">
        <v>0.6</v>
      </c>
      <c r="J118" s="290">
        <v>16.8</v>
      </c>
      <c r="K118" s="290">
        <v>7.1</v>
      </c>
      <c r="L118" s="290"/>
      <c r="M118" s="290">
        <v>11.4</v>
      </c>
      <c r="N118" s="290">
        <v>12.8</v>
      </c>
      <c r="O118" s="290">
        <v>1.8</v>
      </c>
      <c r="P118" s="290">
        <v>0</v>
      </c>
      <c r="Q118" s="290">
        <v>0.2</v>
      </c>
      <c r="R118" s="290"/>
      <c r="S118" s="297"/>
      <c r="T118" s="290">
        <v>51.45</v>
      </c>
      <c r="U118" s="290"/>
      <c r="V118" s="290">
        <v>6.8</v>
      </c>
      <c r="W118" s="290">
        <v>1.07</v>
      </c>
      <c r="X118" s="290">
        <v>3.63</v>
      </c>
      <c r="Y118" s="290"/>
      <c r="Z118" s="290">
        <v>18.05</v>
      </c>
      <c r="AA118" s="290">
        <v>18.5</v>
      </c>
      <c r="AB118" s="290">
        <v>0.5</v>
      </c>
      <c r="AC118" s="290"/>
    </row>
    <row r="119" spans="1:29">
      <c r="A119" s="290" t="s">
        <v>1564</v>
      </c>
      <c r="B119" s="290" t="s">
        <v>1408</v>
      </c>
      <c r="C119" s="290" t="s">
        <v>3048</v>
      </c>
      <c r="D119" s="290"/>
      <c r="E119" s="290">
        <v>10</v>
      </c>
      <c r="F119" s="290">
        <v>1290</v>
      </c>
      <c r="G119" s="291">
        <f t="shared" si="1"/>
        <v>1563.15</v>
      </c>
      <c r="H119" s="290">
        <v>49.5</v>
      </c>
      <c r="I119" s="290">
        <v>0.5</v>
      </c>
      <c r="J119" s="290">
        <v>16.100000000000001</v>
      </c>
      <c r="K119" s="290">
        <v>7.2</v>
      </c>
      <c r="L119" s="290"/>
      <c r="M119" s="290">
        <v>12.2</v>
      </c>
      <c r="N119" s="290">
        <v>12.7</v>
      </c>
      <c r="O119" s="290">
        <v>1.6</v>
      </c>
      <c r="P119" s="290">
        <v>0</v>
      </c>
      <c r="Q119" s="290">
        <v>0.2</v>
      </c>
      <c r="R119" s="290"/>
      <c r="S119" s="297"/>
      <c r="T119" s="290">
        <v>51.82</v>
      </c>
      <c r="U119" s="290"/>
      <c r="V119" s="290">
        <v>6.36</v>
      </c>
      <c r="W119" s="290">
        <v>1.35</v>
      </c>
      <c r="X119" s="290">
        <v>3.52</v>
      </c>
      <c r="Y119" s="290"/>
      <c r="Z119" s="290">
        <v>18.8</v>
      </c>
      <c r="AA119" s="290">
        <v>17.75</v>
      </c>
      <c r="AB119" s="290">
        <v>0.4</v>
      </c>
      <c r="AC119" s="290"/>
    </row>
    <row r="120" spans="1:29">
      <c r="A120" s="290" t="s">
        <v>1564</v>
      </c>
      <c r="B120" s="290" t="s">
        <v>1573</v>
      </c>
      <c r="C120" s="290" t="s">
        <v>3048</v>
      </c>
      <c r="D120" s="290"/>
      <c r="E120" s="290">
        <v>10</v>
      </c>
      <c r="F120" s="290">
        <v>1285</v>
      </c>
      <c r="G120" s="291">
        <f t="shared" si="1"/>
        <v>1558.15</v>
      </c>
      <c r="H120" s="290">
        <v>49.6</v>
      </c>
      <c r="I120" s="290">
        <v>0.7</v>
      </c>
      <c r="J120" s="290">
        <v>16.100000000000001</v>
      </c>
      <c r="K120" s="290">
        <v>7.2</v>
      </c>
      <c r="L120" s="290"/>
      <c r="M120" s="290">
        <v>11.3</v>
      </c>
      <c r="N120" s="290">
        <v>12.7</v>
      </c>
      <c r="O120" s="290">
        <v>2.1</v>
      </c>
      <c r="P120" s="290">
        <v>0</v>
      </c>
      <c r="Q120" s="290">
        <v>0.3</v>
      </c>
      <c r="R120" s="290"/>
      <c r="S120" s="297"/>
      <c r="T120" s="290">
        <v>51.93</v>
      </c>
      <c r="U120" s="290"/>
      <c r="V120" s="290">
        <v>5.97</v>
      </c>
      <c r="W120" s="290">
        <v>1.6</v>
      </c>
      <c r="X120" s="290">
        <v>3.54</v>
      </c>
      <c r="Y120" s="290"/>
      <c r="Z120" s="290">
        <v>18</v>
      </c>
      <c r="AA120" s="290">
        <v>18.54</v>
      </c>
      <c r="AB120" s="290">
        <v>0.42</v>
      </c>
      <c r="AC120" s="290"/>
    </row>
    <row r="121" spans="1:29">
      <c r="A121" s="290" t="s">
        <v>1564</v>
      </c>
      <c r="B121" s="290" t="s">
        <v>1574</v>
      </c>
      <c r="C121" s="290" t="s">
        <v>3048</v>
      </c>
      <c r="D121" s="290"/>
      <c r="E121" s="290">
        <v>10</v>
      </c>
      <c r="F121" s="290">
        <v>1300</v>
      </c>
      <c r="G121" s="291">
        <f t="shared" si="1"/>
        <v>1573.15</v>
      </c>
      <c r="H121" s="290">
        <v>50</v>
      </c>
      <c r="I121" s="290">
        <v>0.5</v>
      </c>
      <c r="J121" s="290">
        <v>14.7</v>
      </c>
      <c r="K121" s="290">
        <v>7.5</v>
      </c>
      <c r="L121" s="290"/>
      <c r="M121" s="290">
        <v>12.2</v>
      </c>
      <c r="N121" s="290">
        <v>13</v>
      </c>
      <c r="O121" s="290">
        <v>1.8</v>
      </c>
      <c r="P121" s="290">
        <v>0</v>
      </c>
      <c r="Q121" s="290">
        <v>0.3</v>
      </c>
      <c r="R121" s="290"/>
      <c r="S121" s="297"/>
      <c r="T121" s="290">
        <v>52.11</v>
      </c>
      <c r="U121" s="290"/>
      <c r="V121" s="290">
        <v>5.63</v>
      </c>
      <c r="W121" s="290">
        <v>1.61</v>
      </c>
      <c r="X121" s="290">
        <v>3.69</v>
      </c>
      <c r="Y121" s="290"/>
      <c r="Z121" s="290">
        <v>18.88</v>
      </c>
      <c r="AA121" s="290">
        <v>17.77</v>
      </c>
      <c r="AB121" s="290">
        <v>0.31</v>
      </c>
      <c r="AC121" s="290"/>
    </row>
    <row r="122" spans="1:29">
      <c r="A122" s="290" t="s">
        <v>3049</v>
      </c>
      <c r="B122" s="292" t="s">
        <v>2349</v>
      </c>
      <c r="C122" s="292">
        <v>-6.64</v>
      </c>
      <c r="D122" s="292"/>
      <c r="E122" s="292">
        <v>4.1680000000000001</v>
      </c>
      <c r="F122" s="292">
        <v>1175</v>
      </c>
      <c r="G122" s="291">
        <f t="shared" si="1"/>
        <v>1448.15</v>
      </c>
      <c r="H122" s="292">
        <v>46.56</v>
      </c>
      <c r="I122" s="292">
        <v>0.68</v>
      </c>
      <c r="J122" s="292">
        <v>15.71</v>
      </c>
      <c r="K122" s="292">
        <v>6.69</v>
      </c>
      <c r="L122" s="292">
        <v>0.09</v>
      </c>
      <c r="M122" s="292">
        <v>7.47</v>
      </c>
      <c r="N122" s="292">
        <v>11.59</v>
      </c>
      <c r="O122" s="292">
        <v>2.2400000000000002</v>
      </c>
      <c r="P122" s="292">
        <v>1.8</v>
      </c>
      <c r="Q122" s="292">
        <v>0.05</v>
      </c>
      <c r="R122" s="292">
        <v>0.08</v>
      </c>
      <c r="S122" s="292">
        <v>2.8</v>
      </c>
      <c r="T122" s="292">
        <v>48.9</v>
      </c>
      <c r="U122" s="292">
        <v>0.45</v>
      </c>
      <c r="V122" s="292">
        <v>5.38</v>
      </c>
      <c r="W122" s="292">
        <v>0.38</v>
      </c>
      <c r="X122" s="292">
        <v>5.6</v>
      </c>
      <c r="Y122" s="292">
        <v>0.12</v>
      </c>
      <c r="Z122" s="292">
        <v>15.3</v>
      </c>
      <c r="AA122" s="292">
        <v>21.9</v>
      </c>
      <c r="AB122" s="292">
        <v>0.34</v>
      </c>
      <c r="AC122" s="292">
        <v>0.09</v>
      </c>
    </row>
    <row r="123" spans="1:29">
      <c r="A123" s="290" t="s">
        <v>2335</v>
      </c>
      <c r="B123" s="292" t="s">
        <v>2343</v>
      </c>
      <c r="C123" s="292">
        <v>-7.59</v>
      </c>
      <c r="D123" s="292"/>
      <c r="E123" s="292">
        <v>4.0500000000000007</v>
      </c>
      <c r="F123" s="292">
        <v>1150</v>
      </c>
      <c r="G123" s="291">
        <f t="shared" si="1"/>
        <v>1423.15</v>
      </c>
      <c r="H123" s="292">
        <v>48.66</v>
      </c>
      <c r="I123" s="292">
        <v>0.85</v>
      </c>
      <c r="J123" s="292">
        <v>16.350000000000001</v>
      </c>
      <c r="K123" s="292">
        <v>6</v>
      </c>
      <c r="L123" s="292">
        <v>0.15</v>
      </c>
      <c r="M123" s="292">
        <v>6.2</v>
      </c>
      <c r="N123" s="292">
        <v>10.46</v>
      </c>
      <c r="O123" s="292">
        <v>2.48</v>
      </c>
      <c r="P123" s="292">
        <v>2.16</v>
      </c>
      <c r="Q123" s="292">
        <v>0.03</v>
      </c>
      <c r="R123" s="292"/>
      <c r="S123" s="292">
        <v>2.5</v>
      </c>
      <c r="T123" s="292">
        <v>51.3</v>
      </c>
      <c r="U123" s="292">
        <v>0.36</v>
      </c>
      <c r="V123" s="292">
        <v>3.63</v>
      </c>
      <c r="W123" s="292">
        <v>0.14000000000000001</v>
      </c>
      <c r="X123" s="292">
        <v>5.13</v>
      </c>
      <c r="Y123" s="292">
        <v>0.13</v>
      </c>
      <c r="Z123" s="292">
        <v>15.9</v>
      </c>
      <c r="AA123" s="292">
        <v>21.1</v>
      </c>
      <c r="AB123" s="292">
        <v>0.26</v>
      </c>
      <c r="AC123" s="292">
        <v>0.05</v>
      </c>
    </row>
    <row r="124" spans="1:29">
      <c r="A124" s="290" t="s">
        <v>2335</v>
      </c>
      <c r="B124" s="292" t="s">
        <v>2345</v>
      </c>
      <c r="C124" s="292">
        <v>-7.65</v>
      </c>
      <c r="D124" s="292"/>
      <c r="E124" s="292">
        <v>4</v>
      </c>
      <c r="F124" s="292">
        <v>1150</v>
      </c>
      <c r="G124" s="291">
        <f t="shared" si="1"/>
        <v>1423.15</v>
      </c>
      <c r="H124" s="292">
        <v>49.36</v>
      </c>
      <c r="I124" s="292">
        <v>0.88</v>
      </c>
      <c r="J124" s="292">
        <v>15.41</v>
      </c>
      <c r="K124" s="292">
        <v>6.68</v>
      </c>
      <c r="L124" s="292">
        <v>0.12</v>
      </c>
      <c r="M124" s="292">
        <v>6.72</v>
      </c>
      <c r="N124" s="292">
        <v>10.94</v>
      </c>
      <c r="O124" s="292">
        <v>2.4300000000000002</v>
      </c>
      <c r="P124" s="292">
        <v>1.9</v>
      </c>
      <c r="Q124" s="292">
        <v>0.02</v>
      </c>
      <c r="R124" s="292">
        <v>7.0000000000000007E-2</v>
      </c>
      <c r="S124" s="292">
        <v>2.6</v>
      </c>
      <c r="T124" s="292">
        <v>48.6</v>
      </c>
      <c r="U124" s="292">
        <v>0.67</v>
      </c>
      <c r="V124" s="292">
        <v>7.11</v>
      </c>
      <c r="W124" s="292">
        <v>0.28000000000000003</v>
      </c>
      <c r="X124" s="292">
        <v>6.43</v>
      </c>
      <c r="Y124" s="292">
        <v>0.12</v>
      </c>
      <c r="Z124" s="292">
        <v>14</v>
      </c>
      <c r="AA124" s="292">
        <v>21.3</v>
      </c>
      <c r="AB124" s="292">
        <v>0.47</v>
      </c>
      <c r="AC124" s="292">
        <v>0.16</v>
      </c>
    </row>
    <row r="125" spans="1:29">
      <c r="A125" s="290" t="s">
        <v>2335</v>
      </c>
      <c r="B125" s="292" t="s">
        <v>2356</v>
      </c>
      <c r="C125" s="292">
        <v>-7.74</v>
      </c>
      <c r="D125" s="292"/>
      <c r="E125" s="292">
        <v>4.0279999999999996</v>
      </c>
      <c r="F125" s="292">
        <v>1125</v>
      </c>
      <c r="G125" s="291">
        <f t="shared" si="1"/>
        <v>1398.15</v>
      </c>
      <c r="H125" s="292">
        <v>47.31</v>
      </c>
      <c r="I125" s="292">
        <v>0.79</v>
      </c>
      <c r="J125" s="292">
        <v>16.54</v>
      </c>
      <c r="K125" s="292">
        <v>5.57</v>
      </c>
      <c r="L125" s="292">
        <v>0.11</v>
      </c>
      <c r="M125" s="292">
        <v>6.59</v>
      </c>
      <c r="N125" s="292">
        <v>10.44</v>
      </c>
      <c r="O125" s="292">
        <v>2.37</v>
      </c>
      <c r="P125" s="292">
        <v>1.97</v>
      </c>
      <c r="Q125" s="292">
        <v>0.03</v>
      </c>
      <c r="R125" s="292">
        <v>0.09</v>
      </c>
      <c r="S125" s="292">
        <v>3.9</v>
      </c>
      <c r="T125" s="292">
        <v>50.2</v>
      </c>
      <c r="U125" s="292">
        <v>0.56999999999999995</v>
      </c>
      <c r="V125" s="292">
        <v>5.0199999999999996</v>
      </c>
      <c r="W125" s="292">
        <v>0.3</v>
      </c>
      <c r="X125" s="292">
        <v>4.5</v>
      </c>
      <c r="Y125" s="292">
        <v>0.11</v>
      </c>
      <c r="Z125" s="292">
        <v>15.6</v>
      </c>
      <c r="AA125" s="292">
        <v>22.1</v>
      </c>
      <c r="AB125" s="292">
        <v>0.28000000000000003</v>
      </c>
      <c r="AC125" s="292">
        <v>0.11</v>
      </c>
    </row>
    <row r="126" spans="1:29">
      <c r="A126" s="290" t="s">
        <v>2335</v>
      </c>
      <c r="B126" s="292" t="s">
        <v>2358</v>
      </c>
      <c r="C126" s="292">
        <v>-8.19</v>
      </c>
      <c r="D126" s="292"/>
      <c r="E126" s="292">
        <v>4.0430000000000001</v>
      </c>
      <c r="F126" s="292">
        <v>1100</v>
      </c>
      <c r="G126" s="291">
        <f t="shared" si="1"/>
        <v>1373.15</v>
      </c>
      <c r="H126" s="292">
        <v>48.45</v>
      </c>
      <c r="I126" s="292">
        <v>0.79</v>
      </c>
      <c r="J126" s="292">
        <v>15.25</v>
      </c>
      <c r="K126" s="292">
        <v>6.17</v>
      </c>
      <c r="L126" s="292">
        <v>0.23</v>
      </c>
      <c r="M126" s="292">
        <v>6.58</v>
      </c>
      <c r="N126" s="292">
        <v>10.79</v>
      </c>
      <c r="O126" s="292">
        <v>2.29</v>
      </c>
      <c r="P126" s="292">
        <v>1.79</v>
      </c>
      <c r="Q126" s="292">
        <v>0.04</v>
      </c>
      <c r="R126" s="292">
        <v>0.1</v>
      </c>
      <c r="S126" s="292">
        <v>4.3</v>
      </c>
      <c r="T126" s="292">
        <v>50.6</v>
      </c>
      <c r="U126" s="292">
        <v>0.56000000000000005</v>
      </c>
      <c r="V126" s="292">
        <v>4.5999999999999996</v>
      </c>
      <c r="W126" s="292">
        <v>0.25</v>
      </c>
      <c r="X126" s="292">
        <v>5.03</v>
      </c>
      <c r="Y126" s="292">
        <v>0.13</v>
      </c>
      <c r="Z126" s="292">
        <v>15.8</v>
      </c>
      <c r="AA126" s="292">
        <v>22.8</v>
      </c>
      <c r="AB126" s="292">
        <v>0.27</v>
      </c>
      <c r="AC126" s="292">
        <v>0.06</v>
      </c>
    </row>
    <row r="127" spans="1:29">
      <c r="A127" s="290" t="s">
        <v>2335</v>
      </c>
      <c r="B127" s="292" t="s">
        <v>1548</v>
      </c>
      <c r="C127" s="292">
        <v>-8.94</v>
      </c>
      <c r="D127" s="292"/>
      <c r="E127" s="292">
        <v>4.0430000000000001</v>
      </c>
      <c r="F127" s="292">
        <v>1100</v>
      </c>
      <c r="G127" s="291">
        <f t="shared" si="1"/>
        <v>1373.15</v>
      </c>
      <c r="H127" s="292">
        <v>50.17</v>
      </c>
      <c r="I127" s="292">
        <v>0.9</v>
      </c>
      <c r="J127" s="292">
        <v>17.989999999999998</v>
      </c>
      <c r="K127" s="292">
        <v>5.77</v>
      </c>
      <c r="L127" s="292">
        <v>0.17</v>
      </c>
      <c r="M127" s="292">
        <v>4.99</v>
      </c>
      <c r="N127" s="292">
        <v>9.16</v>
      </c>
      <c r="O127" s="292">
        <v>2.8</v>
      </c>
      <c r="P127" s="292">
        <v>2.41</v>
      </c>
      <c r="Q127" s="292">
        <v>0.02</v>
      </c>
      <c r="R127" s="292">
        <v>0.08</v>
      </c>
      <c r="S127" s="292">
        <v>2.6</v>
      </c>
      <c r="T127" s="292">
        <v>49.5</v>
      </c>
      <c r="U127" s="292">
        <v>0.79</v>
      </c>
      <c r="V127" s="292">
        <v>7.57</v>
      </c>
      <c r="W127" s="292">
        <v>0.11</v>
      </c>
      <c r="X127" s="292">
        <v>6.52</v>
      </c>
      <c r="Y127" s="292">
        <v>0.24</v>
      </c>
      <c r="Z127" s="292">
        <v>14.4</v>
      </c>
      <c r="AA127" s="292">
        <v>20.9</v>
      </c>
      <c r="AB127" s="292">
        <v>0.54</v>
      </c>
      <c r="AC127" s="292">
        <v>0.2</v>
      </c>
    </row>
    <row r="128" spans="1:29">
      <c r="A128" s="290" t="s">
        <v>2335</v>
      </c>
      <c r="B128" s="292" t="s">
        <v>2353</v>
      </c>
      <c r="C128" s="292">
        <v>-6.86</v>
      </c>
      <c r="D128" s="292"/>
      <c r="E128" s="292">
        <v>3.9939999999999998</v>
      </c>
      <c r="F128" s="292">
        <v>1100</v>
      </c>
      <c r="G128" s="291">
        <f t="shared" si="1"/>
        <v>1373.15</v>
      </c>
      <c r="H128" s="292">
        <v>48.79</v>
      </c>
      <c r="I128" s="292">
        <v>0.82</v>
      </c>
      <c r="J128" s="292">
        <v>17.010000000000002</v>
      </c>
      <c r="K128" s="292">
        <v>7.57</v>
      </c>
      <c r="L128" s="292">
        <v>0.19</v>
      </c>
      <c r="M128" s="292">
        <v>5.36</v>
      </c>
      <c r="N128" s="292">
        <v>8.8800000000000008</v>
      </c>
      <c r="O128" s="292">
        <v>2.57</v>
      </c>
      <c r="P128" s="292">
        <v>2.1</v>
      </c>
      <c r="Q128" s="292">
        <v>0.03</v>
      </c>
      <c r="R128" s="292">
        <v>7.0000000000000007E-2</v>
      </c>
      <c r="S128" s="292">
        <v>3.5</v>
      </c>
      <c r="T128" s="292">
        <v>48</v>
      </c>
      <c r="U128" s="292">
        <v>0.64</v>
      </c>
      <c r="V128" s="292">
        <v>6.53</v>
      </c>
      <c r="W128" s="292">
        <v>0.14000000000000001</v>
      </c>
      <c r="X128" s="292">
        <v>6.94</v>
      </c>
      <c r="Y128" s="292">
        <v>0.13</v>
      </c>
      <c r="Z128" s="292">
        <v>13.8</v>
      </c>
      <c r="AA128" s="292">
        <v>21.5</v>
      </c>
      <c r="AB128" s="292">
        <v>0.37</v>
      </c>
      <c r="AC128" s="292">
        <v>0.1</v>
      </c>
    </row>
    <row r="129" spans="1:29">
      <c r="A129" s="290" t="s">
        <v>2335</v>
      </c>
      <c r="B129" s="292" t="s">
        <v>2360</v>
      </c>
      <c r="C129" s="292">
        <v>-8.0299999999999994</v>
      </c>
      <c r="D129" s="292"/>
      <c r="E129" s="292">
        <v>4.0819999999999999</v>
      </c>
      <c r="F129" s="292">
        <v>1075</v>
      </c>
      <c r="G129" s="291">
        <f t="shared" si="1"/>
        <v>1348.15</v>
      </c>
      <c r="H129" s="292">
        <v>47.95</v>
      </c>
      <c r="I129" s="292">
        <v>0.83</v>
      </c>
      <c r="J129" s="292">
        <v>16.07</v>
      </c>
      <c r="K129" s="292">
        <v>6.56</v>
      </c>
      <c r="L129" s="292">
        <v>0.13</v>
      </c>
      <c r="M129" s="292">
        <v>5.34</v>
      </c>
      <c r="N129" s="292">
        <v>9.66</v>
      </c>
      <c r="O129" s="292">
        <v>2.2599999999999998</v>
      </c>
      <c r="P129" s="292">
        <v>1.44</v>
      </c>
      <c r="Q129" s="292">
        <v>0.02</v>
      </c>
      <c r="R129" s="292"/>
      <c r="S129" s="292">
        <v>5.2</v>
      </c>
      <c r="T129" s="292">
        <v>48.9</v>
      </c>
      <c r="U129" s="292">
        <v>0.84</v>
      </c>
      <c r="V129" s="292">
        <v>6.02</v>
      </c>
      <c r="W129" s="292">
        <v>0.15</v>
      </c>
      <c r="X129" s="292">
        <v>5.99</v>
      </c>
      <c r="Y129" s="292">
        <v>0.16</v>
      </c>
      <c r="Z129" s="292">
        <v>14.6</v>
      </c>
      <c r="AA129" s="292">
        <v>22.7</v>
      </c>
      <c r="AB129" s="292">
        <v>0.28000000000000003</v>
      </c>
      <c r="AC129" s="292">
        <v>0.06</v>
      </c>
    </row>
    <row r="130" spans="1:29">
      <c r="A130" s="290" t="s">
        <v>2335</v>
      </c>
      <c r="B130" s="292" t="s">
        <v>2359</v>
      </c>
      <c r="C130" s="292">
        <v>-8.1</v>
      </c>
      <c r="D130" s="292"/>
      <c r="E130" s="292">
        <v>4.0819999999999999</v>
      </c>
      <c r="F130" s="292">
        <v>1075</v>
      </c>
      <c r="G130" s="291">
        <f t="shared" si="1"/>
        <v>1348.15</v>
      </c>
      <c r="H130" s="292">
        <v>47.68</v>
      </c>
      <c r="I130" s="292">
        <v>0.8</v>
      </c>
      <c r="J130" s="292">
        <v>16.62</v>
      </c>
      <c r="K130" s="292">
        <v>6.56</v>
      </c>
      <c r="L130" s="292">
        <v>0.14000000000000001</v>
      </c>
      <c r="M130" s="292">
        <v>5.09</v>
      </c>
      <c r="N130" s="292">
        <v>9.66</v>
      </c>
      <c r="O130" s="292">
        <v>2.36</v>
      </c>
      <c r="P130" s="292">
        <v>1.43</v>
      </c>
      <c r="Q130" s="292"/>
      <c r="R130" s="292"/>
      <c r="S130" s="292">
        <v>5</v>
      </c>
      <c r="T130" s="292">
        <v>49.6</v>
      </c>
      <c r="U130" s="292">
        <v>0.62</v>
      </c>
      <c r="V130" s="292">
        <v>5.28</v>
      </c>
      <c r="W130" s="292">
        <v>0.17</v>
      </c>
      <c r="X130" s="292">
        <v>5.52</v>
      </c>
      <c r="Y130" s="292">
        <v>0.13</v>
      </c>
      <c r="Z130" s="292">
        <v>15.2</v>
      </c>
      <c r="AA130" s="292">
        <v>22.7</v>
      </c>
      <c r="AB130" s="292">
        <v>0.33</v>
      </c>
      <c r="AC130" s="292">
        <v>0.11</v>
      </c>
    </row>
    <row r="131" spans="1:29">
      <c r="A131" s="290" t="s">
        <v>2335</v>
      </c>
      <c r="B131" s="292" t="s">
        <v>2352</v>
      </c>
      <c r="C131" s="292">
        <v>-8.57</v>
      </c>
      <c r="D131" s="292"/>
      <c r="E131" s="292">
        <v>4.0819999999999999</v>
      </c>
      <c r="F131" s="292">
        <v>1075</v>
      </c>
      <c r="G131" s="291">
        <f t="shared" ref="G131:G194" si="2">F131+273.15</f>
        <v>1348.15</v>
      </c>
      <c r="H131" s="292">
        <v>48.72</v>
      </c>
      <c r="I131" s="292">
        <v>0.87</v>
      </c>
      <c r="J131" s="292">
        <v>17.54</v>
      </c>
      <c r="K131" s="292">
        <v>6.4</v>
      </c>
      <c r="L131" s="292">
        <v>0.16</v>
      </c>
      <c r="M131" s="292">
        <v>5.16</v>
      </c>
      <c r="N131" s="292">
        <v>9.27</v>
      </c>
      <c r="O131" s="292">
        <v>2.6</v>
      </c>
      <c r="P131" s="292">
        <v>2.1</v>
      </c>
      <c r="Q131" s="292"/>
      <c r="R131" s="292"/>
      <c r="S131" s="292">
        <v>3.3</v>
      </c>
      <c r="T131" s="292">
        <v>49.9</v>
      </c>
      <c r="U131" s="292">
        <v>0.71</v>
      </c>
      <c r="V131" s="292">
        <v>6.39</v>
      </c>
      <c r="W131" s="292">
        <v>0.09</v>
      </c>
      <c r="X131" s="292">
        <v>6.37</v>
      </c>
      <c r="Y131" s="292">
        <v>0.13</v>
      </c>
      <c r="Z131" s="292">
        <v>14.9</v>
      </c>
      <c r="AA131" s="292">
        <v>21.1</v>
      </c>
      <c r="AB131" s="292">
        <v>0.43</v>
      </c>
      <c r="AC131" s="292">
        <v>0.18</v>
      </c>
    </row>
    <row r="132" spans="1:29">
      <c r="A132" s="290" t="s">
        <v>2335</v>
      </c>
      <c r="B132" s="292" t="s">
        <v>2350</v>
      </c>
      <c r="C132" s="292">
        <v>-8.7799999999999994</v>
      </c>
      <c r="D132" s="292"/>
      <c r="E132" s="292">
        <v>4.0819999999999999</v>
      </c>
      <c r="F132" s="292">
        <v>1075</v>
      </c>
      <c r="G132" s="291">
        <f t="shared" si="2"/>
        <v>1348.15</v>
      </c>
      <c r="H132" s="292">
        <v>49.14</v>
      </c>
      <c r="I132" s="292">
        <v>0.9</v>
      </c>
      <c r="J132" s="292">
        <v>18.09</v>
      </c>
      <c r="K132" s="292">
        <v>6.04</v>
      </c>
      <c r="L132" s="292">
        <v>0.16</v>
      </c>
      <c r="M132" s="292">
        <v>4.9000000000000004</v>
      </c>
      <c r="N132" s="292">
        <v>8.91</v>
      </c>
      <c r="O132" s="292">
        <v>2.75</v>
      </c>
      <c r="P132" s="292">
        <v>2.38</v>
      </c>
      <c r="Q132" s="292"/>
      <c r="R132" s="292"/>
      <c r="S132" s="292">
        <v>2.9</v>
      </c>
      <c r="T132" s="292">
        <v>48.8</v>
      </c>
      <c r="U132" s="292">
        <v>0.83</v>
      </c>
      <c r="V132" s="292">
        <v>7.33</v>
      </c>
      <c r="W132" s="292">
        <v>0.1</v>
      </c>
      <c r="X132" s="292">
        <v>6.44</v>
      </c>
      <c r="Y132" s="292">
        <v>0.19</v>
      </c>
      <c r="Z132" s="292">
        <v>14.2</v>
      </c>
      <c r="AA132" s="292">
        <v>21.4</v>
      </c>
      <c r="AB132" s="292">
        <v>0.47</v>
      </c>
      <c r="AC132" s="292">
        <v>0.24</v>
      </c>
    </row>
    <row r="133" spans="1:29">
      <c r="A133" s="290" t="s">
        <v>2335</v>
      </c>
      <c r="B133" s="292" t="s">
        <v>2347</v>
      </c>
      <c r="C133" s="292">
        <v>-9.24</v>
      </c>
      <c r="D133" s="292"/>
      <c r="E133" s="292">
        <v>3.931</v>
      </c>
      <c r="F133" s="292">
        <v>1050</v>
      </c>
      <c r="G133" s="291">
        <f t="shared" si="2"/>
        <v>1323.15</v>
      </c>
      <c r="H133" s="292">
        <v>50.02</v>
      </c>
      <c r="I133" s="292">
        <v>0.94</v>
      </c>
      <c r="J133" s="292">
        <v>17.579999999999998</v>
      </c>
      <c r="K133" s="292">
        <v>7.79</v>
      </c>
      <c r="L133" s="292">
        <v>0.15</v>
      </c>
      <c r="M133" s="292">
        <v>3.53</v>
      </c>
      <c r="N133" s="292">
        <v>7.03</v>
      </c>
      <c r="O133" s="292">
        <v>3.24</v>
      </c>
      <c r="P133" s="292">
        <v>3.17</v>
      </c>
      <c r="Q133" s="292"/>
      <c r="R133" s="292"/>
      <c r="S133" s="292">
        <v>2.7</v>
      </c>
      <c r="T133" s="292">
        <v>48.9</v>
      </c>
      <c r="U133" s="292">
        <v>0.86</v>
      </c>
      <c r="V133" s="292">
        <v>7.19</v>
      </c>
      <c r="W133" s="292">
        <v>0.05</v>
      </c>
      <c r="X133" s="292">
        <v>8.2100000000000009</v>
      </c>
      <c r="Y133" s="292">
        <v>0.18</v>
      </c>
      <c r="Z133" s="292">
        <v>13.7</v>
      </c>
      <c r="AA133" s="292">
        <v>20.2</v>
      </c>
      <c r="AB133" s="292">
        <v>0.5</v>
      </c>
      <c r="AC133" s="292">
        <v>0.19</v>
      </c>
    </row>
    <row r="134" spans="1:29">
      <c r="A134" s="290" t="s">
        <v>2335</v>
      </c>
      <c r="B134" s="292" t="s">
        <v>2344</v>
      </c>
      <c r="C134" s="292">
        <v>-9.3699999999999992</v>
      </c>
      <c r="D134" s="292"/>
      <c r="E134" s="292">
        <v>3.931</v>
      </c>
      <c r="F134" s="292">
        <v>1050</v>
      </c>
      <c r="G134" s="291">
        <f t="shared" si="2"/>
        <v>1323.15</v>
      </c>
      <c r="H134" s="292">
        <v>51.29</v>
      </c>
      <c r="I134" s="292">
        <v>0.99</v>
      </c>
      <c r="J134" s="292">
        <v>18.489999999999998</v>
      </c>
      <c r="K134" s="292">
        <v>7.06</v>
      </c>
      <c r="L134" s="292">
        <v>0.16</v>
      </c>
      <c r="M134" s="292">
        <v>3.17</v>
      </c>
      <c r="N134" s="292">
        <v>7.11</v>
      </c>
      <c r="O134" s="292">
        <v>3.32</v>
      </c>
      <c r="P134" s="292">
        <v>3.23</v>
      </c>
      <c r="Q134" s="292"/>
      <c r="R134" s="292"/>
      <c r="S134" s="292">
        <v>2.5</v>
      </c>
      <c r="T134" s="292">
        <v>50.1</v>
      </c>
      <c r="U134" s="292">
        <v>0.69</v>
      </c>
      <c r="V134" s="292">
        <v>6.24</v>
      </c>
      <c r="W134" s="292">
        <v>0.12</v>
      </c>
      <c r="X134" s="292">
        <v>8.11</v>
      </c>
      <c r="Y134" s="292">
        <v>0.2</v>
      </c>
      <c r="Z134" s="292">
        <v>14.6</v>
      </c>
      <c r="AA134" s="292">
        <v>19.7</v>
      </c>
      <c r="AB134" s="292">
        <v>0.46</v>
      </c>
      <c r="AC134" s="292">
        <v>0.17</v>
      </c>
    </row>
    <row r="135" spans="1:29">
      <c r="A135" s="290" t="s">
        <v>2335</v>
      </c>
      <c r="B135" s="292" t="s">
        <v>2354</v>
      </c>
      <c r="C135" s="292">
        <v>-7.63</v>
      </c>
      <c r="D135" s="292"/>
      <c r="E135" s="292">
        <v>3.08</v>
      </c>
      <c r="F135" s="292">
        <v>1100</v>
      </c>
      <c r="G135" s="291">
        <f t="shared" si="2"/>
        <v>1373.15</v>
      </c>
      <c r="H135" s="292">
        <v>47.73</v>
      </c>
      <c r="I135" s="292">
        <v>0.81</v>
      </c>
      <c r="J135" s="292">
        <v>15.26</v>
      </c>
      <c r="K135" s="292">
        <v>7.65</v>
      </c>
      <c r="L135" s="292">
        <v>0.18</v>
      </c>
      <c r="M135" s="292">
        <v>6.29</v>
      </c>
      <c r="N135" s="292">
        <v>10.73</v>
      </c>
      <c r="O135" s="292">
        <v>2.3199999999999998</v>
      </c>
      <c r="P135" s="292">
        <v>1.54</v>
      </c>
      <c r="Q135" s="292">
        <v>0.02</v>
      </c>
      <c r="R135" s="292"/>
      <c r="S135" s="292">
        <v>3.5</v>
      </c>
      <c r="T135" s="292">
        <v>53.7</v>
      </c>
      <c r="U135" s="292">
        <v>0.27</v>
      </c>
      <c r="V135" s="292">
        <v>2.54</v>
      </c>
      <c r="W135" s="292">
        <v>0.33</v>
      </c>
      <c r="X135" s="292">
        <v>3.94</v>
      </c>
      <c r="Y135" s="292">
        <v>0.04</v>
      </c>
      <c r="Z135" s="292">
        <v>16.3</v>
      </c>
      <c r="AA135" s="292">
        <v>23.8</v>
      </c>
      <c r="AB135" s="292">
        <v>0.17</v>
      </c>
      <c r="AC135" s="292">
        <v>0.11</v>
      </c>
    </row>
    <row r="136" spans="1:29">
      <c r="A136" s="290" t="s">
        <v>2335</v>
      </c>
      <c r="B136" s="292" t="s">
        <v>2357</v>
      </c>
      <c r="C136" s="292">
        <v>-7.44</v>
      </c>
      <c r="D136" s="292"/>
      <c r="E136" s="292">
        <v>3.08</v>
      </c>
      <c r="F136" s="292">
        <v>1100</v>
      </c>
      <c r="G136" s="291">
        <f t="shared" si="2"/>
        <v>1373.15</v>
      </c>
      <c r="H136" s="292">
        <v>46.87</v>
      </c>
      <c r="I136" s="292">
        <v>0.81</v>
      </c>
      <c r="J136" s="292">
        <v>14.34</v>
      </c>
      <c r="K136" s="292">
        <v>7.3</v>
      </c>
      <c r="L136" s="292">
        <v>0.16</v>
      </c>
      <c r="M136" s="292">
        <v>7.05</v>
      </c>
      <c r="N136" s="292">
        <v>11.3</v>
      </c>
      <c r="O136" s="292">
        <v>2.17</v>
      </c>
      <c r="P136" s="292">
        <v>1.8</v>
      </c>
      <c r="Q136" s="292">
        <v>0.02</v>
      </c>
      <c r="R136" s="292"/>
      <c r="S136" s="292">
        <v>4</v>
      </c>
      <c r="T136" s="292">
        <v>53.5</v>
      </c>
      <c r="U136" s="292">
        <v>0.34</v>
      </c>
      <c r="V136" s="292">
        <v>2.75</v>
      </c>
      <c r="W136" s="292">
        <v>0.7</v>
      </c>
      <c r="X136" s="292">
        <v>3.87</v>
      </c>
      <c r="Y136" s="292">
        <v>0.1</v>
      </c>
      <c r="Z136" s="292">
        <v>16.100000000000001</v>
      </c>
      <c r="AA136" s="292">
        <v>23.6</v>
      </c>
      <c r="AB136" s="292">
        <v>0.25</v>
      </c>
      <c r="AC136" s="292">
        <v>0.01</v>
      </c>
    </row>
    <row r="137" spans="1:29">
      <c r="A137" s="290" t="s">
        <v>2335</v>
      </c>
      <c r="B137" s="292" t="s">
        <v>2351</v>
      </c>
      <c r="C137" s="292">
        <v>-7.48</v>
      </c>
      <c r="D137" s="292"/>
      <c r="E137" s="292">
        <v>2.09</v>
      </c>
      <c r="F137" s="292">
        <v>1100</v>
      </c>
      <c r="G137" s="291">
        <f t="shared" si="2"/>
        <v>1373.15</v>
      </c>
      <c r="H137" s="292">
        <v>46.96</v>
      </c>
      <c r="I137" s="292">
        <v>0.84</v>
      </c>
      <c r="J137" s="292">
        <v>14.94</v>
      </c>
      <c r="K137" s="292">
        <v>7.34</v>
      </c>
      <c r="L137" s="292">
        <v>0.19</v>
      </c>
      <c r="M137" s="292">
        <v>6.49</v>
      </c>
      <c r="N137" s="292">
        <v>11.23</v>
      </c>
      <c r="O137" s="292">
        <v>2.31</v>
      </c>
      <c r="P137" s="292">
        <v>1.84</v>
      </c>
      <c r="Q137" s="292">
        <v>0.04</v>
      </c>
      <c r="R137" s="292">
        <v>0.06</v>
      </c>
      <c r="S137" s="292">
        <v>3.1</v>
      </c>
      <c r="T137" s="292">
        <v>52.5</v>
      </c>
      <c r="U137" s="292">
        <v>0.4</v>
      </c>
      <c r="V137" s="292">
        <v>2.76</v>
      </c>
      <c r="W137" s="292">
        <v>0.24</v>
      </c>
      <c r="X137" s="292">
        <v>4.58</v>
      </c>
      <c r="Y137" s="292">
        <v>0.21</v>
      </c>
      <c r="Z137" s="292">
        <v>16.5</v>
      </c>
      <c r="AA137" s="292">
        <v>23</v>
      </c>
      <c r="AB137" s="292">
        <v>0.2</v>
      </c>
      <c r="AC137" s="292"/>
    </row>
    <row r="138" spans="1:29">
      <c r="A138" s="290" t="s">
        <v>2335</v>
      </c>
      <c r="B138" s="292" t="s">
        <v>2348</v>
      </c>
      <c r="C138" s="292">
        <v>-7.64</v>
      </c>
      <c r="D138" s="292"/>
      <c r="E138" s="292">
        <v>2.09</v>
      </c>
      <c r="F138" s="292">
        <v>1100</v>
      </c>
      <c r="G138" s="291">
        <f t="shared" si="2"/>
        <v>1373.15</v>
      </c>
      <c r="H138" s="292">
        <v>47.64</v>
      </c>
      <c r="I138" s="292">
        <v>0.82</v>
      </c>
      <c r="J138" s="292">
        <v>15.16</v>
      </c>
      <c r="K138" s="292">
        <v>7.49</v>
      </c>
      <c r="L138" s="292">
        <v>0.18</v>
      </c>
      <c r="M138" s="292">
        <v>6.55</v>
      </c>
      <c r="N138" s="292">
        <v>11.51</v>
      </c>
      <c r="O138" s="292">
        <v>2.29</v>
      </c>
      <c r="P138" s="292">
        <v>1.83</v>
      </c>
      <c r="Q138" s="292">
        <v>0.05</v>
      </c>
      <c r="R138" s="292"/>
      <c r="S138" s="292">
        <v>2.7</v>
      </c>
      <c r="T138" s="292">
        <v>53.2</v>
      </c>
      <c r="U138" s="292">
        <v>0.38</v>
      </c>
      <c r="V138" s="292">
        <v>2.98</v>
      </c>
      <c r="W138" s="292">
        <v>0.28000000000000003</v>
      </c>
      <c r="X138" s="292">
        <v>4.45</v>
      </c>
      <c r="Y138" s="292">
        <v>0.03</v>
      </c>
      <c r="Z138" s="292">
        <v>16.3</v>
      </c>
      <c r="AA138" s="292">
        <v>23.6</v>
      </c>
      <c r="AB138" s="292">
        <v>0.21</v>
      </c>
      <c r="AC138" s="292">
        <v>7.0000000000000007E-2</v>
      </c>
    </row>
    <row r="139" spans="1:29">
      <c r="A139" s="290" t="s">
        <v>2335</v>
      </c>
      <c r="B139" s="292" t="s">
        <v>2355</v>
      </c>
      <c r="C139" s="292">
        <v>-7.2</v>
      </c>
      <c r="D139" s="292"/>
      <c r="E139" s="292">
        <v>2</v>
      </c>
      <c r="F139" s="292">
        <v>1100</v>
      </c>
      <c r="G139" s="291">
        <f t="shared" si="2"/>
        <v>1373.15</v>
      </c>
      <c r="H139" s="292">
        <v>48.74</v>
      </c>
      <c r="I139" s="292">
        <v>0.81</v>
      </c>
      <c r="J139" s="292">
        <v>14.63</v>
      </c>
      <c r="K139" s="292">
        <v>7.25</v>
      </c>
      <c r="L139" s="292">
        <v>0.16</v>
      </c>
      <c r="M139" s="292">
        <v>7.14</v>
      </c>
      <c r="N139" s="292">
        <v>11.69</v>
      </c>
      <c r="O139" s="292">
        <v>2.2799999999999998</v>
      </c>
      <c r="P139" s="292">
        <v>1.76</v>
      </c>
      <c r="Q139" s="292">
        <v>0.04</v>
      </c>
      <c r="R139" s="292"/>
      <c r="S139" s="292">
        <v>3.6</v>
      </c>
      <c r="T139" s="292">
        <v>51.1</v>
      </c>
      <c r="U139" s="292">
        <v>0.48</v>
      </c>
      <c r="V139" s="292">
        <v>4.32</v>
      </c>
      <c r="W139" s="292">
        <v>0.52</v>
      </c>
      <c r="X139" s="292">
        <v>4.74</v>
      </c>
      <c r="Y139" s="292">
        <v>0.1</v>
      </c>
      <c r="Z139" s="292">
        <v>15.6</v>
      </c>
      <c r="AA139" s="292">
        <v>22.5</v>
      </c>
      <c r="AB139" s="292">
        <v>0.3</v>
      </c>
      <c r="AC139" s="292">
        <v>0.08</v>
      </c>
    </row>
    <row r="140" spans="1:29">
      <c r="A140" s="290" t="s">
        <v>2335</v>
      </c>
      <c r="B140" s="292" t="s">
        <v>2346</v>
      </c>
      <c r="C140" s="292">
        <v>-8.51</v>
      </c>
      <c r="D140" s="292"/>
      <c r="E140" s="292">
        <v>1.0290000000000001</v>
      </c>
      <c r="F140" s="292">
        <v>1100</v>
      </c>
      <c r="G140" s="291">
        <f t="shared" si="2"/>
        <v>1373.15</v>
      </c>
      <c r="H140" s="292">
        <v>47.55</v>
      </c>
      <c r="I140" s="292">
        <v>0.81</v>
      </c>
      <c r="J140" s="292">
        <v>15.16</v>
      </c>
      <c r="K140" s="292">
        <v>7.28</v>
      </c>
      <c r="L140" s="292">
        <v>0.19</v>
      </c>
      <c r="M140" s="292">
        <v>6.37</v>
      </c>
      <c r="N140" s="292">
        <v>11.42</v>
      </c>
      <c r="O140" s="292">
        <v>2.25</v>
      </c>
      <c r="P140" s="292">
        <v>1.86</v>
      </c>
      <c r="Q140" s="292">
        <v>0.05</v>
      </c>
      <c r="R140" s="292">
        <v>0.03</v>
      </c>
      <c r="S140" s="292">
        <v>2.6</v>
      </c>
      <c r="T140" s="292">
        <v>51</v>
      </c>
      <c r="U140" s="292">
        <v>0.37</v>
      </c>
      <c r="V140" s="292">
        <v>2.93</v>
      </c>
      <c r="W140" s="292">
        <v>0.44</v>
      </c>
      <c r="X140" s="292">
        <v>4.1500000000000004</v>
      </c>
      <c r="Y140" s="292">
        <v>0.14000000000000001</v>
      </c>
      <c r="Z140" s="292">
        <v>16.2</v>
      </c>
      <c r="AA140" s="292">
        <v>23.1</v>
      </c>
      <c r="AB140" s="292">
        <v>0.19</v>
      </c>
      <c r="AC140" s="292">
        <v>0.03</v>
      </c>
    </row>
    <row r="141" spans="1:29">
      <c r="A141" s="290" t="s">
        <v>2335</v>
      </c>
      <c r="B141" s="292" t="s">
        <v>2342</v>
      </c>
      <c r="C141" s="292">
        <v>-7.72</v>
      </c>
      <c r="D141" s="292"/>
      <c r="E141" s="292">
        <v>1</v>
      </c>
      <c r="F141" s="292">
        <v>1100</v>
      </c>
      <c r="G141" s="291">
        <f t="shared" si="2"/>
        <v>1373.15</v>
      </c>
      <c r="H141" s="292">
        <v>51.2</v>
      </c>
      <c r="I141" s="292">
        <v>1.05</v>
      </c>
      <c r="J141" s="292">
        <v>16.52</v>
      </c>
      <c r="K141" s="292">
        <v>7.86</v>
      </c>
      <c r="L141" s="292">
        <v>0.17</v>
      </c>
      <c r="M141" s="292">
        <v>4.8899999999999997</v>
      </c>
      <c r="N141" s="292">
        <v>9.39</v>
      </c>
      <c r="O141" s="292">
        <v>2.98</v>
      </c>
      <c r="P141" s="292">
        <v>2.54</v>
      </c>
      <c r="Q141" s="292">
        <v>0.03</v>
      </c>
      <c r="R141" s="292"/>
      <c r="S141" s="292">
        <v>2.4</v>
      </c>
      <c r="T141" s="292">
        <v>49.8</v>
      </c>
      <c r="U141" s="292">
        <v>0.69</v>
      </c>
      <c r="V141" s="292">
        <v>4.9400000000000004</v>
      </c>
      <c r="W141" s="292">
        <v>0.17</v>
      </c>
      <c r="X141" s="292">
        <v>6.3</v>
      </c>
      <c r="Y141" s="292">
        <v>0.19</v>
      </c>
      <c r="Z141" s="292">
        <v>15</v>
      </c>
      <c r="AA141" s="292">
        <v>21.5</v>
      </c>
      <c r="AB141" s="292">
        <v>0.37</v>
      </c>
      <c r="AC141" s="292">
        <v>0.15</v>
      </c>
    </row>
    <row r="142" spans="1:29">
      <c r="A142" s="290" t="s">
        <v>1601</v>
      </c>
      <c r="B142" s="292" t="s">
        <v>1604</v>
      </c>
      <c r="C142" s="292"/>
      <c r="D142" s="292"/>
      <c r="E142" s="292">
        <v>10</v>
      </c>
      <c r="F142" s="292">
        <v>1275</v>
      </c>
      <c r="G142" s="291">
        <f t="shared" si="2"/>
        <v>1548.15</v>
      </c>
      <c r="H142" s="292">
        <v>49.2</v>
      </c>
      <c r="I142" s="292">
        <v>0.9</v>
      </c>
      <c r="J142" s="292">
        <v>18.05</v>
      </c>
      <c r="K142" s="292">
        <v>9.91</v>
      </c>
      <c r="L142" s="292">
        <v>0.2</v>
      </c>
      <c r="M142" s="292">
        <v>7.96</v>
      </c>
      <c r="N142" s="292">
        <v>10.19</v>
      </c>
      <c r="O142" s="292">
        <v>2.67</v>
      </c>
      <c r="P142" s="292">
        <v>0.72</v>
      </c>
      <c r="Q142" s="292"/>
      <c r="R142" s="292">
        <v>0.18</v>
      </c>
      <c r="S142" s="292"/>
      <c r="T142" s="292">
        <v>51.6</v>
      </c>
      <c r="U142" s="292">
        <v>0.56999999999999995</v>
      </c>
      <c r="V142" s="292">
        <v>6.23</v>
      </c>
      <c r="W142" s="292"/>
      <c r="X142" s="292">
        <v>7.63</v>
      </c>
      <c r="Y142" s="292">
        <v>0.22</v>
      </c>
      <c r="Z142" s="292">
        <v>18.38</v>
      </c>
      <c r="AA142" s="292">
        <v>15.29</v>
      </c>
      <c r="AB142" s="292">
        <v>0.37</v>
      </c>
      <c r="AC142" s="292"/>
    </row>
    <row r="143" spans="1:29">
      <c r="A143" s="290" t="s">
        <v>1601</v>
      </c>
      <c r="B143" s="292" t="s">
        <v>1605</v>
      </c>
      <c r="C143" s="292"/>
      <c r="D143" s="292"/>
      <c r="E143" s="292">
        <v>10</v>
      </c>
      <c r="F143" s="292">
        <v>1250</v>
      </c>
      <c r="G143" s="291">
        <f t="shared" si="2"/>
        <v>1523.15</v>
      </c>
      <c r="H143" s="292">
        <v>48.7</v>
      </c>
      <c r="I143" s="292">
        <v>1.04</v>
      </c>
      <c r="J143" s="292">
        <v>17.82</v>
      </c>
      <c r="K143" s="292">
        <v>10.31</v>
      </c>
      <c r="L143" s="292">
        <v>0.16</v>
      </c>
      <c r="M143" s="292">
        <v>6.93</v>
      </c>
      <c r="N143" s="292">
        <v>9.3000000000000007</v>
      </c>
      <c r="O143" s="292">
        <v>3.14</v>
      </c>
      <c r="P143" s="292">
        <v>1.04</v>
      </c>
      <c r="Q143" s="292"/>
      <c r="R143" s="292">
        <v>0.21</v>
      </c>
      <c r="S143" s="292"/>
      <c r="T143" s="292">
        <v>50.8</v>
      </c>
      <c r="U143" s="292">
        <v>0.56000000000000005</v>
      </c>
      <c r="V143" s="292">
        <v>8.0399999999999991</v>
      </c>
      <c r="W143" s="292"/>
      <c r="X143" s="292">
        <v>8.18</v>
      </c>
      <c r="Y143" s="292">
        <v>0.18</v>
      </c>
      <c r="Z143" s="292">
        <v>17.11</v>
      </c>
      <c r="AA143" s="292">
        <v>15.21</v>
      </c>
      <c r="AB143" s="292">
        <v>0.52</v>
      </c>
      <c r="AC143" s="292"/>
    </row>
    <row r="144" spans="1:29">
      <c r="A144" s="290" t="s">
        <v>1601</v>
      </c>
      <c r="B144" s="292" t="s">
        <v>1606</v>
      </c>
      <c r="C144" s="292"/>
      <c r="D144" s="292"/>
      <c r="E144" s="292">
        <v>10</v>
      </c>
      <c r="F144" s="292">
        <v>1225</v>
      </c>
      <c r="G144" s="291">
        <f t="shared" si="2"/>
        <v>1498.15</v>
      </c>
      <c r="H144" s="292">
        <v>50.2</v>
      </c>
      <c r="I144" s="292">
        <v>1.0900000000000001</v>
      </c>
      <c r="J144" s="292">
        <v>18.61</v>
      </c>
      <c r="K144" s="292">
        <v>10.46</v>
      </c>
      <c r="L144" s="292">
        <v>0.18</v>
      </c>
      <c r="M144" s="292">
        <v>5.68</v>
      </c>
      <c r="N144" s="292">
        <v>8.18</v>
      </c>
      <c r="O144" s="292">
        <v>3.32</v>
      </c>
      <c r="P144" s="292">
        <v>1.71</v>
      </c>
      <c r="Q144" s="292"/>
      <c r="R144" s="292">
        <v>0.22</v>
      </c>
      <c r="S144" s="292"/>
      <c r="T144" s="292">
        <v>49.1</v>
      </c>
      <c r="U144" s="292">
        <v>1.08</v>
      </c>
      <c r="V144" s="292">
        <v>7.17</v>
      </c>
      <c r="W144" s="292"/>
      <c r="X144" s="292">
        <v>9.5399999999999991</v>
      </c>
      <c r="Y144" s="292">
        <v>0.27</v>
      </c>
      <c r="Z144" s="292">
        <v>15.82</v>
      </c>
      <c r="AA144" s="292">
        <v>15.52</v>
      </c>
      <c r="AB144" s="292">
        <v>0.53</v>
      </c>
      <c r="AC144" s="292"/>
    </row>
    <row r="145" spans="1:29">
      <c r="A145" s="290" t="s">
        <v>1601</v>
      </c>
      <c r="B145" s="292" t="s">
        <v>1607</v>
      </c>
      <c r="C145" s="292"/>
      <c r="D145" s="292"/>
      <c r="E145" s="292">
        <v>10</v>
      </c>
      <c r="F145" s="292">
        <v>1200</v>
      </c>
      <c r="G145" s="291">
        <f t="shared" si="2"/>
        <v>1473.15</v>
      </c>
      <c r="H145" s="292">
        <v>51.5</v>
      </c>
      <c r="I145" s="292">
        <v>1.1299999999999999</v>
      </c>
      <c r="J145" s="292">
        <v>19.36</v>
      </c>
      <c r="K145" s="292">
        <v>7.96</v>
      </c>
      <c r="L145" s="292">
        <v>0.12</v>
      </c>
      <c r="M145" s="292">
        <v>3.85</v>
      </c>
      <c r="N145" s="292">
        <v>6.93</v>
      </c>
      <c r="O145" s="292">
        <v>4.3</v>
      </c>
      <c r="P145" s="292">
        <v>3.16</v>
      </c>
      <c r="Q145" s="292"/>
      <c r="R145" s="292">
        <v>0.46</v>
      </c>
      <c r="S145" s="292"/>
      <c r="T145" s="292">
        <v>49.4</v>
      </c>
      <c r="U145" s="292">
        <v>0.75</v>
      </c>
      <c r="V145" s="292">
        <v>5.46</v>
      </c>
      <c r="W145" s="292"/>
      <c r="X145" s="292">
        <v>8.86</v>
      </c>
      <c r="Y145" s="292">
        <v>0.25</v>
      </c>
      <c r="Z145" s="292">
        <v>16.29</v>
      </c>
      <c r="AA145" s="292">
        <v>17.329999999999998</v>
      </c>
      <c r="AB145" s="292">
        <v>0.39</v>
      </c>
      <c r="AC145" s="292"/>
    </row>
    <row r="146" spans="1:29">
      <c r="A146" s="290" t="s">
        <v>1601</v>
      </c>
      <c r="B146" s="292" t="s">
        <v>1608</v>
      </c>
      <c r="C146" s="292"/>
      <c r="D146" s="292"/>
      <c r="E146" s="292">
        <v>10</v>
      </c>
      <c r="F146" s="292">
        <v>1175</v>
      </c>
      <c r="G146" s="291">
        <f t="shared" si="2"/>
        <v>1448.15</v>
      </c>
      <c r="H146" s="292">
        <v>50.5</v>
      </c>
      <c r="I146" s="292">
        <v>2.84</v>
      </c>
      <c r="J146" s="292">
        <v>16.489999999999998</v>
      </c>
      <c r="K146" s="292">
        <v>10.44</v>
      </c>
      <c r="L146" s="292">
        <v>0.2</v>
      </c>
      <c r="M146" s="292">
        <v>4.76</v>
      </c>
      <c r="N146" s="292">
        <v>7.05</v>
      </c>
      <c r="O146" s="292">
        <v>3.28</v>
      </c>
      <c r="P146" s="292">
        <v>2.76</v>
      </c>
      <c r="Q146" s="292"/>
      <c r="R146" s="292">
        <v>0.55000000000000004</v>
      </c>
      <c r="S146" s="292"/>
      <c r="T146" s="292">
        <v>50.1</v>
      </c>
      <c r="U146" s="292">
        <v>0.91</v>
      </c>
      <c r="V146" s="292">
        <v>4.32</v>
      </c>
      <c r="W146" s="292"/>
      <c r="X146" s="292">
        <v>9.64</v>
      </c>
      <c r="Y146" s="292">
        <v>0.24</v>
      </c>
      <c r="Z146" s="292">
        <v>15.69</v>
      </c>
      <c r="AA146" s="292">
        <v>17</v>
      </c>
      <c r="AB146" s="292">
        <v>0.32</v>
      </c>
      <c r="AC146" s="292"/>
    </row>
    <row r="147" spans="1:29">
      <c r="A147" s="290" t="s">
        <v>1601</v>
      </c>
      <c r="B147" s="292" t="s">
        <v>1609</v>
      </c>
      <c r="C147" s="292"/>
      <c r="D147" s="292"/>
      <c r="E147" s="292">
        <v>10</v>
      </c>
      <c r="F147" s="292">
        <v>1150</v>
      </c>
      <c r="G147" s="291">
        <f t="shared" si="2"/>
        <v>1423.15</v>
      </c>
      <c r="H147" s="292">
        <v>49.8</v>
      </c>
      <c r="I147" s="292">
        <v>1.99</v>
      </c>
      <c r="J147" s="292">
        <v>18.04</v>
      </c>
      <c r="K147" s="292">
        <v>10.6</v>
      </c>
      <c r="L147" s="292">
        <v>0.2</v>
      </c>
      <c r="M147" s="292">
        <v>3.52</v>
      </c>
      <c r="N147" s="292">
        <v>6.58</v>
      </c>
      <c r="O147" s="292">
        <v>3.4</v>
      </c>
      <c r="P147" s="292">
        <v>2.64</v>
      </c>
      <c r="Q147" s="292"/>
      <c r="R147" s="292">
        <v>0.68</v>
      </c>
      <c r="S147" s="292"/>
      <c r="T147" s="292">
        <v>49.6</v>
      </c>
      <c r="U147" s="292">
        <v>1.02</v>
      </c>
      <c r="V147" s="292">
        <v>5.79</v>
      </c>
      <c r="W147" s="292"/>
      <c r="X147" s="292">
        <v>9.14</v>
      </c>
      <c r="Y147" s="292">
        <v>0.23</v>
      </c>
      <c r="Z147" s="292">
        <v>15.44</v>
      </c>
      <c r="AA147" s="292">
        <v>17.04</v>
      </c>
      <c r="AB147" s="292">
        <v>0.5</v>
      </c>
      <c r="AC147" s="292"/>
    </row>
    <row r="148" spans="1:29">
      <c r="A148" s="290" t="s">
        <v>1601</v>
      </c>
      <c r="B148" s="292" t="s">
        <v>1610</v>
      </c>
      <c r="C148" s="292"/>
      <c r="D148" s="292"/>
      <c r="E148" s="292">
        <v>12</v>
      </c>
      <c r="F148" s="292">
        <v>1315</v>
      </c>
      <c r="G148" s="291">
        <f t="shared" si="2"/>
        <v>1588.15</v>
      </c>
      <c r="H148" s="292">
        <v>48.5</v>
      </c>
      <c r="I148" s="292">
        <v>0.75</v>
      </c>
      <c r="J148" s="292">
        <v>17.45</v>
      </c>
      <c r="K148" s="292">
        <v>9.9700000000000006</v>
      </c>
      <c r="L148" s="292">
        <v>0.18</v>
      </c>
      <c r="M148" s="292">
        <v>7.97</v>
      </c>
      <c r="N148" s="292">
        <v>10.25</v>
      </c>
      <c r="O148" s="292">
        <v>3.44</v>
      </c>
      <c r="P148" s="292">
        <v>0.96</v>
      </c>
      <c r="Q148" s="292"/>
      <c r="R148" s="292">
        <v>0.12</v>
      </c>
      <c r="S148" s="292"/>
      <c r="T148" s="292">
        <v>50.5</v>
      </c>
      <c r="U148" s="292">
        <v>0.5</v>
      </c>
      <c r="V148" s="292">
        <v>7.99</v>
      </c>
      <c r="W148" s="292"/>
      <c r="X148" s="292">
        <v>7.45</v>
      </c>
      <c r="Y148" s="292">
        <v>0.21</v>
      </c>
      <c r="Z148" s="292">
        <v>17.260000000000002</v>
      </c>
      <c r="AA148" s="292">
        <v>14.88</v>
      </c>
      <c r="AB148" s="292">
        <v>0.54</v>
      </c>
      <c r="AC148" s="292"/>
    </row>
    <row r="149" spans="1:29">
      <c r="A149" s="290" t="s">
        <v>1601</v>
      </c>
      <c r="B149" s="292" t="s">
        <v>1611</v>
      </c>
      <c r="C149" s="292"/>
      <c r="D149" s="292"/>
      <c r="E149" s="292">
        <v>12</v>
      </c>
      <c r="F149" s="292">
        <v>1300</v>
      </c>
      <c r="G149" s="291">
        <f t="shared" si="2"/>
        <v>1573.15</v>
      </c>
      <c r="H149" s="292">
        <v>48.3</v>
      </c>
      <c r="I149" s="292">
        <v>0.99</v>
      </c>
      <c r="J149" s="292">
        <v>18.34</v>
      </c>
      <c r="K149" s="292">
        <v>10.46</v>
      </c>
      <c r="L149" s="292">
        <v>0.18</v>
      </c>
      <c r="M149" s="292">
        <v>6.89</v>
      </c>
      <c r="N149" s="292">
        <v>8.92</v>
      </c>
      <c r="O149" s="292">
        <v>3.37</v>
      </c>
      <c r="P149" s="292">
        <v>1.02</v>
      </c>
      <c r="Q149" s="292"/>
      <c r="R149" s="292">
        <v>0.27</v>
      </c>
      <c r="S149" s="292"/>
      <c r="T149" s="292">
        <v>50.6</v>
      </c>
      <c r="U149" s="292">
        <v>0.44</v>
      </c>
      <c r="V149" s="292">
        <v>8.5399999999999991</v>
      </c>
      <c r="W149" s="292"/>
      <c r="X149" s="292">
        <v>7.51</v>
      </c>
      <c r="Y149" s="292">
        <v>0.2</v>
      </c>
      <c r="Z149" s="292">
        <v>17.88</v>
      </c>
      <c r="AA149" s="292">
        <v>13.88</v>
      </c>
      <c r="AB149" s="292">
        <v>0.64</v>
      </c>
      <c r="AC149" s="292"/>
    </row>
    <row r="150" spans="1:29">
      <c r="A150" s="290" t="s">
        <v>1601</v>
      </c>
      <c r="B150" s="292" t="s">
        <v>1612</v>
      </c>
      <c r="C150" s="292"/>
      <c r="D150" s="292"/>
      <c r="E150" s="292">
        <v>12</v>
      </c>
      <c r="F150" s="292">
        <v>1275</v>
      </c>
      <c r="G150" s="291">
        <f t="shared" si="2"/>
        <v>1548.15</v>
      </c>
      <c r="H150" s="292">
        <v>49.6</v>
      </c>
      <c r="I150" s="292">
        <v>1</v>
      </c>
      <c r="J150" s="292">
        <v>18.329999999999998</v>
      </c>
      <c r="K150" s="292">
        <v>10.45</v>
      </c>
      <c r="L150" s="292">
        <v>0.17</v>
      </c>
      <c r="M150" s="292">
        <v>5.74</v>
      </c>
      <c r="N150" s="292">
        <v>7.65</v>
      </c>
      <c r="O150" s="292">
        <v>4.07</v>
      </c>
      <c r="P150" s="292">
        <v>1.44</v>
      </c>
      <c r="Q150" s="292"/>
      <c r="R150" s="292">
        <v>0.17</v>
      </c>
      <c r="S150" s="292"/>
      <c r="T150" s="292">
        <v>49.9</v>
      </c>
      <c r="U150" s="292">
        <v>0.47</v>
      </c>
      <c r="V150" s="292">
        <v>8.64</v>
      </c>
      <c r="W150" s="292"/>
      <c r="X150" s="292">
        <v>8.39</v>
      </c>
      <c r="Y150" s="292">
        <v>0.23</v>
      </c>
      <c r="Z150" s="292">
        <v>17.18</v>
      </c>
      <c r="AA150" s="292">
        <v>14.05</v>
      </c>
      <c r="AB150" s="292">
        <v>0.62</v>
      </c>
      <c r="AC150" s="292"/>
    </row>
    <row r="151" spans="1:29">
      <c r="A151" s="290" t="s">
        <v>1601</v>
      </c>
      <c r="B151" s="292" t="s">
        <v>1613</v>
      </c>
      <c r="C151" s="292"/>
      <c r="D151" s="292"/>
      <c r="E151" s="292">
        <v>12</v>
      </c>
      <c r="F151" s="292">
        <v>1250</v>
      </c>
      <c r="G151" s="291">
        <f t="shared" si="2"/>
        <v>1523.15</v>
      </c>
      <c r="H151" s="292">
        <v>48.5</v>
      </c>
      <c r="I151" s="292">
        <v>2.82</v>
      </c>
      <c r="J151" s="292">
        <v>17</v>
      </c>
      <c r="K151" s="292">
        <v>10.93</v>
      </c>
      <c r="L151" s="292">
        <v>0.16</v>
      </c>
      <c r="M151" s="292">
        <v>3.78</v>
      </c>
      <c r="N151" s="292">
        <v>5.34</v>
      </c>
      <c r="O151" s="292">
        <v>4.55</v>
      </c>
      <c r="P151" s="292">
        <v>3.51</v>
      </c>
      <c r="Q151" s="292"/>
      <c r="R151" s="292">
        <v>0.99</v>
      </c>
      <c r="S151" s="292"/>
      <c r="T151" s="292">
        <v>50.4</v>
      </c>
      <c r="U151" s="292">
        <v>0.66</v>
      </c>
      <c r="V151" s="292">
        <v>7.65</v>
      </c>
      <c r="W151" s="292"/>
      <c r="X151" s="292">
        <v>8.9499999999999993</v>
      </c>
      <c r="Y151" s="292">
        <v>0.22</v>
      </c>
      <c r="Z151" s="292">
        <v>16.71</v>
      </c>
      <c r="AA151" s="292">
        <v>14.77</v>
      </c>
      <c r="AB151" s="292">
        <v>0.63</v>
      </c>
      <c r="AC151" s="292"/>
    </row>
    <row r="152" spans="1:29">
      <c r="A152" s="290" t="s">
        <v>3050</v>
      </c>
      <c r="B152" s="291" t="s">
        <v>1650</v>
      </c>
      <c r="C152" s="291"/>
      <c r="D152" s="291"/>
      <c r="E152" s="291">
        <v>10</v>
      </c>
      <c r="F152" s="291">
        <v>1325</v>
      </c>
      <c r="G152" s="291">
        <f t="shared" si="2"/>
        <v>1598.15</v>
      </c>
      <c r="H152" s="291">
        <v>51.4</v>
      </c>
      <c r="I152" s="291">
        <v>0.56000000000000005</v>
      </c>
      <c r="J152" s="291">
        <v>17.71</v>
      </c>
      <c r="K152" s="291">
        <v>7.66</v>
      </c>
      <c r="L152" s="291"/>
      <c r="M152" s="291">
        <v>8.85</v>
      </c>
      <c r="N152" s="291">
        <v>12.18</v>
      </c>
      <c r="O152" s="291">
        <v>1.43</v>
      </c>
      <c r="P152" s="291"/>
      <c r="Q152" s="291">
        <v>0.18</v>
      </c>
      <c r="R152" s="291"/>
      <c r="S152" s="291"/>
      <c r="T152" s="291">
        <v>51.2</v>
      </c>
      <c r="U152" s="291">
        <v>0.17</v>
      </c>
      <c r="V152" s="291">
        <v>7.3</v>
      </c>
      <c r="W152" s="291">
        <v>1.1000000000000001</v>
      </c>
      <c r="X152" s="291">
        <v>5.8</v>
      </c>
      <c r="Y152" s="291"/>
      <c r="Z152" s="291">
        <v>19.600000000000001</v>
      </c>
      <c r="AA152" s="291">
        <v>14.4</v>
      </c>
      <c r="AB152" s="291">
        <v>0.32</v>
      </c>
      <c r="AC152" s="291"/>
    </row>
    <row r="153" spans="1:29">
      <c r="A153" s="290" t="s">
        <v>1651</v>
      </c>
      <c r="B153" s="291" t="s">
        <v>1653</v>
      </c>
      <c r="C153" s="291"/>
      <c r="D153" s="291"/>
      <c r="E153" s="291">
        <v>10</v>
      </c>
      <c r="F153" s="291">
        <v>1314</v>
      </c>
      <c r="G153" s="291">
        <f t="shared" si="2"/>
        <v>1587.15</v>
      </c>
      <c r="H153" s="291">
        <v>50</v>
      </c>
      <c r="I153" s="291">
        <v>0.54</v>
      </c>
      <c r="J153" s="291">
        <v>15.8</v>
      </c>
      <c r="K153" s="291">
        <v>7.3</v>
      </c>
      <c r="L153" s="291">
        <v>0.15</v>
      </c>
      <c r="M153" s="291">
        <v>11.62</v>
      </c>
      <c r="N153" s="291">
        <v>13.1</v>
      </c>
      <c r="O153" s="291">
        <v>1.18</v>
      </c>
      <c r="P153" s="291"/>
      <c r="Q153" s="291">
        <v>0.38</v>
      </c>
      <c r="R153" s="291"/>
      <c r="S153" s="291"/>
      <c r="T153" s="291">
        <v>53</v>
      </c>
      <c r="U153" s="291">
        <v>0.11</v>
      </c>
      <c r="V153" s="291">
        <v>4.5</v>
      </c>
      <c r="W153" s="291">
        <v>1.5</v>
      </c>
      <c r="X153" s="291">
        <v>5.0999999999999996</v>
      </c>
      <c r="Y153" s="291">
        <v>0.2</v>
      </c>
      <c r="Z153" s="291">
        <v>24.7</v>
      </c>
      <c r="AA153" s="291">
        <v>10.9</v>
      </c>
      <c r="AB153" s="291">
        <v>0.16</v>
      </c>
      <c r="AC153" s="291"/>
    </row>
    <row r="154" spans="1:29">
      <c r="A154" s="290" t="s">
        <v>1651</v>
      </c>
      <c r="B154" s="291" t="s">
        <v>1654</v>
      </c>
      <c r="C154" s="291"/>
      <c r="D154" s="291"/>
      <c r="E154" s="291">
        <v>10</v>
      </c>
      <c r="F154" s="291">
        <v>1310</v>
      </c>
      <c r="G154" s="291">
        <f t="shared" si="2"/>
        <v>1583.15</v>
      </c>
      <c r="H154" s="291">
        <v>49.52</v>
      </c>
      <c r="I154" s="291">
        <v>0.48</v>
      </c>
      <c r="J154" s="291">
        <v>16.8</v>
      </c>
      <c r="K154" s="291">
        <v>7.42</v>
      </c>
      <c r="L154" s="291">
        <v>0.16</v>
      </c>
      <c r="M154" s="291">
        <v>11.3</v>
      </c>
      <c r="N154" s="291">
        <v>12.79</v>
      </c>
      <c r="O154" s="291">
        <v>1.36</v>
      </c>
      <c r="P154" s="291"/>
      <c r="Q154" s="291">
        <v>0.23</v>
      </c>
      <c r="R154" s="291"/>
      <c r="S154" s="291"/>
      <c r="T154" s="291">
        <v>51.67</v>
      </c>
      <c r="U154" s="291">
        <v>0.16</v>
      </c>
      <c r="V154" s="291">
        <v>5.62</v>
      </c>
      <c r="W154" s="291">
        <v>1.56</v>
      </c>
      <c r="X154" s="291">
        <v>4.45</v>
      </c>
      <c r="Y154" s="291">
        <v>0.16</v>
      </c>
      <c r="Z154" s="291">
        <v>21.82</v>
      </c>
      <c r="AA154" s="291">
        <v>14.34</v>
      </c>
      <c r="AB154" s="291">
        <v>0.22</v>
      </c>
      <c r="AC154" s="291"/>
    </row>
    <row r="155" spans="1:29">
      <c r="A155" s="290" t="s">
        <v>1651</v>
      </c>
      <c r="B155" s="291" t="s">
        <v>1655</v>
      </c>
      <c r="C155" s="291"/>
      <c r="D155" s="291"/>
      <c r="E155" s="291">
        <v>10</v>
      </c>
      <c r="F155" s="291">
        <v>1321</v>
      </c>
      <c r="G155" s="291">
        <f t="shared" si="2"/>
        <v>1594.15</v>
      </c>
      <c r="H155" s="291">
        <v>49.8</v>
      </c>
      <c r="I155" s="291">
        <v>0.55000000000000004</v>
      </c>
      <c r="J155" s="291">
        <v>15.53</v>
      </c>
      <c r="K155" s="291">
        <v>8</v>
      </c>
      <c r="L155" s="291">
        <v>0.14000000000000001</v>
      </c>
      <c r="M155" s="291">
        <v>11.7</v>
      </c>
      <c r="N155" s="291">
        <v>12.78</v>
      </c>
      <c r="O155" s="291">
        <v>1.28</v>
      </c>
      <c r="P155" s="291"/>
      <c r="Q155" s="291">
        <v>0.28999999999999998</v>
      </c>
      <c r="R155" s="291"/>
      <c r="S155" s="291"/>
      <c r="T155" s="291">
        <v>51.8</v>
      </c>
      <c r="U155" s="291">
        <v>0.17</v>
      </c>
      <c r="V155" s="291">
        <v>5.0999999999999996</v>
      </c>
      <c r="W155" s="291">
        <v>1.58</v>
      </c>
      <c r="X155" s="291">
        <v>4.5999999999999996</v>
      </c>
      <c r="Y155" s="291">
        <v>0.19</v>
      </c>
      <c r="Z155" s="291">
        <v>21.5</v>
      </c>
      <c r="AA155" s="291">
        <v>14.9</v>
      </c>
      <c r="AB155" s="291">
        <v>0.21</v>
      </c>
      <c r="AC155" s="291"/>
    </row>
    <row r="156" spans="1:29">
      <c r="A156" s="290" t="s">
        <v>1651</v>
      </c>
      <c r="B156" s="291" t="s">
        <v>1656</v>
      </c>
      <c r="C156" s="291"/>
      <c r="D156" s="291"/>
      <c r="E156" s="291">
        <v>10</v>
      </c>
      <c r="F156" s="291">
        <v>1349</v>
      </c>
      <c r="G156" s="291">
        <f t="shared" si="2"/>
        <v>1622.15</v>
      </c>
      <c r="H156" s="291">
        <v>50.4</v>
      </c>
      <c r="I156" s="291">
        <v>0.48</v>
      </c>
      <c r="J156" s="291">
        <v>13.8</v>
      </c>
      <c r="K156" s="291">
        <v>7.4</v>
      </c>
      <c r="L156" s="291">
        <v>0.19</v>
      </c>
      <c r="M156" s="291">
        <v>13.1</v>
      </c>
      <c r="N156" s="291">
        <v>13</v>
      </c>
      <c r="O156" s="291">
        <v>1.04</v>
      </c>
      <c r="P156" s="291"/>
      <c r="Q156" s="291">
        <v>0.55000000000000004</v>
      </c>
      <c r="R156" s="291"/>
      <c r="S156" s="291"/>
      <c r="T156" s="291">
        <v>53.1</v>
      </c>
      <c r="U156" s="291">
        <v>0.11</v>
      </c>
      <c r="V156" s="291">
        <v>4.3</v>
      </c>
      <c r="W156" s="291">
        <v>1.68</v>
      </c>
      <c r="X156" s="291">
        <v>5.2</v>
      </c>
      <c r="Y156" s="291">
        <v>0.2</v>
      </c>
      <c r="Z156" s="291">
        <v>24.7</v>
      </c>
      <c r="AA156" s="291">
        <v>10.6</v>
      </c>
      <c r="AB156" s="291">
        <v>0.15</v>
      </c>
      <c r="AC156" s="291"/>
    </row>
    <row r="157" spans="1:29">
      <c r="A157" s="290" t="s">
        <v>1651</v>
      </c>
      <c r="B157" s="291" t="s">
        <v>1657</v>
      </c>
      <c r="C157" s="291"/>
      <c r="D157" s="291"/>
      <c r="E157" s="291">
        <v>10</v>
      </c>
      <c r="F157" s="291">
        <v>1338</v>
      </c>
      <c r="G157" s="291">
        <f t="shared" si="2"/>
        <v>1611.15</v>
      </c>
      <c r="H157" s="291">
        <v>50.7</v>
      </c>
      <c r="I157" s="291">
        <v>0.68</v>
      </c>
      <c r="J157" s="291">
        <v>15.8</v>
      </c>
      <c r="K157" s="291">
        <v>8</v>
      </c>
      <c r="L157" s="291"/>
      <c r="M157" s="291">
        <v>10.3</v>
      </c>
      <c r="N157" s="291">
        <v>12.34</v>
      </c>
      <c r="O157" s="291">
        <v>1.86</v>
      </c>
      <c r="P157" s="291"/>
      <c r="Q157" s="291">
        <v>0.25</v>
      </c>
      <c r="R157" s="291"/>
      <c r="S157" s="291"/>
      <c r="T157" s="291">
        <v>52.9</v>
      </c>
      <c r="U157" s="291">
        <v>0.16</v>
      </c>
      <c r="V157" s="291">
        <v>4.5999999999999996</v>
      </c>
      <c r="W157" s="291">
        <v>1.1000000000000001</v>
      </c>
      <c r="X157" s="291">
        <v>5</v>
      </c>
      <c r="Y157" s="291"/>
      <c r="Z157" s="291">
        <v>20.9</v>
      </c>
      <c r="AA157" s="291">
        <v>15.1</v>
      </c>
      <c r="AB157" s="291">
        <v>0.32</v>
      </c>
      <c r="AC157" s="291"/>
    </row>
    <row r="158" spans="1:29">
      <c r="A158" s="290" t="s">
        <v>1651</v>
      </c>
      <c r="B158" s="291" t="s">
        <v>1658</v>
      </c>
      <c r="C158" s="291"/>
      <c r="D158" s="291"/>
      <c r="E158" s="291">
        <v>10</v>
      </c>
      <c r="F158" s="291">
        <v>1320</v>
      </c>
      <c r="G158" s="291">
        <f t="shared" si="2"/>
        <v>1593.15</v>
      </c>
      <c r="H158" s="291">
        <v>50.6</v>
      </c>
      <c r="I158" s="291">
        <v>0.73</v>
      </c>
      <c r="J158" s="291">
        <v>17.100000000000001</v>
      </c>
      <c r="K158" s="291">
        <v>8.3699999999999992</v>
      </c>
      <c r="L158" s="291"/>
      <c r="M158" s="291">
        <v>9.1999999999999993</v>
      </c>
      <c r="N158" s="291">
        <v>11.8</v>
      </c>
      <c r="O158" s="291">
        <v>2.0499999999999998</v>
      </c>
      <c r="P158" s="291"/>
      <c r="Q158" s="291">
        <v>0.15</v>
      </c>
      <c r="R158" s="291"/>
      <c r="S158" s="291"/>
      <c r="T158" s="291">
        <v>52.3</v>
      </c>
      <c r="U158" s="291">
        <v>0.21</v>
      </c>
      <c r="V158" s="291">
        <v>5.5</v>
      </c>
      <c r="W158" s="291">
        <v>1</v>
      </c>
      <c r="X158" s="291">
        <v>5.3</v>
      </c>
      <c r="Y158" s="291"/>
      <c r="Z158" s="291">
        <v>19.899999999999999</v>
      </c>
      <c r="AA158" s="291">
        <v>16</v>
      </c>
      <c r="AB158" s="291">
        <v>0.26</v>
      </c>
      <c r="AC158" s="291"/>
    </row>
    <row r="159" spans="1:29">
      <c r="A159" s="290" t="s">
        <v>1651</v>
      </c>
      <c r="B159" s="291" t="s">
        <v>1659</v>
      </c>
      <c r="C159" s="291"/>
      <c r="D159" s="291"/>
      <c r="E159" s="291">
        <v>10</v>
      </c>
      <c r="F159" s="291">
        <v>1325</v>
      </c>
      <c r="G159" s="291">
        <f t="shared" si="2"/>
        <v>1598.15</v>
      </c>
      <c r="H159" s="291">
        <v>49.2</v>
      </c>
      <c r="I159" s="291">
        <v>0.46</v>
      </c>
      <c r="J159" s="291">
        <v>15.9</v>
      </c>
      <c r="K159" s="291">
        <v>8.41</v>
      </c>
      <c r="L159" s="291">
        <v>0.1</v>
      </c>
      <c r="M159" s="291">
        <v>11.6</v>
      </c>
      <c r="N159" s="291">
        <v>12.1</v>
      </c>
      <c r="O159" s="291">
        <v>1.65</v>
      </c>
      <c r="P159" s="291"/>
      <c r="Q159" s="291">
        <v>0.3</v>
      </c>
      <c r="R159" s="291"/>
      <c r="S159" s="291"/>
      <c r="T159" s="291">
        <v>51.5</v>
      </c>
      <c r="U159" s="291">
        <v>0.24</v>
      </c>
      <c r="V159" s="291">
        <v>6.1</v>
      </c>
      <c r="W159" s="291">
        <v>1.6</v>
      </c>
      <c r="X159" s="291">
        <v>5.0999999999999996</v>
      </c>
      <c r="Y159" s="291">
        <v>0.1</v>
      </c>
      <c r="Z159" s="291">
        <v>20.5</v>
      </c>
      <c r="AA159" s="291">
        <v>14.9</v>
      </c>
      <c r="AB159" s="291">
        <v>0.35</v>
      </c>
      <c r="AC159" s="291"/>
    </row>
    <row r="160" spans="1:29">
      <c r="A160" s="295" t="s">
        <v>2362</v>
      </c>
      <c r="B160" s="290" t="s">
        <v>2373</v>
      </c>
      <c r="C160" s="290">
        <v>-5.83</v>
      </c>
      <c r="D160" s="292"/>
      <c r="E160" s="290">
        <v>2.0310000000000001</v>
      </c>
      <c r="F160" s="290">
        <v>1100</v>
      </c>
      <c r="G160" s="291">
        <f t="shared" si="2"/>
        <v>1373.15</v>
      </c>
      <c r="H160" s="290">
        <v>52.31</v>
      </c>
      <c r="I160" s="290">
        <v>0.5</v>
      </c>
      <c r="J160" s="290">
        <v>17.12</v>
      </c>
      <c r="K160" s="290">
        <v>7.51</v>
      </c>
      <c r="L160" s="290">
        <v>0.13</v>
      </c>
      <c r="M160" s="290">
        <v>6.04</v>
      </c>
      <c r="N160" s="290">
        <v>9.51</v>
      </c>
      <c r="O160" s="290">
        <v>3.72</v>
      </c>
      <c r="P160" s="290">
        <v>0.06</v>
      </c>
      <c r="Q160" s="290"/>
      <c r="R160" s="292"/>
      <c r="S160" s="290">
        <v>2.9</v>
      </c>
      <c r="T160" s="290">
        <v>50.55</v>
      </c>
      <c r="U160" s="290">
        <v>0.28999999999999998</v>
      </c>
      <c r="V160" s="290">
        <v>4.74</v>
      </c>
      <c r="W160" s="290">
        <v>0.45</v>
      </c>
      <c r="X160" s="290">
        <v>5.87</v>
      </c>
      <c r="Y160" s="290">
        <v>0.16</v>
      </c>
      <c r="Z160" s="290">
        <v>16.14</v>
      </c>
      <c r="AA160" s="290">
        <v>20.78</v>
      </c>
      <c r="AB160" s="290">
        <v>0.35</v>
      </c>
      <c r="AC160" s="292"/>
    </row>
    <row r="161" spans="1:29">
      <c r="A161" s="295" t="s">
        <v>2362</v>
      </c>
      <c r="B161" s="290" t="s">
        <v>1153</v>
      </c>
      <c r="C161" s="290">
        <v>-6.26</v>
      </c>
      <c r="D161" s="292"/>
      <c r="E161" s="290">
        <v>2.0310000000000001</v>
      </c>
      <c r="F161" s="290">
        <v>1100</v>
      </c>
      <c r="G161" s="291">
        <f t="shared" si="2"/>
        <v>1373.15</v>
      </c>
      <c r="H161" s="290">
        <v>53.55</v>
      </c>
      <c r="I161" s="290">
        <v>0.88</v>
      </c>
      <c r="J161" s="290">
        <v>16</v>
      </c>
      <c r="K161" s="290">
        <v>9.2100000000000009</v>
      </c>
      <c r="L161" s="290">
        <v>0.19</v>
      </c>
      <c r="M161" s="290">
        <v>5.35</v>
      </c>
      <c r="N161" s="290">
        <v>8.5</v>
      </c>
      <c r="O161" s="290">
        <v>4.0599999999999996</v>
      </c>
      <c r="P161" s="290">
        <v>0.08</v>
      </c>
      <c r="Q161" s="290"/>
      <c r="R161" s="292"/>
      <c r="S161" s="290">
        <v>1.9</v>
      </c>
      <c r="T161" s="290">
        <v>51.27</v>
      </c>
      <c r="U161" s="290">
        <v>0.38</v>
      </c>
      <c r="V161" s="290">
        <v>3.85</v>
      </c>
      <c r="W161" s="290">
        <v>0.26</v>
      </c>
      <c r="X161" s="290">
        <v>7.16</v>
      </c>
      <c r="Y161" s="290">
        <v>0.2</v>
      </c>
      <c r="Z161" s="290">
        <v>16.45</v>
      </c>
      <c r="AA161" s="290">
        <v>19.41</v>
      </c>
      <c r="AB161" s="290">
        <v>0.44</v>
      </c>
      <c r="AC161" s="292"/>
    </row>
    <row r="162" spans="1:29">
      <c r="A162" s="295" t="s">
        <v>2362</v>
      </c>
      <c r="B162" s="290" t="s">
        <v>1318</v>
      </c>
      <c r="C162" s="290">
        <v>-6.49</v>
      </c>
      <c r="D162" s="292"/>
      <c r="E162" s="290">
        <v>2.0310000000000001</v>
      </c>
      <c r="F162" s="290">
        <v>1100</v>
      </c>
      <c r="G162" s="291">
        <f t="shared" si="2"/>
        <v>1373.15</v>
      </c>
      <c r="H162" s="290">
        <v>53.81</v>
      </c>
      <c r="I162" s="290">
        <v>1.03</v>
      </c>
      <c r="J162" s="290">
        <v>16.11</v>
      </c>
      <c r="K162" s="290">
        <v>9.67</v>
      </c>
      <c r="L162" s="290">
        <v>0.22</v>
      </c>
      <c r="M162" s="290">
        <v>5.31</v>
      </c>
      <c r="N162" s="290">
        <v>8.3800000000000008</v>
      </c>
      <c r="O162" s="290">
        <v>4.08</v>
      </c>
      <c r="P162" s="290">
        <v>0.12</v>
      </c>
      <c r="Q162" s="290"/>
      <c r="R162" s="292"/>
      <c r="S162" s="290">
        <v>1.6</v>
      </c>
      <c r="T162" s="290">
        <v>51.45</v>
      </c>
      <c r="U162" s="290">
        <v>0.47</v>
      </c>
      <c r="V162" s="290">
        <v>3.43</v>
      </c>
      <c r="W162" s="290">
        <v>0.25</v>
      </c>
      <c r="X162" s="290">
        <v>7.67</v>
      </c>
      <c r="Y162" s="290">
        <v>0.24</v>
      </c>
      <c r="Z162" s="290">
        <v>16.61</v>
      </c>
      <c r="AA162" s="290">
        <v>18.989999999999998</v>
      </c>
      <c r="AB162" s="290">
        <v>0.42</v>
      </c>
      <c r="AC162" s="292"/>
    </row>
    <row r="163" spans="1:29">
      <c r="A163" s="295" t="s">
        <v>2362</v>
      </c>
      <c r="B163" s="290" t="s">
        <v>2377</v>
      </c>
      <c r="C163" s="290">
        <v>-5.77</v>
      </c>
      <c r="D163" s="292"/>
      <c r="E163" s="290">
        <v>2.0270000000000001</v>
      </c>
      <c r="F163" s="290">
        <v>1060</v>
      </c>
      <c r="G163" s="291">
        <f t="shared" si="2"/>
        <v>1333.15</v>
      </c>
      <c r="H163" s="290">
        <v>49.22</v>
      </c>
      <c r="I163" s="290">
        <v>0.34</v>
      </c>
      <c r="J163" s="290">
        <v>17.77</v>
      </c>
      <c r="K163" s="290">
        <v>5.96</v>
      </c>
      <c r="L163" s="290">
        <v>0.11</v>
      </c>
      <c r="M163" s="290">
        <v>6.86</v>
      </c>
      <c r="N163" s="290">
        <v>11.6</v>
      </c>
      <c r="O163" s="290">
        <v>2.99</v>
      </c>
      <c r="P163" s="290">
        <v>0.05</v>
      </c>
      <c r="Q163" s="290"/>
      <c r="R163" s="292"/>
      <c r="S163" s="290">
        <v>5.0999999999999996</v>
      </c>
      <c r="T163" s="290">
        <v>50.77</v>
      </c>
      <c r="U163" s="290">
        <v>0.17</v>
      </c>
      <c r="V163" s="290">
        <v>4.08</v>
      </c>
      <c r="W163" s="290">
        <v>0.35</v>
      </c>
      <c r="X163" s="290">
        <v>4.5599999999999996</v>
      </c>
      <c r="Y163" s="290">
        <v>0.1</v>
      </c>
      <c r="Z163" s="290">
        <v>16.2</v>
      </c>
      <c r="AA163" s="290">
        <v>23.03</v>
      </c>
      <c r="AB163" s="290">
        <v>0.25</v>
      </c>
      <c r="AC163" s="292"/>
    </row>
    <row r="164" spans="1:29">
      <c r="A164" s="295" t="s">
        <v>2362</v>
      </c>
      <c r="B164" s="290" t="s">
        <v>1317</v>
      </c>
      <c r="C164" s="290">
        <v>-6.41</v>
      </c>
      <c r="D164" s="292"/>
      <c r="E164" s="290">
        <v>2.0270000000000001</v>
      </c>
      <c r="F164" s="290">
        <v>1060</v>
      </c>
      <c r="G164" s="291">
        <f t="shared" si="2"/>
        <v>1333.15</v>
      </c>
      <c r="H164" s="290">
        <v>53.74</v>
      </c>
      <c r="I164" s="290">
        <v>0.6</v>
      </c>
      <c r="J164" s="290">
        <v>17.559999999999999</v>
      </c>
      <c r="K164" s="290">
        <v>7.27</v>
      </c>
      <c r="L164" s="290">
        <v>0.13</v>
      </c>
      <c r="M164" s="290">
        <v>4.8899999999999997</v>
      </c>
      <c r="N164" s="290">
        <v>8.4499999999999993</v>
      </c>
      <c r="O164" s="290">
        <v>4.4000000000000004</v>
      </c>
      <c r="P164" s="290">
        <v>7.0000000000000007E-2</v>
      </c>
      <c r="Q164" s="290"/>
      <c r="R164" s="292"/>
      <c r="S164" s="290">
        <v>2.8</v>
      </c>
      <c r="T164" s="290">
        <v>48.77</v>
      </c>
      <c r="U164" s="290">
        <v>0.41</v>
      </c>
      <c r="V164" s="290">
        <v>5.71</v>
      </c>
      <c r="W164" s="290">
        <v>0.12</v>
      </c>
      <c r="X164" s="290">
        <v>7.2</v>
      </c>
      <c r="Y164" s="290">
        <v>0.18</v>
      </c>
      <c r="Z164" s="290">
        <v>15.27</v>
      </c>
      <c r="AA164" s="290">
        <v>20.93</v>
      </c>
      <c r="AB164" s="290">
        <v>0.36</v>
      </c>
      <c r="AC164" s="292"/>
    </row>
    <row r="165" spans="1:29">
      <c r="A165" s="295" t="s">
        <v>2362</v>
      </c>
      <c r="B165" s="290" t="s">
        <v>1232</v>
      </c>
      <c r="C165" s="290">
        <v>-5.91</v>
      </c>
      <c r="D165" s="292"/>
      <c r="E165" s="290">
        <v>2.0190000000000001</v>
      </c>
      <c r="F165" s="290">
        <v>1140</v>
      </c>
      <c r="G165" s="291">
        <f t="shared" si="2"/>
        <v>1413.15</v>
      </c>
      <c r="H165" s="290">
        <v>52.84</v>
      </c>
      <c r="I165" s="290">
        <v>0.56000000000000005</v>
      </c>
      <c r="J165" s="290">
        <v>16.59</v>
      </c>
      <c r="K165" s="290">
        <v>7.81</v>
      </c>
      <c r="L165" s="290">
        <v>0.16</v>
      </c>
      <c r="M165" s="290">
        <v>6.65</v>
      </c>
      <c r="N165" s="290">
        <v>10.86</v>
      </c>
      <c r="O165" s="290">
        <v>3.67</v>
      </c>
      <c r="P165" s="290">
        <v>7.0000000000000007E-2</v>
      </c>
      <c r="Q165" s="290"/>
      <c r="R165" s="292"/>
      <c r="S165" s="290">
        <v>1.7</v>
      </c>
      <c r="T165" s="290">
        <v>51.82</v>
      </c>
      <c r="U165" s="290">
        <v>0.24</v>
      </c>
      <c r="V165" s="290">
        <v>4.05</v>
      </c>
      <c r="W165" s="290">
        <v>0.4</v>
      </c>
      <c r="X165" s="290">
        <v>5.95</v>
      </c>
      <c r="Y165" s="290">
        <v>0.15</v>
      </c>
      <c r="Z165" s="290">
        <v>17.25</v>
      </c>
      <c r="AA165" s="290">
        <v>20.57</v>
      </c>
      <c r="AB165" s="290">
        <v>0.36</v>
      </c>
      <c r="AC165" s="292"/>
    </row>
    <row r="166" spans="1:29">
      <c r="A166" s="295" t="s">
        <v>2362</v>
      </c>
      <c r="B166" s="290" t="s">
        <v>1234</v>
      </c>
      <c r="C166" s="290">
        <v>-6.1</v>
      </c>
      <c r="D166" s="292"/>
      <c r="E166" s="290">
        <v>2.0190000000000001</v>
      </c>
      <c r="F166" s="290">
        <v>1140</v>
      </c>
      <c r="G166" s="291">
        <f t="shared" si="2"/>
        <v>1413.15</v>
      </c>
      <c r="H166" s="290">
        <v>53.75</v>
      </c>
      <c r="I166" s="290">
        <v>0.68</v>
      </c>
      <c r="J166" s="290">
        <v>16.79</v>
      </c>
      <c r="K166" s="290">
        <v>7.79</v>
      </c>
      <c r="L166" s="290">
        <v>0.11</v>
      </c>
      <c r="M166" s="290">
        <v>6.53</v>
      </c>
      <c r="N166" s="290">
        <v>10.25</v>
      </c>
      <c r="O166" s="290">
        <v>3.82</v>
      </c>
      <c r="P166" s="290">
        <v>7.0000000000000007E-2</v>
      </c>
      <c r="Q166" s="290"/>
      <c r="R166" s="292"/>
      <c r="S166" s="290">
        <v>1.5</v>
      </c>
      <c r="T166" s="290">
        <v>51.52</v>
      </c>
      <c r="U166" s="290">
        <v>0.34</v>
      </c>
      <c r="V166" s="290">
        <v>3.78</v>
      </c>
      <c r="W166" s="290">
        <v>0.38</v>
      </c>
      <c r="X166" s="290">
        <v>6.91</v>
      </c>
      <c r="Y166" s="290">
        <v>0.2</v>
      </c>
      <c r="Z166" s="290">
        <v>16.95</v>
      </c>
      <c r="AA166" s="290">
        <v>19.79</v>
      </c>
      <c r="AB166" s="290">
        <v>0.4</v>
      </c>
      <c r="AC166" s="292"/>
    </row>
    <row r="167" spans="1:29">
      <c r="A167" s="295" t="s">
        <v>2362</v>
      </c>
      <c r="B167" s="290" t="s">
        <v>2363</v>
      </c>
      <c r="C167" s="290">
        <v>-6.64</v>
      </c>
      <c r="D167" s="292"/>
      <c r="E167" s="290">
        <v>2.0180000000000002</v>
      </c>
      <c r="F167" s="290">
        <v>1160</v>
      </c>
      <c r="G167" s="291">
        <f t="shared" si="2"/>
        <v>1433.15</v>
      </c>
      <c r="H167" s="290">
        <v>52.06</v>
      </c>
      <c r="I167" s="290">
        <v>0.48</v>
      </c>
      <c r="J167" s="290">
        <v>16.829999999999998</v>
      </c>
      <c r="K167" s="290">
        <v>5.88</v>
      </c>
      <c r="L167" s="290">
        <v>0.14000000000000001</v>
      </c>
      <c r="M167" s="290">
        <v>7.14</v>
      </c>
      <c r="N167" s="290">
        <v>11.42</v>
      </c>
      <c r="O167" s="290">
        <v>3.57</v>
      </c>
      <c r="P167" s="290">
        <v>0.06</v>
      </c>
      <c r="Q167" s="290"/>
      <c r="R167" s="292"/>
      <c r="S167" s="290">
        <v>0.9</v>
      </c>
      <c r="T167" s="290">
        <v>51.51</v>
      </c>
      <c r="U167" s="290">
        <v>0.28999999999999998</v>
      </c>
      <c r="V167" s="290">
        <v>3.83</v>
      </c>
      <c r="W167" s="290">
        <v>0.41</v>
      </c>
      <c r="X167" s="290">
        <v>6.06</v>
      </c>
      <c r="Y167" s="290">
        <v>0.15</v>
      </c>
      <c r="Z167" s="290">
        <v>17.600000000000001</v>
      </c>
      <c r="AA167" s="290">
        <v>19.71</v>
      </c>
      <c r="AB167" s="290">
        <v>0.23</v>
      </c>
      <c r="AC167" s="292"/>
    </row>
    <row r="168" spans="1:29">
      <c r="A168" s="295" t="s">
        <v>2362</v>
      </c>
      <c r="B168" s="290" t="s">
        <v>1240</v>
      </c>
      <c r="C168" s="290">
        <v>-6.36</v>
      </c>
      <c r="D168" s="292"/>
      <c r="E168" s="290">
        <v>2.0349999999999997</v>
      </c>
      <c r="F168" s="290">
        <v>1020</v>
      </c>
      <c r="G168" s="291">
        <f t="shared" si="2"/>
        <v>1293.1500000000001</v>
      </c>
      <c r="H168" s="290">
        <v>50.26</v>
      </c>
      <c r="I168" s="290">
        <v>0.41</v>
      </c>
      <c r="J168" s="290">
        <v>18.14</v>
      </c>
      <c r="K168" s="290">
        <v>5.78</v>
      </c>
      <c r="L168" s="290"/>
      <c r="M168" s="290">
        <v>4.49</v>
      </c>
      <c r="N168" s="290">
        <v>8.8699999999999992</v>
      </c>
      <c r="O168" s="290">
        <v>3.62</v>
      </c>
      <c r="P168" s="290">
        <v>0.06</v>
      </c>
      <c r="Q168" s="290"/>
      <c r="R168" s="292"/>
      <c r="S168" s="290">
        <v>5.0999999999999996</v>
      </c>
      <c r="T168" s="290">
        <v>50.72</v>
      </c>
      <c r="U168" s="290">
        <v>0.26</v>
      </c>
      <c r="V168" s="290">
        <v>4.05</v>
      </c>
      <c r="W168" s="290">
        <v>0.09</v>
      </c>
      <c r="X168" s="290">
        <v>5.63</v>
      </c>
      <c r="Y168" s="290">
        <v>0.1</v>
      </c>
      <c r="Z168" s="290">
        <v>16.489999999999998</v>
      </c>
      <c r="AA168" s="290">
        <v>22.3</v>
      </c>
      <c r="AB168" s="290">
        <v>0.21</v>
      </c>
      <c r="AC168" s="292"/>
    </row>
    <row r="169" spans="1:29">
      <c r="A169" s="295" t="s">
        <v>2362</v>
      </c>
      <c r="B169" s="290" t="s">
        <v>1238</v>
      </c>
      <c r="C169" s="290">
        <v>-6.99</v>
      </c>
      <c r="D169" s="292"/>
      <c r="E169" s="290">
        <v>2.0300000000000002</v>
      </c>
      <c r="F169" s="290">
        <v>980</v>
      </c>
      <c r="G169" s="291">
        <f t="shared" si="2"/>
        <v>1253.1500000000001</v>
      </c>
      <c r="H169" s="290">
        <v>57.13</v>
      </c>
      <c r="I169" s="290">
        <v>0.26</v>
      </c>
      <c r="J169" s="290">
        <v>18.07</v>
      </c>
      <c r="K169" s="290">
        <v>3.62</v>
      </c>
      <c r="L169" s="290">
        <v>0.11</v>
      </c>
      <c r="M169" s="290">
        <v>3.49</v>
      </c>
      <c r="N169" s="290">
        <v>6.56</v>
      </c>
      <c r="O169" s="290">
        <v>4.2699999999999996</v>
      </c>
      <c r="P169" s="290">
        <v>0.1</v>
      </c>
      <c r="Q169" s="290"/>
      <c r="R169" s="292"/>
      <c r="S169" s="290">
        <v>5.2</v>
      </c>
      <c r="T169" s="290">
        <v>51.17</v>
      </c>
      <c r="U169" s="290">
        <v>0.22</v>
      </c>
      <c r="V169" s="290">
        <v>4.18</v>
      </c>
      <c r="W169" s="290"/>
      <c r="X169" s="290">
        <v>6.6</v>
      </c>
      <c r="Y169" s="290">
        <v>0.24</v>
      </c>
      <c r="Z169" s="290">
        <v>17.399999999999999</v>
      </c>
      <c r="AA169" s="290">
        <v>20.010000000000002</v>
      </c>
      <c r="AB169" s="290">
        <v>0.32</v>
      </c>
      <c r="AC169" s="292"/>
    </row>
    <row r="170" spans="1:29">
      <c r="A170" s="295" t="s">
        <v>2362</v>
      </c>
      <c r="B170" s="290" t="s">
        <v>2378</v>
      </c>
      <c r="C170" s="290">
        <v>-7.66</v>
      </c>
      <c r="D170" s="292"/>
      <c r="E170" s="290">
        <v>2.0300000000000002</v>
      </c>
      <c r="F170" s="290">
        <v>940</v>
      </c>
      <c r="G170" s="291">
        <f t="shared" si="2"/>
        <v>1213.1500000000001</v>
      </c>
      <c r="H170" s="290">
        <v>59.33</v>
      </c>
      <c r="I170" s="290">
        <v>0.16</v>
      </c>
      <c r="J170" s="290">
        <v>17.04</v>
      </c>
      <c r="K170" s="290">
        <v>3.92</v>
      </c>
      <c r="L170" s="290"/>
      <c r="M170" s="290">
        <v>2.27</v>
      </c>
      <c r="N170" s="290">
        <v>5.6</v>
      </c>
      <c r="O170" s="290">
        <v>3.09</v>
      </c>
      <c r="P170" s="290">
        <v>0.12</v>
      </c>
      <c r="Q170" s="290">
        <v>0.09</v>
      </c>
      <c r="R170" s="292"/>
      <c r="S170" s="290">
        <v>5.3</v>
      </c>
      <c r="T170" s="290">
        <v>52.33</v>
      </c>
      <c r="U170" s="290">
        <v>0.15</v>
      </c>
      <c r="V170" s="290">
        <v>3.24</v>
      </c>
      <c r="W170" s="290">
        <v>0.09</v>
      </c>
      <c r="X170" s="290">
        <v>6.81</v>
      </c>
      <c r="Y170" s="290">
        <v>0.3</v>
      </c>
      <c r="Z170" s="290">
        <v>16.97</v>
      </c>
      <c r="AA170" s="290">
        <v>20.22</v>
      </c>
      <c r="AB170" s="290">
        <v>0.33</v>
      </c>
      <c r="AC170" s="292"/>
    </row>
    <row r="171" spans="1:29">
      <c r="A171" s="295" t="s">
        <v>2362</v>
      </c>
      <c r="B171" s="290" t="s">
        <v>2368</v>
      </c>
      <c r="C171" s="290">
        <v>-6.03</v>
      </c>
      <c r="D171" s="292"/>
      <c r="E171" s="290">
        <v>1.022</v>
      </c>
      <c r="F171" s="290">
        <v>1100</v>
      </c>
      <c r="G171" s="291">
        <f t="shared" si="2"/>
        <v>1373.15</v>
      </c>
      <c r="H171" s="290">
        <v>53.96</v>
      </c>
      <c r="I171" s="290">
        <v>1.1100000000000001</v>
      </c>
      <c r="J171" s="290">
        <v>15.98</v>
      </c>
      <c r="K171" s="290">
        <v>8.57</v>
      </c>
      <c r="L171" s="290">
        <v>0.15</v>
      </c>
      <c r="M171" s="290">
        <v>5.25</v>
      </c>
      <c r="N171" s="290">
        <v>8.57</v>
      </c>
      <c r="O171" s="290">
        <v>4.2300000000000004</v>
      </c>
      <c r="P171" s="290">
        <v>0.14000000000000001</v>
      </c>
      <c r="Q171" s="290"/>
      <c r="R171" s="292"/>
      <c r="S171" s="290">
        <v>1.7</v>
      </c>
      <c r="T171" s="290">
        <v>52.03</v>
      </c>
      <c r="U171" s="290">
        <v>0.5</v>
      </c>
      <c r="V171" s="290">
        <v>3.14</v>
      </c>
      <c r="W171" s="290">
        <v>0.27</v>
      </c>
      <c r="X171" s="290">
        <v>7.12</v>
      </c>
      <c r="Y171" s="290">
        <v>0.22</v>
      </c>
      <c r="Z171" s="290">
        <v>16.579999999999998</v>
      </c>
      <c r="AA171" s="290">
        <v>19.96</v>
      </c>
      <c r="AB171" s="290">
        <v>0.41</v>
      </c>
      <c r="AC171" s="292"/>
    </row>
    <row r="172" spans="1:29">
      <c r="A172" s="295" t="s">
        <v>2362</v>
      </c>
      <c r="B172" s="290" t="s">
        <v>1152</v>
      </c>
      <c r="C172" s="290">
        <v>-5.89</v>
      </c>
      <c r="D172" s="292"/>
      <c r="E172" s="290">
        <v>1.022</v>
      </c>
      <c r="F172" s="290">
        <v>1100</v>
      </c>
      <c r="G172" s="291">
        <f t="shared" si="2"/>
        <v>1373.15</v>
      </c>
      <c r="H172" s="290">
        <v>53.86</v>
      </c>
      <c r="I172" s="290">
        <v>0.88</v>
      </c>
      <c r="J172" s="290">
        <v>16.079999999999998</v>
      </c>
      <c r="K172" s="290">
        <v>8.16</v>
      </c>
      <c r="L172" s="290">
        <v>0.16</v>
      </c>
      <c r="M172" s="290">
        <v>5.42</v>
      </c>
      <c r="N172" s="290">
        <v>9.16</v>
      </c>
      <c r="O172" s="290">
        <v>3.93</v>
      </c>
      <c r="P172" s="290">
        <v>0.1</v>
      </c>
      <c r="Q172" s="290"/>
      <c r="R172" s="292"/>
      <c r="S172" s="290">
        <v>1.9</v>
      </c>
      <c r="T172" s="290">
        <v>51.58</v>
      </c>
      <c r="U172" s="290">
        <v>0.45</v>
      </c>
      <c r="V172" s="290">
        <v>3.18</v>
      </c>
      <c r="W172" s="290">
        <v>0.26</v>
      </c>
      <c r="X172" s="290">
        <v>7.49</v>
      </c>
      <c r="Y172" s="290">
        <v>0.2</v>
      </c>
      <c r="Z172" s="290">
        <v>16.57</v>
      </c>
      <c r="AA172" s="290">
        <v>19.96</v>
      </c>
      <c r="AB172" s="290">
        <v>0.37</v>
      </c>
      <c r="AC172" s="292"/>
    </row>
    <row r="173" spans="1:29">
      <c r="A173" s="295" t="s">
        <v>2362</v>
      </c>
      <c r="B173" s="290" t="s">
        <v>2364</v>
      </c>
      <c r="C173" s="290">
        <v>-6.14</v>
      </c>
      <c r="D173" s="292"/>
      <c r="E173" s="290">
        <v>1.0150000000000001</v>
      </c>
      <c r="F173" s="290">
        <v>1160</v>
      </c>
      <c r="G173" s="291">
        <f t="shared" si="2"/>
        <v>1433.15</v>
      </c>
      <c r="H173" s="290">
        <v>52.79</v>
      </c>
      <c r="I173" s="290">
        <v>0.42</v>
      </c>
      <c r="J173" s="290">
        <v>17.38</v>
      </c>
      <c r="K173" s="290">
        <v>5.56</v>
      </c>
      <c r="L173" s="290">
        <v>0.14000000000000001</v>
      </c>
      <c r="M173" s="290">
        <v>7.73</v>
      </c>
      <c r="N173" s="290">
        <v>12.2</v>
      </c>
      <c r="O173" s="290">
        <v>3.3</v>
      </c>
      <c r="P173" s="290">
        <v>0.05</v>
      </c>
      <c r="Q173" s="290"/>
      <c r="R173" s="292"/>
      <c r="S173" s="290">
        <v>1</v>
      </c>
      <c r="T173" s="290">
        <v>51.82</v>
      </c>
      <c r="U173" s="290">
        <v>0.18</v>
      </c>
      <c r="V173" s="290">
        <v>3.71</v>
      </c>
      <c r="W173" s="290">
        <v>1.31</v>
      </c>
      <c r="X173" s="290">
        <v>3.34</v>
      </c>
      <c r="Y173" s="290"/>
      <c r="Z173" s="290">
        <v>17.29</v>
      </c>
      <c r="AA173" s="290">
        <v>22.05</v>
      </c>
      <c r="AB173" s="290">
        <v>0.3</v>
      </c>
      <c r="AC173" s="292"/>
    </row>
    <row r="174" spans="1:29">
      <c r="A174" s="295" t="s">
        <v>2362</v>
      </c>
      <c r="B174" s="290" t="s">
        <v>2361</v>
      </c>
      <c r="C174" s="290">
        <v>-6.45</v>
      </c>
      <c r="D174" s="292"/>
      <c r="E174" s="290">
        <v>1.0150000000000001</v>
      </c>
      <c r="F174" s="290">
        <v>1160</v>
      </c>
      <c r="G174" s="291">
        <f t="shared" si="2"/>
        <v>1433.15</v>
      </c>
      <c r="H174" s="290">
        <v>53.98</v>
      </c>
      <c r="I174" s="290">
        <v>0.47</v>
      </c>
      <c r="J174" s="290">
        <v>17.11</v>
      </c>
      <c r="K174" s="290">
        <v>5.23</v>
      </c>
      <c r="L174" s="290">
        <v>0.15</v>
      </c>
      <c r="M174" s="290">
        <v>7.57</v>
      </c>
      <c r="N174" s="290">
        <v>11.73</v>
      </c>
      <c r="O174" s="290">
        <v>3.35</v>
      </c>
      <c r="P174" s="290">
        <v>0.06</v>
      </c>
      <c r="Q174" s="290"/>
      <c r="R174" s="292"/>
      <c r="S174" s="290">
        <v>0.8</v>
      </c>
      <c r="T174" s="290">
        <v>52.4</v>
      </c>
      <c r="U174" s="290">
        <v>0.19</v>
      </c>
      <c r="V174" s="290">
        <v>3.22</v>
      </c>
      <c r="W174" s="290">
        <v>0.86</v>
      </c>
      <c r="X174" s="290">
        <v>3.6</v>
      </c>
      <c r="Y174" s="290">
        <v>0.11</v>
      </c>
      <c r="Z174" s="290">
        <v>17.71</v>
      </c>
      <c r="AA174" s="290">
        <v>21.58</v>
      </c>
      <c r="AB174" s="290">
        <v>0.28000000000000003</v>
      </c>
      <c r="AC174" s="292"/>
    </row>
    <row r="175" spans="1:29">
      <c r="A175" s="295" t="s">
        <v>2362</v>
      </c>
      <c r="B175" s="290" t="s">
        <v>2374</v>
      </c>
      <c r="C175" s="290">
        <v>-5.83</v>
      </c>
      <c r="D175" s="292"/>
      <c r="E175" s="290">
        <v>1.038</v>
      </c>
      <c r="F175" s="290">
        <v>1060</v>
      </c>
      <c r="G175" s="291">
        <f t="shared" si="2"/>
        <v>1333.15</v>
      </c>
      <c r="H175" s="290">
        <v>51.93</v>
      </c>
      <c r="I175" s="290">
        <v>0.41</v>
      </c>
      <c r="J175" s="290">
        <v>18.079999999999998</v>
      </c>
      <c r="K175" s="290">
        <v>6.56</v>
      </c>
      <c r="L175" s="290">
        <v>0.13</v>
      </c>
      <c r="M175" s="290">
        <v>5.67</v>
      </c>
      <c r="N175" s="290">
        <v>10.3</v>
      </c>
      <c r="O175" s="290">
        <v>3.72</v>
      </c>
      <c r="P175" s="290">
        <v>0.06</v>
      </c>
      <c r="Q175" s="290"/>
      <c r="R175" s="292"/>
      <c r="S175" s="290">
        <v>3.5</v>
      </c>
      <c r="T175" s="290">
        <v>50.59</v>
      </c>
      <c r="U175" s="290">
        <v>0.28999999999999998</v>
      </c>
      <c r="V175" s="290">
        <v>4.9800000000000004</v>
      </c>
      <c r="W175" s="290">
        <v>0.49</v>
      </c>
      <c r="X175" s="290">
        <v>5.69</v>
      </c>
      <c r="Y175" s="290">
        <v>0.11</v>
      </c>
      <c r="Z175" s="290">
        <v>15.53</v>
      </c>
      <c r="AA175" s="290">
        <v>22.3</v>
      </c>
      <c r="AB175" s="290">
        <v>0.37</v>
      </c>
      <c r="AC175" s="292"/>
    </row>
    <row r="176" spans="1:29">
      <c r="A176" s="295" t="s">
        <v>2362</v>
      </c>
      <c r="B176" s="290" t="s">
        <v>2370</v>
      </c>
      <c r="C176" s="290">
        <v>-6.39</v>
      </c>
      <c r="D176" s="292"/>
      <c r="E176" s="290">
        <v>1.038</v>
      </c>
      <c r="F176" s="290">
        <v>1060</v>
      </c>
      <c r="G176" s="291">
        <f t="shared" si="2"/>
        <v>1333.15</v>
      </c>
      <c r="H176" s="290">
        <v>54.83</v>
      </c>
      <c r="I176" s="290">
        <v>0.8</v>
      </c>
      <c r="J176" s="290">
        <v>17</v>
      </c>
      <c r="K176" s="290">
        <v>7.57</v>
      </c>
      <c r="L176" s="290">
        <v>0.11</v>
      </c>
      <c r="M176" s="290">
        <v>4.3600000000000003</v>
      </c>
      <c r="N176" s="290">
        <v>8.39</v>
      </c>
      <c r="O176" s="290">
        <v>4.8</v>
      </c>
      <c r="P176" s="290">
        <v>0.12</v>
      </c>
      <c r="Q176" s="290"/>
      <c r="R176" s="292"/>
      <c r="S176" s="290">
        <v>2.1</v>
      </c>
      <c r="T176" s="290">
        <v>51.19</v>
      </c>
      <c r="U176" s="290">
        <v>0.43</v>
      </c>
      <c r="V176" s="290">
        <v>3.68</v>
      </c>
      <c r="W176" s="290">
        <v>0.28000000000000003</v>
      </c>
      <c r="X176" s="290">
        <v>6.89</v>
      </c>
      <c r="Y176" s="290">
        <v>0.18</v>
      </c>
      <c r="Z176" s="290">
        <v>15.89</v>
      </c>
      <c r="AA176" s="290">
        <v>21.1</v>
      </c>
      <c r="AB176" s="290">
        <v>0.42</v>
      </c>
      <c r="AC176" s="292"/>
    </row>
    <row r="177" spans="1:29">
      <c r="A177" s="295" t="s">
        <v>2362</v>
      </c>
      <c r="B177" s="290" t="s">
        <v>2369</v>
      </c>
      <c r="C177" s="290">
        <v>-6.77</v>
      </c>
      <c r="D177" s="292"/>
      <c r="E177" s="290">
        <v>1.038</v>
      </c>
      <c r="F177" s="290">
        <v>1060</v>
      </c>
      <c r="G177" s="291">
        <f t="shared" si="2"/>
        <v>1333.15</v>
      </c>
      <c r="H177" s="290">
        <v>55.28</v>
      </c>
      <c r="I177" s="290">
        <v>1.01</v>
      </c>
      <c r="J177" s="290">
        <v>19.55</v>
      </c>
      <c r="K177" s="290">
        <v>7.42</v>
      </c>
      <c r="L177" s="290">
        <v>0.16</v>
      </c>
      <c r="M177" s="290">
        <v>3.53</v>
      </c>
      <c r="N177" s="290">
        <v>8.85</v>
      </c>
      <c r="O177" s="290">
        <v>4.71</v>
      </c>
      <c r="P177" s="290">
        <v>0.12</v>
      </c>
      <c r="Q177" s="290"/>
      <c r="R177" s="292"/>
      <c r="S177" s="290">
        <v>1.8</v>
      </c>
      <c r="T177" s="290">
        <v>51.93</v>
      </c>
      <c r="U177" s="290">
        <v>0.56000000000000005</v>
      </c>
      <c r="V177" s="290">
        <v>3.1</v>
      </c>
      <c r="W177" s="290">
        <v>0.22</v>
      </c>
      <c r="X177" s="290">
        <v>7.63</v>
      </c>
      <c r="Y177" s="290">
        <v>0.22</v>
      </c>
      <c r="Z177" s="290">
        <v>16.329999999999998</v>
      </c>
      <c r="AA177" s="290">
        <v>20.010000000000002</v>
      </c>
      <c r="AB177" s="290">
        <v>0.41</v>
      </c>
      <c r="AC177" s="292"/>
    </row>
    <row r="178" spans="1:29">
      <c r="A178" s="295" t="s">
        <v>2362</v>
      </c>
      <c r="B178" s="290" t="s">
        <v>2365</v>
      </c>
      <c r="C178" s="290">
        <v>-6.14</v>
      </c>
      <c r="D178" s="292"/>
      <c r="E178" s="290">
        <v>1.04</v>
      </c>
      <c r="F178" s="290">
        <v>1140</v>
      </c>
      <c r="G178" s="291">
        <f t="shared" si="2"/>
        <v>1413.15</v>
      </c>
      <c r="H178" s="290">
        <v>52.74</v>
      </c>
      <c r="I178" s="290">
        <v>0.62</v>
      </c>
      <c r="J178" s="290">
        <v>16.059999999999999</v>
      </c>
      <c r="K178" s="290">
        <v>7.86</v>
      </c>
      <c r="L178" s="290">
        <v>0.18</v>
      </c>
      <c r="M178" s="290">
        <v>6.43</v>
      </c>
      <c r="N178" s="290">
        <v>10.75</v>
      </c>
      <c r="O178" s="290">
        <v>3.76</v>
      </c>
      <c r="P178" s="290">
        <v>7.0000000000000007E-2</v>
      </c>
      <c r="Q178" s="290"/>
      <c r="R178" s="292"/>
      <c r="S178" s="290">
        <v>1.1000000000000001</v>
      </c>
      <c r="T178" s="290">
        <v>51.76</v>
      </c>
      <c r="U178" s="290">
        <v>0.26</v>
      </c>
      <c r="V178" s="290">
        <v>3.5</v>
      </c>
      <c r="W178" s="290">
        <v>0.5</v>
      </c>
      <c r="X178" s="290">
        <v>5.55</v>
      </c>
      <c r="Y178" s="290">
        <v>0.12</v>
      </c>
      <c r="Z178" s="290">
        <v>16.440000000000001</v>
      </c>
      <c r="AA178" s="290">
        <v>20.89</v>
      </c>
      <c r="AB178" s="290">
        <v>0.4</v>
      </c>
      <c r="AC178" s="292"/>
    </row>
    <row r="179" spans="1:29">
      <c r="A179" s="295" t="s">
        <v>2362</v>
      </c>
      <c r="B179" s="290" t="s">
        <v>2366</v>
      </c>
      <c r="C179" s="290">
        <v>-5.89</v>
      </c>
      <c r="D179" s="292"/>
      <c r="E179" s="290">
        <v>1.04</v>
      </c>
      <c r="F179" s="290">
        <v>1140</v>
      </c>
      <c r="G179" s="291">
        <f t="shared" si="2"/>
        <v>1413.15</v>
      </c>
      <c r="H179" s="290">
        <v>53.06</v>
      </c>
      <c r="I179" s="290">
        <v>0.65</v>
      </c>
      <c r="J179" s="290">
        <v>16.04</v>
      </c>
      <c r="K179" s="290">
        <v>7.83</v>
      </c>
      <c r="L179" s="290">
        <v>0.12</v>
      </c>
      <c r="M179" s="290">
        <v>6.43</v>
      </c>
      <c r="N179" s="290">
        <v>10.91</v>
      </c>
      <c r="O179" s="290">
        <v>3.82</v>
      </c>
      <c r="P179" s="290">
        <v>7.0000000000000007E-2</v>
      </c>
      <c r="Q179" s="290"/>
      <c r="R179" s="292"/>
      <c r="S179" s="290">
        <v>1.3</v>
      </c>
      <c r="T179" s="290">
        <v>52.03</v>
      </c>
      <c r="U179" s="290">
        <v>0.31</v>
      </c>
      <c r="V179" s="290">
        <v>3.3</v>
      </c>
      <c r="W179" s="290">
        <v>0.37</v>
      </c>
      <c r="X179" s="290">
        <v>5.73</v>
      </c>
      <c r="Y179" s="290">
        <v>0.17</v>
      </c>
      <c r="Z179" s="290">
        <v>16.940000000000001</v>
      </c>
      <c r="AA179" s="290">
        <v>20.420000000000002</v>
      </c>
      <c r="AB179" s="290">
        <v>0.36</v>
      </c>
      <c r="AC179" s="292"/>
    </row>
    <row r="180" spans="1:29">
      <c r="A180" s="295" t="s">
        <v>2362</v>
      </c>
      <c r="B180" s="290" t="s">
        <v>2367</v>
      </c>
      <c r="C180" s="290">
        <v>-6.56</v>
      </c>
      <c r="D180" s="292"/>
      <c r="E180" s="290">
        <v>5.01</v>
      </c>
      <c r="F180" s="290">
        <v>1160</v>
      </c>
      <c r="G180" s="291">
        <f t="shared" si="2"/>
        <v>1433.15</v>
      </c>
      <c r="H180" s="290">
        <v>52.7</v>
      </c>
      <c r="I180" s="290"/>
      <c r="J180" s="290">
        <v>17.46</v>
      </c>
      <c r="K180" s="290">
        <v>8.52</v>
      </c>
      <c r="L180" s="290">
        <v>0.2</v>
      </c>
      <c r="M180" s="290">
        <v>6.29</v>
      </c>
      <c r="N180" s="290">
        <v>9.24</v>
      </c>
      <c r="O180" s="290">
        <v>3.92</v>
      </c>
      <c r="P180" s="290">
        <v>0.09</v>
      </c>
      <c r="Q180" s="290"/>
      <c r="R180" s="292"/>
      <c r="S180" s="290">
        <v>1.3</v>
      </c>
      <c r="T180" s="290">
        <v>51.5</v>
      </c>
      <c r="U180" s="290">
        <v>0.38</v>
      </c>
      <c r="V180" s="290">
        <v>4.84</v>
      </c>
      <c r="W180" s="290">
        <v>0.2</v>
      </c>
      <c r="X180" s="290">
        <v>7.42</v>
      </c>
      <c r="Y180" s="290">
        <v>0.18</v>
      </c>
      <c r="Z180" s="290">
        <v>17.010000000000002</v>
      </c>
      <c r="AA180" s="290">
        <v>18.309999999999999</v>
      </c>
      <c r="AB180" s="290">
        <v>0.5</v>
      </c>
      <c r="AC180" s="292"/>
    </row>
    <row r="181" spans="1:29">
      <c r="A181" s="295" t="s">
        <v>2362</v>
      </c>
      <c r="B181" s="290" t="s">
        <v>2375</v>
      </c>
      <c r="C181" s="290">
        <v>-6.05</v>
      </c>
      <c r="D181" s="292"/>
      <c r="E181" s="290">
        <v>5.0199999999999996</v>
      </c>
      <c r="F181" s="290">
        <v>1100</v>
      </c>
      <c r="G181" s="291">
        <f t="shared" si="2"/>
        <v>1373.15</v>
      </c>
      <c r="H181" s="290">
        <v>52.66</v>
      </c>
      <c r="I181" s="290">
        <v>0.8</v>
      </c>
      <c r="J181" s="290">
        <v>17.760000000000002</v>
      </c>
      <c r="K181" s="290">
        <v>8.2200000000000006</v>
      </c>
      <c r="L181" s="290">
        <v>0.2</v>
      </c>
      <c r="M181" s="290">
        <v>5.22</v>
      </c>
      <c r="N181" s="290">
        <v>8.0399999999999991</v>
      </c>
      <c r="O181" s="290">
        <v>4.29</v>
      </c>
      <c r="P181" s="290">
        <v>0.11</v>
      </c>
      <c r="Q181" s="290"/>
      <c r="R181" s="292"/>
      <c r="S181" s="290">
        <v>3.6</v>
      </c>
      <c r="T181" s="290">
        <v>50.9</v>
      </c>
      <c r="U181" s="290">
        <v>0.39</v>
      </c>
      <c r="V181" s="290">
        <v>4.97</v>
      </c>
      <c r="W181" s="290">
        <v>0.22</v>
      </c>
      <c r="X181" s="290">
        <v>7.48</v>
      </c>
      <c r="Y181" s="290">
        <v>0.19</v>
      </c>
      <c r="Z181" s="290">
        <v>16.100000000000001</v>
      </c>
      <c r="AA181" s="290">
        <v>19.100000000000001</v>
      </c>
      <c r="AB181" s="290">
        <v>0.55000000000000004</v>
      </c>
      <c r="AC181" s="292"/>
    </row>
    <row r="182" spans="1:29">
      <c r="A182" s="295" t="s">
        <v>2362</v>
      </c>
      <c r="B182" s="290" t="s">
        <v>2372</v>
      </c>
      <c r="C182" s="290">
        <v>-6.35</v>
      </c>
      <c r="D182" s="292"/>
      <c r="E182" s="290">
        <v>5.0199999999999996</v>
      </c>
      <c r="F182" s="290">
        <v>1100</v>
      </c>
      <c r="G182" s="291">
        <f t="shared" si="2"/>
        <v>1373.15</v>
      </c>
      <c r="H182" s="290">
        <v>52.62</v>
      </c>
      <c r="I182" s="290">
        <v>0.95</v>
      </c>
      <c r="J182" s="290">
        <v>17.71</v>
      </c>
      <c r="K182" s="290">
        <v>8.66</v>
      </c>
      <c r="L182" s="290">
        <v>0.12</v>
      </c>
      <c r="M182" s="290">
        <v>5.14</v>
      </c>
      <c r="N182" s="290">
        <v>7.74</v>
      </c>
      <c r="O182" s="290">
        <v>4.5599999999999996</v>
      </c>
      <c r="P182" s="290">
        <v>0.15</v>
      </c>
      <c r="Q182" s="290"/>
      <c r="R182" s="292"/>
      <c r="S182" s="290">
        <v>2.8</v>
      </c>
      <c r="T182" s="290">
        <v>50.89</v>
      </c>
      <c r="U182" s="290">
        <v>0.44</v>
      </c>
      <c r="V182" s="290">
        <v>4.8899999999999997</v>
      </c>
      <c r="W182" s="290">
        <v>0.17</v>
      </c>
      <c r="X182" s="290">
        <v>8.39</v>
      </c>
      <c r="Y182" s="290">
        <v>0.2</v>
      </c>
      <c r="Z182" s="290">
        <v>16.36</v>
      </c>
      <c r="AA182" s="290">
        <v>18.100000000000001</v>
      </c>
      <c r="AB182" s="290">
        <v>0.59</v>
      </c>
      <c r="AC182" s="292"/>
    </row>
    <row r="183" spans="1:29">
      <c r="A183" s="295" t="s">
        <v>2362</v>
      </c>
      <c r="B183" s="290" t="s">
        <v>2376</v>
      </c>
      <c r="C183" s="290">
        <v>-5.42</v>
      </c>
      <c r="D183" s="292"/>
      <c r="E183" s="290">
        <v>5.0170000000000003</v>
      </c>
      <c r="F183" s="290">
        <v>1130</v>
      </c>
      <c r="G183" s="291">
        <f t="shared" si="2"/>
        <v>1403.15</v>
      </c>
      <c r="H183" s="290">
        <v>49.86</v>
      </c>
      <c r="I183" s="290">
        <v>0.36</v>
      </c>
      <c r="J183" s="290">
        <v>17.57</v>
      </c>
      <c r="K183" s="290">
        <v>6.1</v>
      </c>
      <c r="L183" s="290"/>
      <c r="M183" s="290">
        <v>8.14</v>
      </c>
      <c r="N183" s="290">
        <v>11.34</v>
      </c>
      <c r="O183" s="290">
        <v>3.01</v>
      </c>
      <c r="P183" s="290">
        <v>0.04</v>
      </c>
      <c r="Q183" s="290"/>
      <c r="R183" s="292"/>
      <c r="S183" s="290">
        <v>4.4000000000000004</v>
      </c>
      <c r="T183" s="290">
        <v>50.13</v>
      </c>
      <c r="U183" s="290">
        <v>0.18</v>
      </c>
      <c r="V183" s="290">
        <v>5.89</v>
      </c>
      <c r="W183" s="290">
        <v>0.8</v>
      </c>
      <c r="X183" s="290">
        <v>4.8</v>
      </c>
      <c r="Y183" s="290"/>
      <c r="Z183" s="290">
        <v>16.100000000000001</v>
      </c>
      <c r="AA183" s="290">
        <v>21.37</v>
      </c>
      <c r="AB183" s="290">
        <v>0.41</v>
      </c>
      <c r="AC183" s="292"/>
    </row>
    <row r="184" spans="1:29">
      <c r="A184" s="295" t="s">
        <v>2362</v>
      </c>
      <c r="B184" s="290" t="s">
        <v>2371</v>
      </c>
      <c r="C184" s="290">
        <v>-5.98</v>
      </c>
      <c r="D184" s="292"/>
      <c r="E184" s="290">
        <v>5.0170000000000003</v>
      </c>
      <c r="F184" s="290">
        <v>1130</v>
      </c>
      <c r="G184" s="291">
        <f t="shared" si="2"/>
        <v>1403.15</v>
      </c>
      <c r="H184" s="290">
        <v>52.1</v>
      </c>
      <c r="I184" s="290">
        <v>0.7</v>
      </c>
      <c r="J184" s="290">
        <v>17.48</v>
      </c>
      <c r="K184" s="290">
        <v>8.16</v>
      </c>
      <c r="L184" s="290">
        <v>0.17</v>
      </c>
      <c r="M184" s="290">
        <v>6.27</v>
      </c>
      <c r="N184" s="290">
        <v>8.82</v>
      </c>
      <c r="O184" s="290">
        <v>4.01</v>
      </c>
      <c r="P184" s="290">
        <v>0.08</v>
      </c>
      <c r="Q184" s="290"/>
      <c r="R184" s="292"/>
      <c r="S184" s="290">
        <v>2.7</v>
      </c>
      <c r="T184" s="290">
        <v>50.11</v>
      </c>
      <c r="U184" s="290">
        <v>0.36</v>
      </c>
      <c r="V184" s="290">
        <v>5.48</v>
      </c>
      <c r="W184" s="290">
        <v>0.31</v>
      </c>
      <c r="X184" s="290">
        <v>7.28</v>
      </c>
      <c r="Y184" s="290">
        <v>0.16</v>
      </c>
      <c r="Z184" s="290">
        <v>16.149999999999999</v>
      </c>
      <c r="AA184" s="290">
        <v>19.010000000000002</v>
      </c>
      <c r="AB184" s="290">
        <v>0.52</v>
      </c>
      <c r="AC184" s="292"/>
    </row>
    <row r="185" spans="1:29">
      <c r="A185" s="295" t="s">
        <v>2362</v>
      </c>
      <c r="B185" s="290" t="s">
        <v>2381</v>
      </c>
      <c r="C185" s="290">
        <v>-5.6</v>
      </c>
      <c r="D185" s="292"/>
      <c r="E185" s="290">
        <v>5.0149999999999997</v>
      </c>
      <c r="F185" s="290">
        <v>1060</v>
      </c>
      <c r="G185" s="291">
        <f t="shared" si="2"/>
        <v>1333.15</v>
      </c>
      <c r="H185" s="290">
        <v>48.02</v>
      </c>
      <c r="I185" s="290">
        <v>0.33</v>
      </c>
      <c r="J185" s="290">
        <v>16.71</v>
      </c>
      <c r="K185" s="290">
        <v>5.91</v>
      </c>
      <c r="L185" s="290"/>
      <c r="M185" s="290">
        <v>7.26</v>
      </c>
      <c r="N185" s="290">
        <v>11.33</v>
      </c>
      <c r="O185" s="290">
        <v>2.65</v>
      </c>
      <c r="P185" s="290">
        <v>0.1</v>
      </c>
      <c r="Q185" s="290"/>
      <c r="R185" s="292"/>
      <c r="S185" s="290">
        <v>9</v>
      </c>
      <c r="T185" s="290">
        <v>51.13</v>
      </c>
      <c r="U185" s="290">
        <v>0.16</v>
      </c>
      <c r="V185" s="290">
        <v>4.0999999999999996</v>
      </c>
      <c r="W185" s="290">
        <v>0.71</v>
      </c>
      <c r="X185" s="290">
        <v>4.21</v>
      </c>
      <c r="Y185" s="290"/>
      <c r="Z185" s="290">
        <v>15.94</v>
      </c>
      <c r="AA185" s="290">
        <v>23.56</v>
      </c>
      <c r="AB185" s="290">
        <v>0.26</v>
      </c>
      <c r="AC185" s="292"/>
    </row>
    <row r="186" spans="1:29">
      <c r="A186" s="295" t="s">
        <v>2362</v>
      </c>
      <c r="B186" s="290" t="s">
        <v>2379</v>
      </c>
      <c r="C186" s="290">
        <v>-6.08</v>
      </c>
      <c r="D186" s="292"/>
      <c r="E186" s="290">
        <v>5.0149999999999997</v>
      </c>
      <c r="F186" s="290">
        <v>1060</v>
      </c>
      <c r="G186" s="291">
        <f t="shared" si="2"/>
        <v>1333.15</v>
      </c>
      <c r="H186" s="290">
        <v>51.55</v>
      </c>
      <c r="I186" s="290">
        <v>0.44</v>
      </c>
      <c r="J186" s="290">
        <v>19.2</v>
      </c>
      <c r="K186" s="290">
        <v>6.32</v>
      </c>
      <c r="L186" s="290">
        <v>0.11</v>
      </c>
      <c r="M186" s="290">
        <v>5.19</v>
      </c>
      <c r="N186" s="290">
        <v>7.67</v>
      </c>
      <c r="O186" s="290">
        <v>4.3099999999999996</v>
      </c>
      <c r="P186" s="290">
        <v>0.06</v>
      </c>
      <c r="Q186" s="290"/>
      <c r="R186" s="292"/>
      <c r="S186" s="290">
        <v>6.3</v>
      </c>
      <c r="T186" s="290">
        <v>48.63</v>
      </c>
      <c r="U186" s="290">
        <v>0.35</v>
      </c>
      <c r="V186" s="290">
        <v>7.09</v>
      </c>
      <c r="W186" s="290">
        <v>0.16</v>
      </c>
      <c r="X186" s="290">
        <v>7.01</v>
      </c>
      <c r="Y186" s="290">
        <v>0.15</v>
      </c>
      <c r="Z186" s="290">
        <v>14.99</v>
      </c>
      <c r="AA186" s="290">
        <v>19.239999999999998</v>
      </c>
      <c r="AB186" s="290">
        <v>0.51</v>
      </c>
      <c r="AC186" s="292"/>
    </row>
    <row r="187" spans="1:29">
      <c r="A187" s="295" t="s">
        <v>2362</v>
      </c>
      <c r="B187" s="290" t="s">
        <v>2380</v>
      </c>
      <c r="C187" s="290">
        <v>-6.81</v>
      </c>
      <c r="D187" s="292"/>
      <c r="E187" s="290">
        <v>5.032</v>
      </c>
      <c r="F187" s="290">
        <v>980</v>
      </c>
      <c r="G187" s="291">
        <f t="shared" si="2"/>
        <v>1253.1500000000001</v>
      </c>
      <c r="H187" s="290">
        <v>51.54</v>
      </c>
      <c r="I187" s="290">
        <v>0.22</v>
      </c>
      <c r="J187" s="290">
        <v>19.02</v>
      </c>
      <c r="K187" s="290">
        <v>4.42</v>
      </c>
      <c r="L187" s="290">
        <v>0.14000000000000001</v>
      </c>
      <c r="M187" s="290">
        <v>4.08</v>
      </c>
      <c r="N187" s="290">
        <v>8.7100000000000009</v>
      </c>
      <c r="O187" s="290">
        <v>2.99</v>
      </c>
      <c r="P187" s="290">
        <v>0.05</v>
      </c>
      <c r="Q187" s="290"/>
      <c r="R187" s="292"/>
      <c r="S187" s="290">
        <v>8.8000000000000007</v>
      </c>
      <c r="T187" s="290">
        <v>47.53</v>
      </c>
      <c r="U187" s="290">
        <v>0.32</v>
      </c>
      <c r="V187" s="290">
        <v>7.66</v>
      </c>
      <c r="W187" s="290">
        <v>0.11</v>
      </c>
      <c r="X187" s="290">
        <v>7.41</v>
      </c>
      <c r="Y187" s="290">
        <v>0.15</v>
      </c>
      <c r="Z187" s="290">
        <v>13.48</v>
      </c>
      <c r="AA187" s="290">
        <v>23.16</v>
      </c>
      <c r="AB187" s="290">
        <v>0.35</v>
      </c>
      <c r="AC187" s="292"/>
    </row>
    <row r="188" spans="1:29">
      <c r="A188" s="290" t="s">
        <v>3051</v>
      </c>
      <c r="B188" s="294" t="s">
        <v>1693</v>
      </c>
      <c r="C188" s="294"/>
      <c r="D188" s="290"/>
      <c r="E188" s="290">
        <v>12</v>
      </c>
      <c r="F188" s="290">
        <v>1345</v>
      </c>
      <c r="G188" s="291">
        <f t="shared" si="2"/>
        <v>1618.15</v>
      </c>
      <c r="H188" s="296">
        <v>47.5</v>
      </c>
      <c r="I188" s="297">
        <v>0.66</v>
      </c>
      <c r="J188" s="297">
        <v>17.82</v>
      </c>
      <c r="K188" s="297">
        <v>8.1</v>
      </c>
      <c r="L188" s="297">
        <v>0.1</v>
      </c>
      <c r="M188" s="297">
        <v>11.8</v>
      </c>
      <c r="N188" s="297">
        <v>10.98</v>
      </c>
      <c r="O188" s="297">
        <v>2.17</v>
      </c>
      <c r="P188" s="297">
        <v>0.08</v>
      </c>
      <c r="Q188" s="297">
        <v>0.17</v>
      </c>
      <c r="R188" s="297">
        <v>0.12</v>
      </c>
      <c r="S188" s="290"/>
      <c r="T188" s="296">
        <v>51.5</v>
      </c>
      <c r="U188" s="297">
        <v>0.18</v>
      </c>
      <c r="V188" s="297">
        <v>8</v>
      </c>
      <c r="W188" s="297">
        <v>0.49</v>
      </c>
      <c r="X188" s="297">
        <v>4.9000000000000004</v>
      </c>
      <c r="Y188" s="297">
        <v>0.1</v>
      </c>
      <c r="Z188" s="297">
        <v>20.9</v>
      </c>
      <c r="AA188" s="297">
        <v>13.8</v>
      </c>
      <c r="AB188" s="297">
        <v>0.49</v>
      </c>
      <c r="AC188" s="292"/>
    </row>
    <row r="189" spans="1:29">
      <c r="A189" s="290" t="s">
        <v>1694</v>
      </c>
      <c r="B189" s="294" t="s">
        <v>1695</v>
      </c>
      <c r="C189" s="294"/>
      <c r="D189" s="290"/>
      <c r="E189" s="290">
        <v>12</v>
      </c>
      <c r="F189" s="290">
        <v>1330</v>
      </c>
      <c r="G189" s="291">
        <f t="shared" si="2"/>
        <v>1603.15</v>
      </c>
      <c r="H189" s="296">
        <v>48.04</v>
      </c>
      <c r="I189" s="297">
        <v>0.68</v>
      </c>
      <c r="J189" s="297">
        <v>18.3</v>
      </c>
      <c r="K189" s="297">
        <v>8.3000000000000007</v>
      </c>
      <c r="L189" s="297">
        <v>0.16</v>
      </c>
      <c r="M189" s="297">
        <v>11.16</v>
      </c>
      <c r="N189" s="297">
        <v>10.57</v>
      </c>
      <c r="O189" s="297">
        <v>2.5</v>
      </c>
      <c r="P189" s="297">
        <v>0.12</v>
      </c>
      <c r="Q189" s="297">
        <v>0.13</v>
      </c>
      <c r="R189" s="297">
        <v>0.11</v>
      </c>
      <c r="S189" s="290"/>
      <c r="T189" s="296">
        <v>51.7</v>
      </c>
      <c r="U189" s="297">
        <v>0.26</v>
      </c>
      <c r="V189" s="297">
        <v>8.9</v>
      </c>
      <c r="W189" s="297">
        <v>0.35</v>
      </c>
      <c r="X189" s="297">
        <v>4.8</v>
      </c>
      <c r="Y189" s="297">
        <v>0.1</v>
      </c>
      <c r="Z189" s="297">
        <v>20.100000000000001</v>
      </c>
      <c r="AA189" s="297">
        <v>14.3</v>
      </c>
      <c r="AB189" s="297">
        <v>0.52</v>
      </c>
      <c r="AC189" s="292"/>
    </row>
    <row r="190" spans="1:29">
      <c r="A190" s="290" t="s">
        <v>1694</v>
      </c>
      <c r="B190" s="294" t="s">
        <v>1696</v>
      </c>
      <c r="C190" s="294"/>
      <c r="D190" s="290"/>
      <c r="E190" s="290">
        <v>12</v>
      </c>
      <c r="F190" s="290">
        <v>1315</v>
      </c>
      <c r="G190" s="291">
        <f t="shared" si="2"/>
        <v>1588.15</v>
      </c>
      <c r="H190" s="296">
        <v>46.9</v>
      </c>
      <c r="I190" s="297">
        <v>0.66</v>
      </c>
      <c r="J190" s="297">
        <v>17.899999999999999</v>
      </c>
      <c r="K190" s="297">
        <v>8.41</v>
      </c>
      <c r="L190" s="297">
        <v>0.12</v>
      </c>
      <c r="M190" s="297">
        <v>11.41</v>
      </c>
      <c r="N190" s="297">
        <v>10.71</v>
      </c>
      <c r="O190" s="297">
        <v>2.5</v>
      </c>
      <c r="P190" s="297">
        <v>0.12</v>
      </c>
      <c r="Q190" s="297">
        <v>7.0000000000000007E-2</v>
      </c>
      <c r="R190" s="297">
        <v>0.13</v>
      </c>
      <c r="S190" s="290"/>
      <c r="T190" s="296">
        <v>51.7</v>
      </c>
      <c r="U190" s="297">
        <v>0.25</v>
      </c>
      <c r="V190" s="297">
        <v>8.4</v>
      </c>
      <c r="W190" s="297">
        <v>0.44</v>
      </c>
      <c r="X190" s="297">
        <v>4.8</v>
      </c>
      <c r="Y190" s="297">
        <v>0.14000000000000001</v>
      </c>
      <c r="Z190" s="297">
        <v>19.899999999999999</v>
      </c>
      <c r="AA190" s="297">
        <v>15</v>
      </c>
      <c r="AB190" s="297">
        <v>0.56000000000000005</v>
      </c>
      <c r="AC190" s="292"/>
    </row>
    <row r="191" spans="1:29">
      <c r="A191" s="290" t="s">
        <v>1694</v>
      </c>
      <c r="B191" s="294" t="s">
        <v>2382</v>
      </c>
      <c r="C191" s="294"/>
      <c r="D191" s="290"/>
      <c r="E191" s="290">
        <v>12</v>
      </c>
      <c r="F191" s="290">
        <v>1245</v>
      </c>
      <c r="G191" s="291">
        <f t="shared" si="2"/>
        <v>1518.15</v>
      </c>
      <c r="H191" s="296">
        <v>45.8</v>
      </c>
      <c r="I191" s="297">
        <v>0.61</v>
      </c>
      <c r="J191" s="297">
        <v>17.059999999999999</v>
      </c>
      <c r="K191" s="297">
        <v>6.87</v>
      </c>
      <c r="L191" s="297">
        <v>0.14000000000000001</v>
      </c>
      <c r="M191" s="297">
        <v>11.44</v>
      </c>
      <c r="N191" s="297">
        <v>10.91</v>
      </c>
      <c r="O191" s="297">
        <v>2.0299999999999998</v>
      </c>
      <c r="P191" s="297">
        <v>0.13</v>
      </c>
      <c r="Q191" s="297">
        <v>0.09</v>
      </c>
      <c r="R191" s="297">
        <v>0.09</v>
      </c>
      <c r="S191" s="297">
        <v>3.3</v>
      </c>
      <c r="T191" s="296">
        <v>52.4</v>
      </c>
      <c r="U191" s="297">
        <v>0.14000000000000001</v>
      </c>
      <c r="V191" s="297">
        <v>6</v>
      </c>
      <c r="W191" s="297">
        <v>0.9</v>
      </c>
      <c r="X191" s="297">
        <v>4.0999999999999996</v>
      </c>
      <c r="Y191" s="297">
        <v>0.08</v>
      </c>
      <c r="Z191" s="297">
        <v>19.399999999999999</v>
      </c>
      <c r="AA191" s="297">
        <v>17.600000000000001</v>
      </c>
      <c r="AB191" s="297">
        <v>0.49</v>
      </c>
      <c r="AC191" s="292"/>
    </row>
    <row r="192" spans="1:29">
      <c r="A192" s="290" t="s">
        <v>1694</v>
      </c>
      <c r="B192" s="294" t="s">
        <v>2386</v>
      </c>
      <c r="C192" s="294"/>
      <c r="D192" s="290"/>
      <c r="E192" s="290">
        <v>12</v>
      </c>
      <c r="F192" s="290">
        <v>1200</v>
      </c>
      <c r="G192" s="291">
        <f t="shared" si="2"/>
        <v>1473.15</v>
      </c>
      <c r="H192" s="296">
        <v>45.1</v>
      </c>
      <c r="I192" s="297">
        <v>0.6</v>
      </c>
      <c r="J192" s="297">
        <v>17.63</v>
      </c>
      <c r="K192" s="297">
        <v>6.92</v>
      </c>
      <c r="L192" s="297">
        <v>0.12</v>
      </c>
      <c r="M192" s="297">
        <v>10.26</v>
      </c>
      <c r="N192" s="297">
        <v>10.220000000000001</v>
      </c>
      <c r="O192" s="297">
        <v>2.15</v>
      </c>
      <c r="P192" s="297">
        <v>0.1</v>
      </c>
      <c r="Q192" s="297">
        <v>0.11</v>
      </c>
      <c r="R192" s="297">
        <v>0.1</v>
      </c>
      <c r="S192" s="297">
        <v>5.0599999999999996</v>
      </c>
      <c r="T192" s="296">
        <v>52</v>
      </c>
      <c r="U192" s="297">
        <v>0.18</v>
      </c>
      <c r="V192" s="297">
        <v>6.2</v>
      </c>
      <c r="W192" s="297">
        <v>0.8</v>
      </c>
      <c r="X192" s="297">
        <v>3.9</v>
      </c>
      <c r="Y192" s="297">
        <v>0.09</v>
      </c>
      <c r="Z192" s="297">
        <v>18</v>
      </c>
      <c r="AA192" s="297">
        <v>18.899999999999999</v>
      </c>
      <c r="AB192" s="297">
        <v>0.43</v>
      </c>
      <c r="AC192" s="292"/>
    </row>
    <row r="193" spans="1:29">
      <c r="A193" s="290" t="s">
        <v>1694</v>
      </c>
      <c r="B193" s="294" t="s">
        <v>2389</v>
      </c>
      <c r="C193" s="294"/>
      <c r="D193" s="290"/>
      <c r="E193" s="290">
        <v>12</v>
      </c>
      <c r="F193" s="290">
        <v>1215</v>
      </c>
      <c r="G193" s="291">
        <f t="shared" si="2"/>
        <v>1488.15</v>
      </c>
      <c r="H193" s="296">
        <v>44.63</v>
      </c>
      <c r="I193" s="297">
        <v>0.59</v>
      </c>
      <c r="J193" s="297">
        <v>17.45</v>
      </c>
      <c r="K193" s="297">
        <v>6.85</v>
      </c>
      <c r="L193" s="297">
        <v>0.08</v>
      </c>
      <c r="M193" s="297">
        <v>10.72</v>
      </c>
      <c r="N193" s="297">
        <v>10.72</v>
      </c>
      <c r="O193" s="297">
        <v>2.21</v>
      </c>
      <c r="P193" s="297">
        <v>0.08</v>
      </c>
      <c r="Q193" s="297">
        <v>0.05</v>
      </c>
      <c r="R193" s="297">
        <v>0.16</v>
      </c>
      <c r="S193" s="297">
        <v>5.99</v>
      </c>
      <c r="T193" s="296">
        <v>51.3</v>
      </c>
      <c r="U193" s="297">
        <v>0.19</v>
      </c>
      <c r="V193" s="297">
        <v>7.2</v>
      </c>
      <c r="W193" s="297">
        <v>0.5</v>
      </c>
      <c r="X193" s="297">
        <v>3.9</v>
      </c>
      <c r="Y193" s="297">
        <v>0.09</v>
      </c>
      <c r="Z193" s="297">
        <v>17.600000000000001</v>
      </c>
      <c r="AA193" s="297">
        <v>19.100000000000001</v>
      </c>
      <c r="AB193" s="297">
        <v>0.5</v>
      </c>
      <c r="AC193" s="292"/>
    </row>
    <row r="194" spans="1:29">
      <c r="A194" s="290" t="s">
        <v>1694</v>
      </c>
      <c r="B194" s="294" t="s">
        <v>2390</v>
      </c>
      <c r="C194" s="294"/>
      <c r="D194" s="290"/>
      <c r="E194" s="290">
        <v>12</v>
      </c>
      <c r="F194" s="290">
        <v>1185</v>
      </c>
      <c r="G194" s="291">
        <f t="shared" si="2"/>
        <v>1458.15</v>
      </c>
      <c r="H194" s="296">
        <v>45.8</v>
      </c>
      <c r="I194" s="297">
        <v>1.26</v>
      </c>
      <c r="J194" s="297">
        <v>18.13</v>
      </c>
      <c r="K194" s="297">
        <v>6.97</v>
      </c>
      <c r="L194" s="297">
        <v>0.17</v>
      </c>
      <c r="M194" s="297">
        <v>8.76</v>
      </c>
      <c r="N194" s="297">
        <v>8.91</v>
      </c>
      <c r="O194" s="297">
        <v>3.59</v>
      </c>
      <c r="P194" s="297">
        <v>0.48</v>
      </c>
      <c r="Q194" s="297">
        <v>0.02</v>
      </c>
      <c r="R194" s="297" t="s">
        <v>1353</v>
      </c>
      <c r="S194" s="297">
        <v>6.2</v>
      </c>
      <c r="T194" s="296">
        <v>51.6</v>
      </c>
      <c r="U194" s="297">
        <v>0.53</v>
      </c>
      <c r="V194" s="297">
        <v>7.7</v>
      </c>
      <c r="W194" s="297">
        <v>0.61</v>
      </c>
      <c r="X194" s="297">
        <v>3.8</v>
      </c>
      <c r="Y194" s="297">
        <v>0.06</v>
      </c>
      <c r="Z194" s="297">
        <v>17.2</v>
      </c>
      <c r="AA194" s="297">
        <v>18.899999999999999</v>
      </c>
      <c r="AB194" s="297">
        <v>0.8</v>
      </c>
      <c r="AC194" s="292"/>
    </row>
    <row r="195" spans="1:29">
      <c r="A195" s="290" t="s">
        <v>1694</v>
      </c>
      <c r="B195" s="294" t="s">
        <v>2391</v>
      </c>
      <c r="C195" s="294"/>
      <c r="D195" s="290"/>
      <c r="E195" s="290">
        <v>12</v>
      </c>
      <c r="F195" s="290">
        <v>1185</v>
      </c>
      <c r="G195" s="291">
        <f t="shared" ref="G195:G258" si="3">F195+273.15</f>
        <v>1458.15</v>
      </c>
      <c r="H195" s="296">
        <v>44.78</v>
      </c>
      <c r="I195" s="297">
        <v>0.63</v>
      </c>
      <c r="J195" s="297">
        <v>17.989999999999998</v>
      </c>
      <c r="K195" s="297">
        <v>7.21</v>
      </c>
      <c r="L195" s="297">
        <v>0.14000000000000001</v>
      </c>
      <c r="M195" s="297">
        <v>9.39</v>
      </c>
      <c r="N195" s="297">
        <v>9.8000000000000007</v>
      </c>
      <c r="O195" s="297">
        <v>2.31</v>
      </c>
      <c r="P195" s="297">
        <v>0.12</v>
      </c>
      <c r="Q195" s="297">
        <v>0.08</v>
      </c>
      <c r="R195" s="297">
        <v>0.08</v>
      </c>
      <c r="S195" s="297">
        <v>6.26</v>
      </c>
      <c r="T195" s="296">
        <v>51.4</v>
      </c>
      <c r="U195" s="297">
        <v>0.22</v>
      </c>
      <c r="V195" s="297">
        <v>7.1</v>
      </c>
      <c r="W195" s="297">
        <v>0.31</v>
      </c>
      <c r="X195" s="297">
        <v>3.9</v>
      </c>
      <c r="Y195" s="297">
        <v>0.09</v>
      </c>
      <c r="Z195" s="297">
        <v>17.5</v>
      </c>
      <c r="AA195" s="297">
        <v>19.3</v>
      </c>
      <c r="AB195" s="297">
        <v>0.51</v>
      </c>
      <c r="AC195" s="292"/>
    </row>
    <row r="196" spans="1:29">
      <c r="A196" s="290" t="s">
        <v>1694</v>
      </c>
      <c r="B196" s="294" t="s">
        <v>2393</v>
      </c>
      <c r="C196" s="294"/>
      <c r="D196" s="290"/>
      <c r="E196" s="290">
        <v>12</v>
      </c>
      <c r="F196" s="290">
        <v>1170</v>
      </c>
      <c r="G196" s="291">
        <f t="shared" si="3"/>
        <v>1443.15</v>
      </c>
      <c r="H196" s="296">
        <v>46.2</v>
      </c>
      <c r="I196" s="297">
        <v>0.68</v>
      </c>
      <c r="J196" s="297">
        <v>18</v>
      </c>
      <c r="K196" s="297">
        <v>6.4</v>
      </c>
      <c r="L196" s="297">
        <v>0.08</v>
      </c>
      <c r="M196" s="297">
        <v>8.48</v>
      </c>
      <c r="N196" s="297">
        <v>8.82</v>
      </c>
      <c r="O196" s="297">
        <v>3</v>
      </c>
      <c r="P196" s="297">
        <v>0.44</v>
      </c>
      <c r="Q196" s="297">
        <v>0.06</v>
      </c>
      <c r="R196" s="297">
        <v>0.22</v>
      </c>
      <c r="S196" s="297">
        <v>7.87</v>
      </c>
      <c r="T196" s="296">
        <v>51.9</v>
      </c>
      <c r="U196" s="297">
        <v>0.28000000000000003</v>
      </c>
      <c r="V196" s="297">
        <v>6.7</v>
      </c>
      <c r="W196" s="297">
        <v>0.65</v>
      </c>
      <c r="X196" s="297">
        <v>4.2</v>
      </c>
      <c r="Y196" s="297">
        <v>0.12</v>
      </c>
      <c r="Z196" s="297">
        <v>17.2</v>
      </c>
      <c r="AA196" s="297">
        <v>19.2</v>
      </c>
      <c r="AB196" s="297">
        <v>0.62</v>
      </c>
      <c r="AC196" s="292"/>
    </row>
    <row r="197" spans="1:29">
      <c r="A197" s="290" t="s">
        <v>3052</v>
      </c>
      <c r="B197" s="294" t="s">
        <v>2410</v>
      </c>
      <c r="C197" s="294" t="s">
        <v>3053</v>
      </c>
      <c r="D197" s="290"/>
      <c r="E197" s="290">
        <v>2</v>
      </c>
      <c r="F197" s="290">
        <v>1090</v>
      </c>
      <c r="G197" s="291">
        <f t="shared" si="3"/>
        <v>1363.15</v>
      </c>
      <c r="H197" s="296">
        <v>51.403300000000002</v>
      </c>
      <c r="I197" s="297">
        <v>0.66388000000000003</v>
      </c>
      <c r="J197" s="297">
        <v>18.019600000000001</v>
      </c>
      <c r="K197" s="297">
        <v>5.9843999999999999</v>
      </c>
      <c r="L197" s="297">
        <v>0.14226</v>
      </c>
      <c r="M197" s="297">
        <v>5.3489800000000001</v>
      </c>
      <c r="N197" s="297">
        <v>9.7685200000000005</v>
      </c>
      <c r="O197" s="297">
        <v>3.0728200000000001</v>
      </c>
      <c r="P197" s="297">
        <v>0.40781200000000001</v>
      </c>
      <c r="Q197" s="297">
        <v>9.4839999999999994E-3</v>
      </c>
      <c r="R197" s="297" t="s">
        <v>1353</v>
      </c>
      <c r="S197" s="297">
        <v>5.16</v>
      </c>
      <c r="T197" s="296">
        <v>51.7</v>
      </c>
      <c r="U197" s="297">
        <v>0.4</v>
      </c>
      <c r="V197" s="297">
        <v>3.59</v>
      </c>
      <c r="W197" s="297">
        <v>0.77</v>
      </c>
      <c r="X197" s="297">
        <v>4.5999999999999996</v>
      </c>
      <c r="Y197" s="297">
        <v>0.11</v>
      </c>
      <c r="Z197" s="297">
        <v>16.5</v>
      </c>
      <c r="AA197" s="297">
        <v>21.9</v>
      </c>
      <c r="AB197" s="297">
        <v>0.24</v>
      </c>
      <c r="AC197" s="292"/>
    </row>
    <row r="198" spans="1:29">
      <c r="A198" s="290" t="s">
        <v>1044</v>
      </c>
      <c r="B198" s="290" t="s">
        <v>2411</v>
      </c>
      <c r="C198" s="298" t="s">
        <v>3053</v>
      </c>
      <c r="D198" s="290"/>
      <c r="E198" s="290">
        <v>2</v>
      </c>
      <c r="F198" s="290">
        <v>1040</v>
      </c>
      <c r="G198" s="291">
        <f t="shared" si="3"/>
        <v>1313.15</v>
      </c>
      <c r="H198" s="290">
        <v>57.023600000000002</v>
      </c>
      <c r="I198" s="290">
        <v>0.62310600000000005</v>
      </c>
      <c r="J198" s="290">
        <v>16.332899999999999</v>
      </c>
      <c r="K198" s="290">
        <v>4.3617400000000002</v>
      </c>
      <c r="L198" s="290">
        <v>0.103851</v>
      </c>
      <c r="M198" s="290">
        <v>4.1917999999999997</v>
      </c>
      <c r="N198" s="290">
        <v>6.9485799999999998</v>
      </c>
      <c r="O198" s="290">
        <v>3.5970200000000001</v>
      </c>
      <c r="P198" s="290">
        <v>0.896895</v>
      </c>
      <c r="Q198" s="290"/>
      <c r="R198" s="290"/>
      <c r="S198" s="290">
        <v>5.59</v>
      </c>
      <c r="T198" s="290">
        <v>53.6</v>
      </c>
      <c r="U198" s="290">
        <v>0.27</v>
      </c>
      <c r="V198" s="290">
        <v>1.79</v>
      </c>
      <c r="W198" s="290">
        <v>0.7</v>
      </c>
      <c r="X198" s="290">
        <v>4.72</v>
      </c>
      <c r="Y198" s="290">
        <v>0.14000000000000001</v>
      </c>
      <c r="Z198" s="290">
        <v>18.399999999999999</v>
      </c>
      <c r="AA198" s="290">
        <v>20.9</v>
      </c>
      <c r="AB198" s="290">
        <v>0.14000000000000001</v>
      </c>
      <c r="AC198" s="292"/>
    </row>
    <row r="199" spans="1:29">
      <c r="A199" s="290" t="s">
        <v>1044</v>
      </c>
      <c r="B199" s="290" t="s">
        <v>2410</v>
      </c>
      <c r="C199" s="298" t="s">
        <v>3053</v>
      </c>
      <c r="D199" s="290"/>
      <c r="E199" s="290">
        <v>2</v>
      </c>
      <c r="F199" s="290">
        <v>1090</v>
      </c>
      <c r="G199" s="291">
        <f t="shared" si="3"/>
        <v>1363.15</v>
      </c>
      <c r="H199" s="290">
        <v>51.403300000000002</v>
      </c>
      <c r="I199" s="290">
        <v>0.66388000000000003</v>
      </c>
      <c r="J199" s="290">
        <v>18.019600000000001</v>
      </c>
      <c r="K199" s="290">
        <v>5.9843999999999999</v>
      </c>
      <c r="L199" s="290">
        <v>0.14226</v>
      </c>
      <c r="M199" s="290">
        <v>5.3489800000000001</v>
      </c>
      <c r="N199" s="290">
        <v>9.7685200000000005</v>
      </c>
      <c r="O199" s="290">
        <v>3.0728200000000001</v>
      </c>
      <c r="P199" s="290">
        <v>0.40781200000000001</v>
      </c>
      <c r="Q199" s="290">
        <v>9.4839999999999994E-3</v>
      </c>
      <c r="R199" s="290"/>
      <c r="S199" s="290">
        <v>5.16</v>
      </c>
      <c r="T199" s="290">
        <v>51.7</v>
      </c>
      <c r="U199" s="290">
        <v>0.4</v>
      </c>
      <c r="V199" s="290">
        <v>3.59</v>
      </c>
      <c r="W199" s="290">
        <v>0.77</v>
      </c>
      <c r="X199" s="290">
        <v>4.5999999999999996</v>
      </c>
      <c r="Y199" s="290">
        <v>0.11</v>
      </c>
      <c r="Z199" s="290">
        <v>16.5</v>
      </c>
      <c r="AA199" s="290">
        <v>21.9</v>
      </c>
      <c r="AB199" s="290">
        <v>0.24</v>
      </c>
      <c r="AC199" s="292"/>
    </row>
    <row r="200" spans="1:29">
      <c r="A200" s="290" t="s">
        <v>1044</v>
      </c>
      <c r="B200" s="290" t="s">
        <v>2415</v>
      </c>
      <c r="C200" s="298" t="s">
        <v>3053</v>
      </c>
      <c r="D200" s="290"/>
      <c r="E200" s="290">
        <v>2</v>
      </c>
      <c r="F200" s="290">
        <v>1030</v>
      </c>
      <c r="G200" s="291">
        <f t="shared" si="3"/>
        <v>1303.1500000000001</v>
      </c>
      <c r="H200" s="290">
        <v>52.969099999999997</v>
      </c>
      <c r="I200" s="290">
        <v>0.80341200000000002</v>
      </c>
      <c r="J200" s="290">
        <v>17.562999999999999</v>
      </c>
      <c r="K200" s="290">
        <v>5.9321700000000002</v>
      </c>
      <c r="L200" s="290">
        <v>0.14947199999999999</v>
      </c>
      <c r="M200" s="290">
        <v>3.7835100000000002</v>
      </c>
      <c r="N200" s="290">
        <v>7.6510999999999996</v>
      </c>
      <c r="O200" s="290">
        <v>3.80219</v>
      </c>
      <c r="P200" s="290">
        <v>0.55117799999999995</v>
      </c>
      <c r="Q200" s="290">
        <v>3.7367999999999998E-2</v>
      </c>
      <c r="R200" s="290"/>
      <c r="S200" s="290">
        <v>6.58</v>
      </c>
      <c r="T200" s="290">
        <v>52.5</v>
      </c>
      <c r="U200" s="290">
        <v>0.59</v>
      </c>
      <c r="V200" s="290">
        <v>3.14</v>
      </c>
      <c r="W200" s="290">
        <v>0.63</v>
      </c>
      <c r="X200" s="290">
        <v>6.23</v>
      </c>
      <c r="Y200" s="290">
        <v>0.15</v>
      </c>
      <c r="Z200" s="290">
        <v>16.399999999999999</v>
      </c>
      <c r="AA200" s="290">
        <v>20.9</v>
      </c>
      <c r="AB200" s="290">
        <v>0.28000000000000003</v>
      </c>
      <c r="AC200" s="292"/>
    </row>
    <row r="201" spans="1:29">
      <c r="A201" s="290" t="s">
        <v>1044</v>
      </c>
      <c r="B201" s="290" t="s">
        <v>2416</v>
      </c>
      <c r="C201" s="298" t="s">
        <v>3053</v>
      </c>
      <c r="D201" s="290"/>
      <c r="E201" s="290">
        <v>2</v>
      </c>
      <c r="F201" s="290">
        <v>1010</v>
      </c>
      <c r="G201" s="291">
        <f t="shared" si="3"/>
        <v>1283.1500000000001</v>
      </c>
      <c r="H201" s="290">
        <v>54.050199999999997</v>
      </c>
      <c r="I201" s="290">
        <v>0.857348</v>
      </c>
      <c r="J201" s="290">
        <v>17.333300000000001</v>
      </c>
      <c r="K201" s="290">
        <v>5.6007199999999999</v>
      </c>
      <c r="L201" s="290">
        <v>0.18637999999999999</v>
      </c>
      <c r="M201" s="290">
        <v>3.2709700000000002</v>
      </c>
      <c r="N201" s="290">
        <v>6.8121900000000002</v>
      </c>
      <c r="O201" s="290">
        <v>4.3053800000000004</v>
      </c>
      <c r="P201" s="290">
        <v>0.59641599999999995</v>
      </c>
      <c r="Q201" s="290">
        <v>2.7956999999999999E-2</v>
      </c>
      <c r="R201" s="290"/>
      <c r="S201" s="290">
        <v>6.81</v>
      </c>
      <c r="T201" s="290">
        <v>51.8</v>
      </c>
      <c r="U201" s="290">
        <v>0.63</v>
      </c>
      <c r="V201" s="290">
        <v>3.02</v>
      </c>
      <c r="W201" s="290">
        <v>0.54</v>
      </c>
      <c r="X201" s="290">
        <v>6.86</v>
      </c>
      <c r="Y201" s="290">
        <v>0.18</v>
      </c>
      <c r="Z201" s="290">
        <v>16</v>
      </c>
      <c r="AA201" s="290">
        <v>20.9</v>
      </c>
      <c r="AB201" s="290">
        <v>0.28000000000000003</v>
      </c>
      <c r="AC201" s="292"/>
    </row>
    <row r="202" spans="1:29">
      <c r="A202" s="295" t="s">
        <v>1757</v>
      </c>
      <c r="B202" s="291" t="s">
        <v>1756</v>
      </c>
      <c r="C202" s="291" t="s">
        <v>3054</v>
      </c>
      <c r="D202" s="291"/>
      <c r="E202" s="291">
        <v>2</v>
      </c>
      <c r="F202" s="291">
        <v>1163</v>
      </c>
      <c r="G202" s="291">
        <f t="shared" si="3"/>
        <v>1436.15</v>
      </c>
      <c r="H202" s="291">
        <v>49.8</v>
      </c>
      <c r="I202" s="291">
        <v>2.35</v>
      </c>
      <c r="J202" s="291">
        <v>13.6</v>
      </c>
      <c r="K202" s="291">
        <v>12.2</v>
      </c>
      <c r="L202" s="291">
        <v>0.25</v>
      </c>
      <c r="M202" s="291">
        <v>6.7</v>
      </c>
      <c r="N202" s="291">
        <v>10.5</v>
      </c>
      <c r="O202" s="291">
        <v>3.23</v>
      </c>
      <c r="P202" s="291">
        <v>0.19</v>
      </c>
      <c r="Q202" s="291"/>
      <c r="R202" s="291">
        <v>0.32</v>
      </c>
      <c r="S202" s="291"/>
      <c r="T202" s="291">
        <v>52.2</v>
      </c>
      <c r="U202" s="291">
        <v>0.87</v>
      </c>
      <c r="V202" s="291">
        <v>3.05</v>
      </c>
      <c r="W202" s="291">
        <v>0.28000000000000003</v>
      </c>
      <c r="X202" s="291">
        <v>7.48</v>
      </c>
      <c r="Y202" s="291">
        <v>0.22</v>
      </c>
      <c r="Z202" s="291">
        <v>17.3</v>
      </c>
      <c r="AA202" s="291">
        <v>18.2</v>
      </c>
      <c r="AB202" s="291">
        <v>0.37</v>
      </c>
      <c r="AC202" s="292"/>
    </row>
    <row r="203" spans="1:29">
      <c r="A203" s="295" t="s">
        <v>1757</v>
      </c>
      <c r="B203" s="291" t="s">
        <v>1758</v>
      </c>
      <c r="C203" s="291" t="s">
        <v>3054</v>
      </c>
      <c r="D203" s="291"/>
      <c r="E203" s="291">
        <v>2</v>
      </c>
      <c r="F203" s="291">
        <v>1152</v>
      </c>
      <c r="G203" s="291">
        <f t="shared" si="3"/>
        <v>1425.15</v>
      </c>
      <c r="H203" s="291">
        <v>50</v>
      </c>
      <c r="I203" s="291">
        <v>2.4700000000000002</v>
      </c>
      <c r="J203" s="291">
        <v>13.7</v>
      </c>
      <c r="K203" s="291">
        <v>11.7</v>
      </c>
      <c r="L203" s="291">
        <v>0.19</v>
      </c>
      <c r="M203" s="291">
        <v>6.6</v>
      </c>
      <c r="N203" s="291">
        <v>10.5</v>
      </c>
      <c r="O203" s="291">
        <v>3.36</v>
      </c>
      <c r="P203" s="291">
        <v>0.22</v>
      </c>
      <c r="Q203" s="291"/>
      <c r="R203" s="291">
        <v>0.36</v>
      </c>
      <c r="S203" s="291"/>
      <c r="T203" s="291">
        <v>52.8</v>
      </c>
      <c r="U203" s="291">
        <v>0.73</v>
      </c>
      <c r="V203" s="291">
        <v>2.4700000000000002</v>
      </c>
      <c r="W203" s="291">
        <v>0.31</v>
      </c>
      <c r="X203" s="291">
        <v>7.21</v>
      </c>
      <c r="Y203" s="291">
        <v>0.19</v>
      </c>
      <c r="Z203" s="291">
        <v>17.899999999999999</v>
      </c>
      <c r="AA203" s="291">
        <v>18.600000000000001</v>
      </c>
      <c r="AB203" s="291">
        <v>0.33</v>
      </c>
      <c r="AC203" s="292"/>
    </row>
    <row r="204" spans="1:29">
      <c r="A204" s="295" t="s">
        <v>1757</v>
      </c>
      <c r="B204" s="291" t="s">
        <v>1759</v>
      </c>
      <c r="C204" s="291" t="s">
        <v>3054</v>
      </c>
      <c r="D204" s="291"/>
      <c r="E204" s="291">
        <v>2</v>
      </c>
      <c r="F204" s="291">
        <v>1148</v>
      </c>
      <c r="G204" s="291">
        <f t="shared" si="3"/>
        <v>1421.15</v>
      </c>
      <c r="H204" s="291">
        <v>49.8</v>
      </c>
      <c r="I204" s="291">
        <v>2.2999999999999998</v>
      </c>
      <c r="J204" s="291">
        <v>13.7</v>
      </c>
      <c r="K204" s="291">
        <v>12</v>
      </c>
      <c r="L204" s="291">
        <v>0.22</v>
      </c>
      <c r="M204" s="291">
        <v>6.68</v>
      </c>
      <c r="N204" s="291">
        <v>10.7</v>
      </c>
      <c r="O204" s="291">
        <v>3.18</v>
      </c>
      <c r="P204" s="291">
        <v>0.19</v>
      </c>
      <c r="Q204" s="291"/>
      <c r="R204" s="291">
        <v>0.32</v>
      </c>
      <c r="S204" s="291"/>
      <c r="T204" s="291">
        <v>52</v>
      </c>
      <c r="U204" s="291">
        <v>0.85</v>
      </c>
      <c r="V204" s="291">
        <v>3.05</v>
      </c>
      <c r="W204" s="291">
        <v>0.41</v>
      </c>
      <c r="X204" s="291">
        <v>7.15</v>
      </c>
      <c r="Y204" s="291">
        <v>0.18</v>
      </c>
      <c r="Z204" s="291">
        <v>17</v>
      </c>
      <c r="AA204" s="291">
        <v>19.2</v>
      </c>
      <c r="AB204" s="291">
        <v>0.34</v>
      </c>
      <c r="AC204" s="292"/>
    </row>
    <row r="205" spans="1:29">
      <c r="A205" s="295" t="s">
        <v>1757</v>
      </c>
      <c r="B205" s="291" t="s">
        <v>1760</v>
      </c>
      <c r="C205" s="291" t="s">
        <v>3054</v>
      </c>
      <c r="D205" s="291"/>
      <c r="E205" s="291">
        <v>2</v>
      </c>
      <c r="F205" s="291">
        <v>1145</v>
      </c>
      <c r="G205" s="291">
        <f t="shared" si="3"/>
        <v>1418.15</v>
      </c>
      <c r="H205" s="291">
        <v>49.8</v>
      </c>
      <c r="I205" s="291">
        <v>3.32</v>
      </c>
      <c r="J205" s="291">
        <v>12.9</v>
      </c>
      <c r="K205" s="291">
        <v>12.9</v>
      </c>
      <c r="L205" s="291">
        <v>0.27</v>
      </c>
      <c r="M205" s="291">
        <v>6.08</v>
      </c>
      <c r="N205" s="291">
        <v>9.86</v>
      </c>
      <c r="O205" s="291">
        <v>3.11</v>
      </c>
      <c r="P205" s="291">
        <v>0.25</v>
      </c>
      <c r="Q205" s="291"/>
      <c r="R205" s="291">
        <v>0.43</v>
      </c>
      <c r="S205" s="291"/>
      <c r="T205" s="291">
        <v>52.1</v>
      </c>
      <c r="U205" s="291">
        <v>0.87</v>
      </c>
      <c r="V205" s="291">
        <v>2.2400000000000002</v>
      </c>
      <c r="W205" s="291">
        <v>0.18</v>
      </c>
      <c r="X205" s="291">
        <v>8.67</v>
      </c>
      <c r="Y205" s="291">
        <v>0.25</v>
      </c>
      <c r="Z205" s="291">
        <v>17.5</v>
      </c>
      <c r="AA205" s="291">
        <v>17.7</v>
      </c>
      <c r="AB205" s="291">
        <v>0.28999999999999998</v>
      </c>
      <c r="AC205" s="292"/>
    </row>
    <row r="206" spans="1:29">
      <c r="A206" s="295" t="s">
        <v>1757</v>
      </c>
      <c r="B206" s="291" t="s">
        <v>1761</v>
      </c>
      <c r="C206" s="291" t="s">
        <v>3054</v>
      </c>
      <c r="D206" s="291"/>
      <c r="E206" s="291">
        <v>2</v>
      </c>
      <c r="F206" s="291">
        <v>1126</v>
      </c>
      <c r="G206" s="291">
        <f t="shared" si="3"/>
        <v>1399.15</v>
      </c>
      <c r="H206" s="291">
        <v>49</v>
      </c>
      <c r="I206" s="291">
        <v>3.7</v>
      </c>
      <c r="J206" s="291">
        <v>12.5</v>
      </c>
      <c r="K206" s="291">
        <v>13.6</v>
      </c>
      <c r="L206" s="291">
        <v>0.25</v>
      </c>
      <c r="M206" s="291">
        <v>5.91</v>
      </c>
      <c r="N206" s="291">
        <v>9.66</v>
      </c>
      <c r="O206" s="291">
        <v>3.29</v>
      </c>
      <c r="P206" s="291">
        <v>0.28000000000000003</v>
      </c>
      <c r="Q206" s="291"/>
      <c r="R206" s="291">
        <v>0.53</v>
      </c>
      <c r="S206" s="291"/>
      <c r="T206" s="291">
        <v>52.4</v>
      </c>
      <c r="U206" s="291">
        <v>0.95</v>
      </c>
      <c r="V206" s="291">
        <v>2.13</v>
      </c>
      <c r="W206" s="291">
        <v>0.17</v>
      </c>
      <c r="X206" s="291">
        <v>9.35</v>
      </c>
      <c r="Y206" s="291">
        <v>0.27</v>
      </c>
      <c r="Z206" s="291">
        <v>18</v>
      </c>
      <c r="AA206" s="291">
        <v>16.7</v>
      </c>
      <c r="AB206" s="291">
        <v>0.3</v>
      </c>
      <c r="AC206" s="292"/>
    </row>
    <row r="207" spans="1:29">
      <c r="A207" s="295" t="s">
        <v>1757</v>
      </c>
      <c r="B207" s="291" t="s">
        <v>1762</v>
      </c>
      <c r="C207" s="291" t="s">
        <v>3054</v>
      </c>
      <c r="D207" s="291"/>
      <c r="E207" s="291">
        <v>8</v>
      </c>
      <c r="F207" s="291">
        <v>1240</v>
      </c>
      <c r="G207" s="291">
        <f t="shared" si="3"/>
        <v>1513.15</v>
      </c>
      <c r="H207" s="291">
        <v>50.2</v>
      </c>
      <c r="I207" s="291">
        <v>1.4</v>
      </c>
      <c r="J207" s="291">
        <v>15.8</v>
      </c>
      <c r="K207" s="291">
        <v>9.48</v>
      </c>
      <c r="L207" s="291">
        <v>0.14000000000000001</v>
      </c>
      <c r="M207" s="291">
        <v>8.01</v>
      </c>
      <c r="N207" s="291">
        <v>10.6</v>
      </c>
      <c r="O207" s="291">
        <v>3.13</v>
      </c>
      <c r="P207" s="291">
        <v>0.12</v>
      </c>
      <c r="Q207" s="291">
        <v>0.05</v>
      </c>
      <c r="R207" s="291">
        <v>0.15</v>
      </c>
      <c r="S207" s="291"/>
      <c r="T207" s="291">
        <v>51</v>
      </c>
      <c r="U207" s="291">
        <v>0.69</v>
      </c>
      <c r="V207" s="291">
        <v>5.83</v>
      </c>
      <c r="W207" s="291">
        <v>0.36</v>
      </c>
      <c r="X207" s="291">
        <v>6.04</v>
      </c>
      <c r="Y207" s="291">
        <v>0.17</v>
      </c>
      <c r="Z207" s="291">
        <v>18.3</v>
      </c>
      <c r="AA207" s="291">
        <v>16.100000000000001</v>
      </c>
      <c r="AB207" s="291">
        <v>0.41</v>
      </c>
      <c r="AC207" s="292"/>
    </row>
    <row r="208" spans="1:29">
      <c r="A208" s="295" t="s">
        <v>1757</v>
      </c>
      <c r="B208" s="291" t="s">
        <v>1763</v>
      </c>
      <c r="C208" s="291" t="s">
        <v>3054</v>
      </c>
      <c r="D208" s="291"/>
      <c r="E208" s="291">
        <v>8</v>
      </c>
      <c r="F208" s="291">
        <v>1230</v>
      </c>
      <c r="G208" s="291">
        <f t="shared" si="3"/>
        <v>1503.15</v>
      </c>
      <c r="H208" s="291">
        <v>49.1</v>
      </c>
      <c r="I208" s="291">
        <v>1.82</v>
      </c>
      <c r="J208" s="291">
        <v>15.6</v>
      </c>
      <c r="K208" s="291">
        <v>11.2</v>
      </c>
      <c r="L208" s="291">
        <v>0.19</v>
      </c>
      <c r="M208" s="291">
        <v>7.64</v>
      </c>
      <c r="N208" s="291">
        <v>9.77</v>
      </c>
      <c r="O208" s="291">
        <v>3.57</v>
      </c>
      <c r="P208" s="291">
        <v>0.14000000000000001</v>
      </c>
      <c r="Q208" s="291">
        <v>0.03</v>
      </c>
      <c r="R208" s="291">
        <v>0.12</v>
      </c>
      <c r="S208" s="291"/>
      <c r="T208" s="291">
        <v>52.1</v>
      </c>
      <c r="U208" s="291">
        <v>0.8</v>
      </c>
      <c r="V208" s="291">
        <v>4.28</v>
      </c>
      <c r="W208" s="291">
        <v>0.17</v>
      </c>
      <c r="X208" s="291">
        <v>7.88</v>
      </c>
      <c r="Y208" s="291">
        <v>0.21</v>
      </c>
      <c r="Z208" s="291">
        <v>19.2</v>
      </c>
      <c r="AA208" s="291">
        <v>14.8</v>
      </c>
      <c r="AB208" s="291">
        <v>0.44</v>
      </c>
      <c r="AC208" s="292"/>
    </row>
    <row r="209" spans="1:29">
      <c r="A209" s="295" t="s">
        <v>1757</v>
      </c>
      <c r="B209" s="291" t="s">
        <v>1764</v>
      </c>
      <c r="C209" s="291" t="s">
        <v>3054</v>
      </c>
      <c r="D209" s="291"/>
      <c r="E209" s="291">
        <v>8</v>
      </c>
      <c r="F209" s="291">
        <v>1215</v>
      </c>
      <c r="G209" s="291">
        <f t="shared" si="3"/>
        <v>1488.15</v>
      </c>
      <c r="H209" s="291">
        <v>48.7</v>
      </c>
      <c r="I209" s="291">
        <v>1.9</v>
      </c>
      <c r="J209" s="291">
        <v>15.3</v>
      </c>
      <c r="K209" s="291">
        <v>11.5</v>
      </c>
      <c r="L209" s="291">
        <v>0.09</v>
      </c>
      <c r="M209" s="291">
        <v>7.27</v>
      </c>
      <c r="N209" s="291">
        <v>9.6199999999999992</v>
      </c>
      <c r="O209" s="291">
        <v>3.61</v>
      </c>
      <c r="P209" s="291">
        <v>0.15</v>
      </c>
      <c r="Q209" s="291">
        <v>0.08</v>
      </c>
      <c r="R209" s="291">
        <v>0.13</v>
      </c>
      <c r="S209" s="291"/>
      <c r="T209" s="291">
        <v>52</v>
      </c>
      <c r="U209" s="291">
        <v>0.69</v>
      </c>
      <c r="V209" s="291">
        <v>4.04</v>
      </c>
      <c r="W209" s="291">
        <v>0.21</v>
      </c>
      <c r="X209" s="291">
        <v>7.34</v>
      </c>
      <c r="Y209" s="291">
        <v>0.17</v>
      </c>
      <c r="Z209" s="291">
        <v>18.7</v>
      </c>
      <c r="AA209" s="291">
        <v>15.9</v>
      </c>
      <c r="AB209" s="291">
        <v>0.43</v>
      </c>
      <c r="AC209" s="292"/>
    </row>
    <row r="210" spans="1:29">
      <c r="A210" s="295" t="s">
        <v>1757</v>
      </c>
      <c r="B210" s="291" t="s">
        <v>1765</v>
      </c>
      <c r="C210" s="291" t="s">
        <v>3054</v>
      </c>
      <c r="D210" s="291"/>
      <c r="E210" s="291">
        <v>8</v>
      </c>
      <c r="F210" s="291">
        <v>1265</v>
      </c>
      <c r="G210" s="291">
        <f t="shared" si="3"/>
        <v>1538.15</v>
      </c>
      <c r="H210" s="291">
        <v>49</v>
      </c>
      <c r="I210" s="291">
        <v>0.9</v>
      </c>
      <c r="J210" s="291">
        <v>16.3</v>
      </c>
      <c r="K210" s="291">
        <v>9.7899999999999991</v>
      </c>
      <c r="L210" s="291">
        <v>0.13</v>
      </c>
      <c r="M210" s="291">
        <v>9.1199999999999992</v>
      </c>
      <c r="N210" s="291">
        <v>11.5</v>
      </c>
      <c r="O210" s="291">
        <v>2.33</v>
      </c>
      <c r="P210" s="291">
        <v>0.11</v>
      </c>
      <c r="Q210" s="291">
        <v>0.11</v>
      </c>
      <c r="R210" s="291">
        <v>0.06</v>
      </c>
      <c r="S210" s="291"/>
      <c r="T210" s="291">
        <v>51.4</v>
      </c>
      <c r="U210" s="291">
        <v>0.55000000000000004</v>
      </c>
      <c r="V210" s="291">
        <v>5.47</v>
      </c>
      <c r="W210" s="291">
        <v>0.28000000000000003</v>
      </c>
      <c r="X210" s="291">
        <v>5.76</v>
      </c>
      <c r="Y210" s="291">
        <v>0.21</v>
      </c>
      <c r="Z210" s="291">
        <v>18.2</v>
      </c>
      <c r="AA210" s="291">
        <v>17.399999999999999</v>
      </c>
      <c r="AB210" s="291">
        <v>0.32</v>
      </c>
      <c r="AC210" s="292"/>
    </row>
    <row r="211" spans="1:29">
      <c r="A211" s="295" t="s">
        <v>1757</v>
      </c>
      <c r="B211" s="291" t="s">
        <v>1766</v>
      </c>
      <c r="C211" s="291" t="s">
        <v>3054</v>
      </c>
      <c r="D211" s="291"/>
      <c r="E211" s="291">
        <v>8</v>
      </c>
      <c r="F211" s="291">
        <v>1250</v>
      </c>
      <c r="G211" s="291">
        <f t="shared" si="3"/>
        <v>1523.15</v>
      </c>
      <c r="H211" s="291">
        <v>49.3</v>
      </c>
      <c r="I211" s="291">
        <v>0.89</v>
      </c>
      <c r="J211" s="291">
        <v>15.9</v>
      </c>
      <c r="K211" s="291">
        <v>10.1</v>
      </c>
      <c r="L211" s="291">
        <v>0.15</v>
      </c>
      <c r="M211" s="291">
        <v>8.4600000000000009</v>
      </c>
      <c r="N211" s="291">
        <v>11.9</v>
      </c>
      <c r="O211" s="291">
        <v>2.23</v>
      </c>
      <c r="P211" s="291">
        <v>0.12</v>
      </c>
      <c r="Q211" s="291">
        <v>0.08</v>
      </c>
      <c r="R211" s="291"/>
      <c r="S211" s="291"/>
      <c r="T211" s="291">
        <v>51.9</v>
      </c>
      <c r="U211" s="291">
        <v>0.37</v>
      </c>
      <c r="V211" s="291">
        <v>5.33</v>
      </c>
      <c r="W211" s="291">
        <v>0.44</v>
      </c>
      <c r="X211" s="291">
        <v>6.19</v>
      </c>
      <c r="Y211" s="291">
        <v>0.13</v>
      </c>
      <c r="Z211" s="291">
        <v>19.2</v>
      </c>
      <c r="AA211" s="291">
        <v>16.2</v>
      </c>
      <c r="AB211" s="291">
        <v>0.27</v>
      </c>
      <c r="AC211" s="292"/>
    </row>
    <row r="212" spans="1:29">
      <c r="A212" s="295" t="s">
        <v>1757</v>
      </c>
      <c r="B212" s="291" t="s">
        <v>1767</v>
      </c>
      <c r="C212" s="291" t="s">
        <v>3054</v>
      </c>
      <c r="D212" s="291"/>
      <c r="E212" s="291">
        <v>8</v>
      </c>
      <c r="F212" s="291">
        <v>1235</v>
      </c>
      <c r="G212" s="291">
        <f t="shared" si="3"/>
        <v>1508.15</v>
      </c>
      <c r="H212" s="291">
        <v>49.2</v>
      </c>
      <c r="I212" s="291">
        <v>1.02</v>
      </c>
      <c r="J212" s="291">
        <v>15.6</v>
      </c>
      <c r="K212" s="291">
        <v>11.1</v>
      </c>
      <c r="L212" s="291">
        <v>0.27</v>
      </c>
      <c r="M212" s="291">
        <v>8.32</v>
      </c>
      <c r="N212" s="291">
        <v>11.6</v>
      </c>
      <c r="O212" s="291">
        <v>2.2799999999999998</v>
      </c>
      <c r="P212" s="291">
        <v>0.14000000000000001</v>
      </c>
      <c r="Q212" s="291">
        <v>0.11</v>
      </c>
      <c r="R212" s="291">
        <v>0.16</v>
      </c>
      <c r="S212" s="291"/>
      <c r="T212" s="291">
        <v>51.9</v>
      </c>
      <c r="U212" s="291">
        <v>0.53</v>
      </c>
      <c r="V212" s="291">
        <v>5.56</v>
      </c>
      <c r="W212" s="291">
        <v>0.37</v>
      </c>
      <c r="X212" s="291">
        <v>6.19</v>
      </c>
      <c r="Y212" s="291">
        <v>0.08</v>
      </c>
      <c r="Z212" s="291">
        <v>18.5</v>
      </c>
      <c r="AA212" s="291">
        <v>17.2</v>
      </c>
      <c r="AB212" s="291">
        <v>0.3</v>
      </c>
      <c r="AC212" s="292"/>
    </row>
    <row r="213" spans="1:29">
      <c r="A213" s="295" t="s">
        <v>1757</v>
      </c>
      <c r="B213" s="291" t="s">
        <v>1768</v>
      </c>
      <c r="C213" s="291" t="s">
        <v>3054</v>
      </c>
      <c r="D213" s="291"/>
      <c r="E213" s="291">
        <v>8</v>
      </c>
      <c r="F213" s="291">
        <v>1225</v>
      </c>
      <c r="G213" s="291">
        <f t="shared" si="3"/>
        <v>1498.15</v>
      </c>
      <c r="H213" s="291">
        <v>48.9</v>
      </c>
      <c r="I213" s="291">
        <v>1.72</v>
      </c>
      <c r="J213" s="291">
        <v>15.4</v>
      </c>
      <c r="K213" s="291">
        <v>11.9</v>
      </c>
      <c r="L213" s="291">
        <v>0.22</v>
      </c>
      <c r="M213" s="291">
        <v>7.88</v>
      </c>
      <c r="N213" s="291">
        <v>10.4</v>
      </c>
      <c r="O213" s="291">
        <v>3.12</v>
      </c>
      <c r="P213" s="291">
        <v>0.16</v>
      </c>
      <c r="Q213" s="291">
        <v>0.08</v>
      </c>
      <c r="R213" s="291">
        <v>0.26</v>
      </c>
      <c r="S213" s="291"/>
      <c r="T213" s="291">
        <v>52</v>
      </c>
      <c r="U213" s="291">
        <v>0.92</v>
      </c>
      <c r="V213" s="291">
        <v>4.4000000000000004</v>
      </c>
      <c r="W213" s="291">
        <v>0.2</v>
      </c>
      <c r="X213" s="291">
        <v>6.49</v>
      </c>
      <c r="Y213" s="291"/>
      <c r="Z213" s="291">
        <v>18.100000000000001</v>
      </c>
      <c r="AA213" s="291">
        <v>18.100000000000001</v>
      </c>
      <c r="AB213" s="291">
        <v>0.35</v>
      </c>
      <c r="AC213" s="292"/>
    </row>
    <row r="214" spans="1:29">
      <c r="A214" s="295" t="s">
        <v>1757</v>
      </c>
      <c r="B214" s="291" t="s">
        <v>1769</v>
      </c>
      <c r="C214" s="291" t="s">
        <v>3054</v>
      </c>
      <c r="D214" s="291"/>
      <c r="E214" s="291">
        <v>8</v>
      </c>
      <c r="F214" s="291">
        <v>1240</v>
      </c>
      <c r="G214" s="291">
        <f t="shared" si="3"/>
        <v>1513.15</v>
      </c>
      <c r="H214" s="291">
        <v>49.2</v>
      </c>
      <c r="I214" s="291">
        <v>1.1100000000000001</v>
      </c>
      <c r="J214" s="291">
        <v>16</v>
      </c>
      <c r="K214" s="291">
        <v>8.6300000000000008</v>
      </c>
      <c r="L214" s="291">
        <v>0.5</v>
      </c>
      <c r="M214" s="291">
        <v>9.5</v>
      </c>
      <c r="N214" s="291">
        <v>11.8</v>
      </c>
      <c r="O214" s="291">
        <v>2.61</v>
      </c>
      <c r="P214" s="291">
        <v>0.08</v>
      </c>
      <c r="Q214" s="291">
        <v>0.11</v>
      </c>
      <c r="R214" s="291">
        <v>0.08</v>
      </c>
      <c r="S214" s="291"/>
      <c r="T214" s="291">
        <v>51.4</v>
      </c>
      <c r="U214" s="291">
        <v>0.5</v>
      </c>
      <c r="V214" s="291">
        <v>6.03</v>
      </c>
      <c r="W214" s="291">
        <v>0.55000000000000004</v>
      </c>
      <c r="X214" s="291">
        <v>4.78</v>
      </c>
      <c r="Y214" s="291">
        <v>0.09</v>
      </c>
      <c r="Z214" s="291">
        <v>18.7</v>
      </c>
      <c r="AA214" s="291">
        <v>17.7</v>
      </c>
      <c r="AB214" s="291">
        <v>0.1</v>
      </c>
      <c r="AC214" s="292"/>
    </row>
    <row r="215" spans="1:29">
      <c r="A215" s="295" t="s">
        <v>1757</v>
      </c>
      <c r="B215" s="291" t="s">
        <v>1770</v>
      </c>
      <c r="C215" s="291" t="s">
        <v>3054</v>
      </c>
      <c r="D215" s="291"/>
      <c r="E215" s="291">
        <v>8</v>
      </c>
      <c r="F215" s="291">
        <v>1225</v>
      </c>
      <c r="G215" s="291">
        <f t="shared" si="3"/>
        <v>1498.15</v>
      </c>
      <c r="H215" s="291">
        <v>48.9</v>
      </c>
      <c r="I215" s="291">
        <v>2.8</v>
      </c>
      <c r="J215" s="291">
        <v>14.5</v>
      </c>
      <c r="K215" s="291">
        <v>11.6</v>
      </c>
      <c r="L215" s="291">
        <v>0.3</v>
      </c>
      <c r="M215" s="291">
        <v>7.9</v>
      </c>
      <c r="N215" s="291">
        <v>10.199999999999999</v>
      </c>
      <c r="O215" s="291">
        <v>3.39</v>
      </c>
      <c r="P215" s="291">
        <v>0.27</v>
      </c>
      <c r="Q215" s="291">
        <v>0.08</v>
      </c>
      <c r="R215" s="291">
        <v>0.37</v>
      </c>
      <c r="S215" s="291"/>
      <c r="T215" s="291">
        <v>52.6</v>
      </c>
      <c r="U215" s="291">
        <v>0.92</v>
      </c>
      <c r="V215" s="291">
        <v>3.63</v>
      </c>
      <c r="W215" s="291">
        <v>0.23</v>
      </c>
      <c r="X215" s="291">
        <v>7.25</v>
      </c>
      <c r="Y215" s="291">
        <v>0.08</v>
      </c>
      <c r="Z215" s="291">
        <v>17.7</v>
      </c>
      <c r="AA215" s="291">
        <v>18.2</v>
      </c>
      <c r="AB215" s="291">
        <v>0.35</v>
      </c>
      <c r="AC215" s="292"/>
    </row>
    <row r="216" spans="1:29">
      <c r="A216" s="295" t="s">
        <v>1757</v>
      </c>
      <c r="B216" s="291" t="s">
        <v>1771</v>
      </c>
      <c r="C216" s="291" t="s">
        <v>3054</v>
      </c>
      <c r="D216" s="291"/>
      <c r="E216" s="291">
        <v>8</v>
      </c>
      <c r="F216" s="291">
        <v>1210</v>
      </c>
      <c r="G216" s="291">
        <f t="shared" si="3"/>
        <v>1483.15</v>
      </c>
      <c r="H216" s="291">
        <v>49</v>
      </c>
      <c r="I216" s="291">
        <v>3.06</v>
      </c>
      <c r="J216" s="291">
        <v>14</v>
      </c>
      <c r="K216" s="291">
        <v>14.1</v>
      </c>
      <c r="L216" s="291">
        <v>0.23</v>
      </c>
      <c r="M216" s="291">
        <v>6.47</v>
      </c>
      <c r="N216" s="291">
        <v>9.58</v>
      </c>
      <c r="O216" s="291">
        <v>3.22</v>
      </c>
      <c r="P216" s="291">
        <v>0.26</v>
      </c>
      <c r="Q216" s="291">
        <v>0.06</v>
      </c>
      <c r="R216" s="291">
        <v>0.4</v>
      </c>
      <c r="S216" s="291"/>
      <c r="T216" s="291">
        <v>51.9</v>
      </c>
      <c r="U216" s="291">
        <v>1.02</v>
      </c>
      <c r="V216" s="291">
        <v>3.35</v>
      </c>
      <c r="W216" s="291">
        <v>0.2</v>
      </c>
      <c r="X216" s="291">
        <v>7.98</v>
      </c>
      <c r="Y216" s="291">
        <v>0.16</v>
      </c>
      <c r="Z216" s="291">
        <v>16.8</v>
      </c>
      <c r="AA216" s="291">
        <v>18</v>
      </c>
      <c r="AB216" s="291">
        <v>0.34</v>
      </c>
      <c r="AC216" s="292"/>
    </row>
    <row r="217" spans="1:29">
      <c r="A217" s="295" t="s">
        <v>1757</v>
      </c>
      <c r="B217" s="291" t="s">
        <v>1772</v>
      </c>
      <c r="C217" s="291" t="s">
        <v>3054</v>
      </c>
      <c r="D217" s="291"/>
      <c r="E217" s="291">
        <v>10</v>
      </c>
      <c r="F217" s="291">
        <v>1250</v>
      </c>
      <c r="G217" s="291">
        <f t="shared" si="3"/>
        <v>1523.15</v>
      </c>
      <c r="H217" s="291">
        <v>48.7</v>
      </c>
      <c r="I217" s="291">
        <v>1.21</v>
      </c>
      <c r="J217" s="291">
        <v>17.2</v>
      </c>
      <c r="K217" s="291">
        <v>8.99</v>
      </c>
      <c r="L217" s="291">
        <v>0.25</v>
      </c>
      <c r="M217" s="291">
        <v>8.1</v>
      </c>
      <c r="N217" s="291">
        <v>10</v>
      </c>
      <c r="O217" s="291">
        <v>3.84</v>
      </c>
      <c r="P217" s="291">
        <v>0.13</v>
      </c>
      <c r="Q217" s="291"/>
      <c r="R217" s="291">
        <v>0.13</v>
      </c>
      <c r="S217" s="291"/>
      <c r="T217" s="291">
        <v>51.5</v>
      </c>
      <c r="U217" s="291">
        <v>0.81</v>
      </c>
      <c r="V217" s="291">
        <v>6.89</v>
      </c>
      <c r="W217" s="291">
        <v>0.21</v>
      </c>
      <c r="X217" s="291">
        <v>6.14</v>
      </c>
      <c r="Y217" s="291">
        <v>0.17</v>
      </c>
      <c r="Z217" s="291">
        <v>18.3</v>
      </c>
      <c r="AA217" s="291">
        <v>16.100000000000001</v>
      </c>
      <c r="AB217" s="291">
        <v>0.56000000000000005</v>
      </c>
      <c r="AC217" s="292"/>
    </row>
    <row r="218" spans="1:29">
      <c r="A218" s="295" t="s">
        <v>1757</v>
      </c>
      <c r="B218" s="291" t="s">
        <v>1773</v>
      </c>
      <c r="C218" s="291" t="s">
        <v>3054</v>
      </c>
      <c r="D218" s="291"/>
      <c r="E218" s="291">
        <v>10</v>
      </c>
      <c r="F218" s="291">
        <v>1235</v>
      </c>
      <c r="G218" s="291">
        <f t="shared" si="3"/>
        <v>1508.15</v>
      </c>
      <c r="H218" s="291">
        <v>48.6</v>
      </c>
      <c r="I218" s="291">
        <v>1.59</v>
      </c>
      <c r="J218" s="291">
        <v>17.2</v>
      </c>
      <c r="K218" s="291">
        <v>10.199999999999999</v>
      </c>
      <c r="L218" s="291">
        <v>0.15</v>
      </c>
      <c r="M218" s="291">
        <v>8.52</v>
      </c>
      <c r="N218" s="291">
        <v>10.199999999999999</v>
      </c>
      <c r="O218" s="291">
        <v>3.19</v>
      </c>
      <c r="P218" s="291">
        <v>0.16</v>
      </c>
      <c r="Q218" s="291">
        <v>0.06</v>
      </c>
      <c r="R218" s="291">
        <v>0.16</v>
      </c>
      <c r="S218" s="291"/>
      <c r="T218" s="291">
        <v>51.1</v>
      </c>
      <c r="U218" s="291">
        <v>0.68</v>
      </c>
      <c r="V218" s="291">
        <v>7.26</v>
      </c>
      <c r="W218" s="291">
        <v>0.24</v>
      </c>
      <c r="X218" s="291">
        <v>6.2</v>
      </c>
      <c r="Y218" s="291">
        <v>0.16</v>
      </c>
      <c r="Z218" s="291">
        <v>19.399999999999999</v>
      </c>
      <c r="AA218" s="291">
        <v>15.3</v>
      </c>
      <c r="AB218" s="291">
        <v>0.49</v>
      </c>
      <c r="AC218" s="292"/>
    </row>
    <row r="219" spans="1:29">
      <c r="A219" s="295" t="s">
        <v>3055</v>
      </c>
      <c r="B219" s="299" t="s">
        <v>3056</v>
      </c>
      <c r="C219" s="300" t="s">
        <v>3054</v>
      </c>
      <c r="D219" s="292"/>
      <c r="E219" s="299">
        <v>1.02</v>
      </c>
      <c r="F219" s="299">
        <v>1150</v>
      </c>
      <c r="G219" s="291">
        <f t="shared" si="3"/>
        <v>1423.15</v>
      </c>
      <c r="H219" s="299">
        <v>47.43</v>
      </c>
      <c r="I219" s="299">
        <v>1.67</v>
      </c>
      <c r="J219" s="299">
        <v>14.21</v>
      </c>
      <c r="K219" s="300">
        <v>14.29</v>
      </c>
      <c r="L219" s="300">
        <v>0.28000000000000003</v>
      </c>
      <c r="M219" s="300">
        <v>5.6</v>
      </c>
      <c r="N219" s="300">
        <v>13.25</v>
      </c>
      <c r="O219" s="300">
        <v>3.01</v>
      </c>
      <c r="P219" s="300">
        <v>0.26</v>
      </c>
      <c r="Q219" s="300">
        <v>0.06</v>
      </c>
      <c r="R219" s="292"/>
      <c r="S219" s="300"/>
      <c r="T219" s="290">
        <v>52.09</v>
      </c>
      <c r="U219" s="290">
        <v>0.68</v>
      </c>
      <c r="V219" s="290">
        <v>3.04</v>
      </c>
      <c r="W219" s="290">
        <v>0.4</v>
      </c>
      <c r="X219" s="290">
        <v>6.31</v>
      </c>
      <c r="Y219" s="290">
        <v>0.18</v>
      </c>
      <c r="Z219" s="290">
        <v>15.33</v>
      </c>
      <c r="AA219" s="290">
        <v>21.84</v>
      </c>
      <c r="AB219" s="290">
        <v>0.23</v>
      </c>
      <c r="AC219" s="290">
        <v>0</v>
      </c>
    </row>
    <row r="220" spans="1:29">
      <c r="A220" s="295" t="s">
        <v>3055</v>
      </c>
      <c r="B220" s="299" t="s">
        <v>3057</v>
      </c>
      <c r="C220" s="300" t="s">
        <v>3058</v>
      </c>
      <c r="D220" s="292"/>
      <c r="E220" s="299">
        <v>1.03</v>
      </c>
      <c r="F220" s="299">
        <v>1175</v>
      </c>
      <c r="G220" s="291">
        <f t="shared" si="3"/>
        <v>1448.15</v>
      </c>
      <c r="H220" s="299">
        <v>48.23</v>
      </c>
      <c r="I220" s="299">
        <v>1.1599999999999999</v>
      </c>
      <c r="J220" s="299">
        <v>15.29</v>
      </c>
      <c r="K220" s="299">
        <v>11.44</v>
      </c>
      <c r="L220" s="299">
        <v>0.2</v>
      </c>
      <c r="M220" s="299">
        <v>7.15</v>
      </c>
      <c r="N220" s="299">
        <v>13.91</v>
      </c>
      <c r="O220" s="299">
        <v>2.44</v>
      </c>
      <c r="P220" s="299">
        <v>0.18</v>
      </c>
      <c r="Q220" s="300">
        <v>0.06</v>
      </c>
      <c r="R220" s="292"/>
      <c r="S220" s="299">
        <v>0.05</v>
      </c>
      <c r="T220" s="290">
        <v>51.93</v>
      </c>
      <c r="U220" s="290">
        <v>0.63</v>
      </c>
      <c r="V220" s="290">
        <v>3.56</v>
      </c>
      <c r="W220" s="290">
        <v>0.54</v>
      </c>
      <c r="X220" s="290">
        <v>5.68</v>
      </c>
      <c r="Y220" s="290">
        <v>0.11</v>
      </c>
      <c r="Z220" s="290">
        <v>16</v>
      </c>
      <c r="AA220" s="290">
        <v>21.96</v>
      </c>
      <c r="AB220" s="290">
        <v>0.2</v>
      </c>
      <c r="AC220" s="290">
        <v>0.01</v>
      </c>
    </row>
    <row r="221" spans="1:29">
      <c r="A221" s="295" t="s">
        <v>3055</v>
      </c>
      <c r="B221" s="299" t="s">
        <v>3059</v>
      </c>
      <c r="C221" s="300" t="s">
        <v>3054</v>
      </c>
      <c r="D221" s="292"/>
      <c r="E221" s="299">
        <v>2.02</v>
      </c>
      <c r="F221" s="299">
        <v>1150</v>
      </c>
      <c r="G221" s="291">
        <f t="shared" si="3"/>
        <v>1423.15</v>
      </c>
      <c r="H221" s="299">
        <v>45.73</v>
      </c>
      <c r="I221" s="299">
        <v>1.87</v>
      </c>
      <c r="J221" s="299">
        <v>13.21</v>
      </c>
      <c r="K221" s="299">
        <v>16.66</v>
      </c>
      <c r="L221" s="300">
        <v>0.33</v>
      </c>
      <c r="M221" s="300">
        <v>6.17</v>
      </c>
      <c r="N221" s="300">
        <v>12.33</v>
      </c>
      <c r="O221" s="300">
        <v>3.34</v>
      </c>
      <c r="P221" s="300">
        <v>0.35</v>
      </c>
      <c r="Q221" s="300">
        <v>0.11</v>
      </c>
      <c r="R221" s="292"/>
      <c r="S221" s="300"/>
      <c r="T221" s="290">
        <v>51.17</v>
      </c>
      <c r="U221" s="290">
        <v>0.79</v>
      </c>
      <c r="V221" s="290">
        <v>3.9</v>
      </c>
      <c r="W221" s="290">
        <v>0.34</v>
      </c>
      <c r="X221" s="290">
        <v>7.01</v>
      </c>
      <c r="Y221" s="290">
        <v>0.17</v>
      </c>
      <c r="Z221" s="290">
        <v>14.98</v>
      </c>
      <c r="AA221" s="290">
        <v>21.55</v>
      </c>
      <c r="AB221" s="290">
        <v>0.3</v>
      </c>
      <c r="AC221" s="290">
        <v>0</v>
      </c>
    </row>
    <row r="222" spans="1:29">
      <c r="A222" s="295" t="s">
        <v>3055</v>
      </c>
      <c r="B222" s="299" t="s">
        <v>3060</v>
      </c>
      <c r="C222" s="300" t="s">
        <v>3061</v>
      </c>
      <c r="D222" s="292"/>
      <c r="E222" s="299">
        <v>2.0299999999999998</v>
      </c>
      <c r="F222" s="299">
        <v>1175</v>
      </c>
      <c r="G222" s="291">
        <f t="shared" si="3"/>
        <v>1448.15</v>
      </c>
      <c r="H222" s="299">
        <v>48.33</v>
      </c>
      <c r="I222" s="299">
        <v>1.22</v>
      </c>
      <c r="J222" s="299">
        <v>15.21</v>
      </c>
      <c r="K222" s="299">
        <v>11.4</v>
      </c>
      <c r="L222" s="299">
        <v>0.18</v>
      </c>
      <c r="M222" s="299">
        <v>7.49</v>
      </c>
      <c r="N222" s="299">
        <v>13.54</v>
      </c>
      <c r="O222" s="299">
        <v>2.5</v>
      </c>
      <c r="P222" s="299">
        <v>0.14000000000000001</v>
      </c>
      <c r="Q222" s="300">
        <v>0.05</v>
      </c>
      <c r="R222" s="292"/>
      <c r="S222" s="299">
        <v>0.08</v>
      </c>
      <c r="T222" s="290">
        <v>51.27</v>
      </c>
      <c r="U222" s="290">
        <v>0.49</v>
      </c>
      <c r="V222" s="290">
        <v>4.05</v>
      </c>
      <c r="W222" s="290">
        <v>0.71</v>
      </c>
      <c r="X222" s="290">
        <v>5.1100000000000003</v>
      </c>
      <c r="Y222" s="290">
        <v>0.16</v>
      </c>
      <c r="Z222" s="290">
        <v>16.3</v>
      </c>
      <c r="AA222" s="290">
        <v>21.81</v>
      </c>
      <c r="AB222" s="290">
        <v>0.26</v>
      </c>
      <c r="AC222" s="290">
        <v>0</v>
      </c>
    </row>
    <row r="223" spans="1:29">
      <c r="A223" s="295" t="s">
        <v>3055</v>
      </c>
      <c r="B223" s="299" t="s">
        <v>3062</v>
      </c>
      <c r="C223" s="300" t="s">
        <v>3054</v>
      </c>
      <c r="D223" s="292"/>
      <c r="E223" s="299">
        <v>2.02</v>
      </c>
      <c r="F223" s="299">
        <v>1200</v>
      </c>
      <c r="G223" s="291">
        <f t="shared" si="3"/>
        <v>1473.15</v>
      </c>
      <c r="H223" s="299">
        <v>48.94</v>
      </c>
      <c r="I223" s="299">
        <v>1.03</v>
      </c>
      <c r="J223" s="299">
        <v>15.63</v>
      </c>
      <c r="K223" s="299">
        <v>10.37</v>
      </c>
      <c r="L223" s="299">
        <v>0.23</v>
      </c>
      <c r="M223" s="299">
        <v>7.81</v>
      </c>
      <c r="N223" s="300">
        <v>14.04</v>
      </c>
      <c r="O223" s="300">
        <v>2.64</v>
      </c>
      <c r="P223" s="300">
        <v>0.12</v>
      </c>
      <c r="Q223" s="300">
        <v>7.0000000000000007E-2</v>
      </c>
      <c r="R223" s="292"/>
      <c r="S223" s="299"/>
      <c r="T223" s="290">
        <v>50.81</v>
      </c>
      <c r="U223" s="290">
        <v>0.45</v>
      </c>
      <c r="V223" s="290">
        <v>5.14</v>
      </c>
      <c r="W223" s="290">
        <v>0.87</v>
      </c>
      <c r="X223" s="290">
        <v>5.03</v>
      </c>
      <c r="Y223" s="290">
        <v>0</v>
      </c>
      <c r="Z223" s="290">
        <v>16.170000000000002</v>
      </c>
      <c r="AA223" s="290">
        <v>21.61</v>
      </c>
      <c r="AB223" s="290">
        <v>0.27</v>
      </c>
      <c r="AC223" s="290">
        <v>0</v>
      </c>
    </row>
    <row r="224" spans="1:29">
      <c r="A224" s="295" t="s">
        <v>3055</v>
      </c>
      <c r="B224" s="299" t="s">
        <v>3063</v>
      </c>
      <c r="C224" s="300" t="s">
        <v>3064</v>
      </c>
      <c r="D224" s="292"/>
      <c r="E224" s="299">
        <v>4.0199999999999996</v>
      </c>
      <c r="F224" s="299">
        <v>1175</v>
      </c>
      <c r="G224" s="291">
        <f t="shared" si="3"/>
        <v>1448.15</v>
      </c>
      <c r="H224" s="299">
        <v>46.18</v>
      </c>
      <c r="I224" s="299">
        <v>1.63</v>
      </c>
      <c r="J224" s="299">
        <v>15.42</v>
      </c>
      <c r="K224" s="299">
        <v>14.34</v>
      </c>
      <c r="L224" s="299">
        <v>0.25</v>
      </c>
      <c r="M224" s="299">
        <v>6.32</v>
      </c>
      <c r="N224" s="300">
        <v>12.25</v>
      </c>
      <c r="O224" s="300">
        <v>3.38</v>
      </c>
      <c r="P224" s="300">
        <v>0.22</v>
      </c>
      <c r="Q224" s="300">
        <v>0.04</v>
      </c>
      <c r="R224" s="292"/>
      <c r="S224" s="299">
        <v>0.06</v>
      </c>
      <c r="T224" s="290">
        <v>50.56</v>
      </c>
      <c r="U224" s="290">
        <v>0.75</v>
      </c>
      <c r="V224" s="290">
        <v>5.08</v>
      </c>
      <c r="W224" s="290">
        <v>0.36</v>
      </c>
      <c r="X224" s="290">
        <v>6.96</v>
      </c>
      <c r="Y224" s="290">
        <v>0.18</v>
      </c>
      <c r="Z224" s="290">
        <v>14.86</v>
      </c>
      <c r="AA224" s="290">
        <v>20.85</v>
      </c>
      <c r="AB224" s="290">
        <v>0.37</v>
      </c>
      <c r="AC224" s="290">
        <v>0</v>
      </c>
    </row>
    <row r="225" spans="1:29">
      <c r="A225" s="295" t="s">
        <v>3055</v>
      </c>
      <c r="B225" s="299" t="s">
        <v>3065</v>
      </c>
      <c r="C225" s="300" t="s">
        <v>3066</v>
      </c>
      <c r="D225" s="292"/>
      <c r="E225" s="299">
        <v>4.0199999999999996</v>
      </c>
      <c r="F225" s="299">
        <v>1200</v>
      </c>
      <c r="G225" s="291">
        <f t="shared" si="3"/>
        <v>1473.15</v>
      </c>
      <c r="H225" s="299">
        <v>47.63</v>
      </c>
      <c r="I225" s="299">
        <v>1.07</v>
      </c>
      <c r="J225" s="299">
        <v>15.99</v>
      </c>
      <c r="K225" s="299">
        <v>11.5</v>
      </c>
      <c r="L225" s="299">
        <v>0.23</v>
      </c>
      <c r="M225" s="299">
        <v>7.74</v>
      </c>
      <c r="N225" s="299">
        <v>13.31</v>
      </c>
      <c r="O225" s="299">
        <v>2.4</v>
      </c>
      <c r="P225" s="299">
        <v>0.14000000000000001</v>
      </c>
      <c r="Q225" s="300">
        <v>0.05</v>
      </c>
      <c r="R225" s="292"/>
      <c r="S225" s="299">
        <v>0.1</v>
      </c>
      <c r="T225" s="290">
        <v>50.94</v>
      </c>
      <c r="U225" s="290">
        <v>0.47</v>
      </c>
      <c r="V225" s="290">
        <v>5.47</v>
      </c>
      <c r="W225" s="290">
        <v>0.56000000000000005</v>
      </c>
      <c r="X225" s="290">
        <v>5.89</v>
      </c>
      <c r="Y225" s="290">
        <v>0.16</v>
      </c>
      <c r="Z225" s="290">
        <v>16.03</v>
      </c>
      <c r="AA225" s="290">
        <v>21.05</v>
      </c>
      <c r="AB225" s="290">
        <v>0.28000000000000003</v>
      </c>
      <c r="AC225" s="290">
        <v>0</v>
      </c>
    </row>
    <row r="226" spans="1:29">
      <c r="A226" s="295" t="s">
        <v>3055</v>
      </c>
      <c r="B226" s="299" t="s">
        <v>3067</v>
      </c>
      <c r="C226" s="300" t="s">
        <v>3068</v>
      </c>
      <c r="D226" s="292"/>
      <c r="E226" s="299">
        <v>7</v>
      </c>
      <c r="F226" s="299">
        <v>1225</v>
      </c>
      <c r="G226" s="291">
        <f t="shared" si="3"/>
        <v>1498.15</v>
      </c>
      <c r="H226" s="299">
        <v>47.32</v>
      </c>
      <c r="I226" s="299">
        <v>1.1499999999999999</v>
      </c>
      <c r="J226" s="299">
        <v>16.809999999999999</v>
      </c>
      <c r="K226" s="300">
        <v>12.01</v>
      </c>
      <c r="L226" s="300">
        <v>0.22</v>
      </c>
      <c r="M226" s="300">
        <v>7.68</v>
      </c>
      <c r="N226" s="300">
        <v>12.13</v>
      </c>
      <c r="O226" s="300">
        <v>2.5299999999999998</v>
      </c>
      <c r="P226" s="300">
        <v>0.15</v>
      </c>
      <c r="Q226" s="300">
        <v>0.03</v>
      </c>
      <c r="R226" s="292"/>
      <c r="S226" s="299"/>
      <c r="T226" s="290">
        <v>50.81</v>
      </c>
      <c r="U226" s="290">
        <v>0.48</v>
      </c>
      <c r="V226" s="290">
        <v>7.01</v>
      </c>
      <c r="W226" s="290">
        <v>0</v>
      </c>
      <c r="X226" s="290">
        <v>5.99</v>
      </c>
      <c r="Y226" s="290">
        <v>0.19</v>
      </c>
      <c r="Z226" s="290">
        <v>16.16</v>
      </c>
      <c r="AA226" s="290">
        <v>19.46</v>
      </c>
      <c r="AB226" s="290">
        <v>0.41</v>
      </c>
      <c r="AC226" s="290">
        <v>0</v>
      </c>
    </row>
    <row r="227" spans="1:29">
      <c r="A227" s="295" t="s">
        <v>3055</v>
      </c>
      <c r="B227" s="299" t="s">
        <v>3069</v>
      </c>
      <c r="C227" s="300" t="s">
        <v>3070</v>
      </c>
      <c r="D227" s="292"/>
      <c r="E227" s="299">
        <v>1.01</v>
      </c>
      <c r="F227" s="299">
        <v>1125</v>
      </c>
      <c r="G227" s="291">
        <f t="shared" si="3"/>
        <v>1398.15</v>
      </c>
      <c r="H227" s="300">
        <v>47.6</v>
      </c>
      <c r="I227" s="300">
        <v>2.79</v>
      </c>
      <c r="J227" s="299">
        <v>13.6</v>
      </c>
      <c r="K227" s="299">
        <v>15.23</v>
      </c>
      <c r="L227" s="299">
        <v>0.37</v>
      </c>
      <c r="M227" s="299">
        <v>4.9400000000000004</v>
      </c>
      <c r="N227" s="300">
        <v>11.11</v>
      </c>
      <c r="O227" s="300">
        <v>3.53</v>
      </c>
      <c r="P227" s="300">
        <v>0.38</v>
      </c>
      <c r="Q227" s="300"/>
      <c r="R227" s="292"/>
      <c r="S227" s="299"/>
      <c r="T227" s="290">
        <v>52.05</v>
      </c>
      <c r="U227" s="290">
        <v>0.97</v>
      </c>
      <c r="V227" s="290">
        <v>2.2799999999999998</v>
      </c>
      <c r="W227" s="300"/>
      <c r="X227" s="290">
        <v>8.31</v>
      </c>
      <c r="Y227" s="290">
        <v>0.25</v>
      </c>
      <c r="Z227" s="290">
        <v>15.29</v>
      </c>
      <c r="AA227" s="290">
        <v>20.94</v>
      </c>
      <c r="AB227" s="290">
        <v>0.28000000000000003</v>
      </c>
      <c r="AC227" s="290">
        <v>0</v>
      </c>
    </row>
    <row r="228" spans="1:29">
      <c r="A228" s="295" t="s">
        <v>3055</v>
      </c>
      <c r="B228" s="299" t="s">
        <v>3071</v>
      </c>
      <c r="C228" s="300" t="s">
        <v>3072</v>
      </c>
      <c r="D228" s="292"/>
      <c r="E228" s="299">
        <v>1.06</v>
      </c>
      <c r="F228" s="299">
        <v>1150</v>
      </c>
      <c r="G228" s="291">
        <f t="shared" si="3"/>
        <v>1423.15</v>
      </c>
      <c r="H228" s="299">
        <v>48.82</v>
      </c>
      <c r="I228" s="299">
        <v>2.1800000000000002</v>
      </c>
      <c r="J228" s="299">
        <v>13.84</v>
      </c>
      <c r="K228" s="299">
        <v>14.15</v>
      </c>
      <c r="L228" s="299">
        <v>0.3</v>
      </c>
      <c r="M228" s="299">
        <v>5.61</v>
      </c>
      <c r="N228" s="300">
        <v>11.74</v>
      </c>
      <c r="O228" s="300">
        <v>3.01</v>
      </c>
      <c r="P228" s="300">
        <v>0.35</v>
      </c>
      <c r="Q228" s="300"/>
      <c r="R228" s="292"/>
      <c r="S228" s="299"/>
      <c r="T228" s="290">
        <v>52.57</v>
      </c>
      <c r="U228" s="290">
        <v>0.77</v>
      </c>
      <c r="V228" s="290">
        <v>2.06</v>
      </c>
      <c r="W228" s="300"/>
      <c r="X228" s="290">
        <v>7.35</v>
      </c>
      <c r="Y228" s="290">
        <v>0.21</v>
      </c>
      <c r="Z228" s="290">
        <v>16.28</v>
      </c>
      <c r="AA228" s="290">
        <v>20.97</v>
      </c>
      <c r="AB228" s="290">
        <v>0.22</v>
      </c>
      <c r="AC228" s="290">
        <v>0</v>
      </c>
    </row>
    <row r="229" spans="1:29">
      <c r="A229" s="295" t="s">
        <v>3055</v>
      </c>
      <c r="B229" s="299" t="s">
        <v>3073</v>
      </c>
      <c r="C229" s="300" t="s">
        <v>3074</v>
      </c>
      <c r="D229" s="292"/>
      <c r="E229" s="299">
        <v>2.0299999999999998</v>
      </c>
      <c r="F229" s="299">
        <v>1125</v>
      </c>
      <c r="G229" s="291">
        <f t="shared" si="3"/>
        <v>1398.15</v>
      </c>
      <c r="H229" s="299">
        <v>47.37</v>
      </c>
      <c r="I229" s="299">
        <v>3.12</v>
      </c>
      <c r="J229" s="299">
        <v>13.11</v>
      </c>
      <c r="K229" s="299">
        <v>16.37</v>
      </c>
      <c r="L229" s="299">
        <v>0.28999999999999998</v>
      </c>
      <c r="M229" s="299">
        <v>5.0999999999999996</v>
      </c>
      <c r="N229" s="299">
        <v>10.66</v>
      </c>
      <c r="O229" s="299">
        <v>3.55</v>
      </c>
      <c r="P229" s="299">
        <v>0.42</v>
      </c>
      <c r="Q229" s="300"/>
      <c r="R229" s="292"/>
      <c r="S229" s="299">
        <v>0.04</v>
      </c>
      <c r="T229" s="290">
        <v>51.88</v>
      </c>
      <c r="U229" s="290">
        <v>1.1299999999999999</v>
      </c>
      <c r="V229" s="290">
        <v>2.5</v>
      </c>
      <c r="W229" s="300"/>
      <c r="X229" s="290">
        <v>8.41</v>
      </c>
      <c r="Y229" s="290">
        <v>0.21</v>
      </c>
      <c r="Z229" s="290">
        <v>14.9</v>
      </c>
      <c r="AA229" s="290">
        <v>20.86</v>
      </c>
      <c r="AB229" s="290">
        <v>0.32</v>
      </c>
      <c r="AC229" s="290">
        <v>0</v>
      </c>
    </row>
    <row r="230" spans="1:29">
      <c r="A230" s="295" t="s">
        <v>3055</v>
      </c>
      <c r="B230" s="299" t="s">
        <v>3075</v>
      </c>
      <c r="C230" s="300" t="s">
        <v>3076</v>
      </c>
      <c r="D230" s="292"/>
      <c r="E230" s="299">
        <v>2.02</v>
      </c>
      <c r="F230" s="299">
        <v>1150</v>
      </c>
      <c r="G230" s="291">
        <f t="shared" si="3"/>
        <v>1423.15</v>
      </c>
      <c r="H230" s="299">
        <v>48.48</v>
      </c>
      <c r="I230" s="299">
        <v>2.2599999999999998</v>
      </c>
      <c r="J230" s="299">
        <v>14.38</v>
      </c>
      <c r="K230" s="299">
        <v>14.08</v>
      </c>
      <c r="L230" s="299">
        <v>0.33</v>
      </c>
      <c r="M230" s="299">
        <v>5.54</v>
      </c>
      <c r="N230" s="299">
        <v>11.51</v>
      </c>
      <c r="O230" s="299">
        <v>3.14</v>
      </c>
      <c r="P230" s="299">
        <v>0.3</v>
      </c>
      <c r="Q230" s="300"/>
      <c r="R230" s="292"/>
      <c r="S230" s="299">
        <v>0.06</v>
      </c>
      <c r="T230" s="290">
        <v>52.51</v>
      </c>
      <c r="U230" s="290">
        <v>0.76</v>
      </c>
      <c r="V230" s="290">
        <v>2.42</v>
      </c>
      <c r="W230" s="300"/>
      <c r="X230" s="290">
        <v>7.36</v>
      </c>
      <c r="Y230" s="290">
        <v>0.2</v>
      </c>
      <c r="Z230" s="290">
        <v>16.170000000000002</v>
      </c>
      <c r="AA230" s="290">
        <v>20.54</v>
      </c>
      <c r="AB230" s="290">
        <v>0.26</v>
      </c>
      <c r="AC230" s="290">
        <v>0</v>
      </c>
    </row>
    <row r="231" spans="1:29">
      <c r="A231" s="295" t="s">
        <v>3055</v>
      </c>
      <c r="B231" s="299" t="s">
        <v>3077</v>
      </c>
      <c r="C231" s="300" t="s">
        <v>3078</v>
      </c>
      <c r="D231" s="292"/>
      <c r="E231" s="299">
        <v>2.02</v>
      </c>
      <c r="F231" s="299">
        <v>1175</v>
      </c>
      <c r="G231" s="291">
        <f t="shared" si="3"/>
        <v>1448.15</v>
      </c>
      <c r="H231" s="300">
        <v>49.39</v>
      </c>
      <c r="I231" s="300">
        <v>1.74</v>
      </c>
      <c r="J231" s="300">
        <v>14.71</v>
      </c>
      <c r="K231" s="300">
        <v>11.99</v>
      </c>
      <c r="L231" s="300">
        <v>0.25</v>
      </c>
      <c r="M231" s="300">
        <v>6.6</v>
      </c>
      <c r="N231" s="300">
        <v>12.28</v>
      </c>
      <c r="O231" s="300">
        <v>2.82</v>
      </c>
      <c r="P231" s="300">
        <v>0.21</v>
      </c>
      <c r="Q231" s="300"/>
      <c r="R231" s="292"/>
      <c r="S231" s="299"/>
      <c r="T231" s="290">
        <v>52.67</v>
      </c>
      <c r="U231" s="290">
        <v>0.6</v>
      </c>
      <c r="V231" s="290">
        <v>3.16</v>
      </c>
      <c r="W231" s="300"/>
      <c r="X231" s="290">
        <v>6.37</v>
      </c>
      <c r="Y231" s="290">
        <v>0.17</v>
      </c>
      <c r="Z231" s="290">
        <v>16.78</v>
      </c>
      <c r="AA231" s="290">
        <v>20.75</v>
      </c>
      <c r="AB231" s="290">
        <v>0.26</v>
      </c>
      <c r="AC231" s="290">
        <v>0</v>
      </c>
    </row>
    <row r="232" spans="1:29">
      <c r="A232" s="295" t="s">
        <v>3055</v>
      </c>
      <c r="B232" s="299" t="s">
        <v>3079</v>
      </c>
      <c r="C232" s="300" t="s">
        <v>3080</v>
      </c>
      <c r="D232" s="292"/>
      <c r="E232" s="299">
        <v>4.01</v>
      </c>
      <c r="F232" s="299">
        <v>1150</v>
      </c>
      <c r="G232" s="291">
        <f t="shared" si="3"/>
        <v>1423.15</v>
      </c>
      <c r="H232" s="299">
        <v>46.16</v>
      </c>
      <c r="I232" s="299">
        <v>3.5</v>
      </c>
      <c r="J232" s="299">
        <v>11.61</v>
      </c>
      <c r="K232" s="299">
        <v>18.559999999999999</v>
      </c>
      <c r="L232" s="299">
        <v>0.3</v>
      </c>
      <c r="M232" s="299">
        <v>6.04</v>
      </c>
      <c r="N232" s="299">
        <v>10.62</v>
      </c>
      <c r="O232" s="300">
        <v>2.77</v>
      </c>
      <c r="P232" s="300">
        <v>0.44</v>
      </c>
      <c r="Q232" s="300"/>
      <c r="R232" s="292"/>
      <c r="S232" s="299"/>
      <c r="T232" s="290">
        <v>51</v>
      </c>
      <c r="U232" s="290">
        <v>1</v>
      </c>
      <c r="V232" s="290">
        <v>3.75</v>
      </c>
      <c r="W232" s="300"/>
      <c r="X232" s="290">
        <v>9.2799999999999994</v>
      </c>
      <c r="Y232" s="290">
        <v>0.2</v>
      </c>
      <c r="Z232" s="290">
        <v>15.3</v>
      </c>
      <c r="AA232" s="290">
        <v>19.22</v>
      </c>
      <c r="AB232" s="290">
        <v>0.36</v>
      </c>
      <c r="AC232" s="290">
        <v>0</v>
      </c>
    </row>
    <row r="233" spans="1:29">
      <c r="A233" s="295" t="s">
        <v>3055</v>
      </c>
      <c r="B233" s="299" t="s">
        <v>3081</v>
      </c>
      <c r="C233" s="300" t="s">
        <v>3082</v>
      </c>
      <c r="D233" s="292"/>
      <c r="E233" s="299">
        <v>4.0199999999999996</v>
      </c>
      <c r="F233" s="299">
        <v>1175</v>
      </c>
      <c r="G233" s="291">
        <f t="shared" si="3"/>
        <v>1448.15</v>
      </c>
      <c r="H233" s="300">
        <v>48.48</v>
      </c>
      <c r="I233" s="300">
        <v>1.99</v>
      </c>
      <c r="J233" s="300">
        <v>14.89</v>
      </c>
      <c r="K233" s="300">
        <v>12.97</v>
      </c>
      <c r="L233" s="300">
        <v>0.28000000000000003</v>
      </c>
      <c r="M233" s="300">
        <v>6.52</v>
      </c>
      <c r="N233" s="300">
        <v>11.48</v>
      </c>
      <c r="O233" s="300">
        <v>2.85</v>
      </c>
      <c r="P233" s="300">
        <v>0.26</v>
      </c>
      <c r="Q233" s="300"/>
      <c r="R233" s="292"/>
      <c r="S233" s="299">
        <v>7.0000000000000007E-2</v>
      </c>
      <c r="T233" s="290">
        <v>52.72</v>
      </c>
      <c r="U233" s="290">
        <v>0.66</v>
      </c>
      <c r="V233" s="290">
        <v>3.77</v>
      </c>
      <c r="W233" s="300"/>
      <c r="X233" s="290">
        <v>7.21</v>
      </c>
      <c r="Y233" s="290">
        <v>0.24</v>
      </c>
      <c r="Z233" s="290">
        <v>16.62</v>
      </c>
      <c r="AA233" s="290">
        <v>19.920000000000002</v>
      </c>
      <c r="AB233" s="290">
        <v>0.35</v>
      </c>
      <c r="AC233" s="290">
        <v>0</v>
      </c>
    </row>
    <row r="234" spans="1:29">
      <c r="A234" s="295" t="s">
        <v>3055</v>
      </c>
      <c r="B234" s="299" t="s">
        <v>3083</v>
      </c>
      <c r="C234" s="300" t="s">
        <v>3084</v>
      </c>
      <c r="D234" s="292"/>
      <c r="E234" s="299">
        <v>7</v>
      </c>
      <c r="F234" s="299">
        <v>1175</v>
      </c>
      <c r="G234" s="291">
        <f t="shared" si="3"/>
        <v>1448.15</v>
      </c>
      <c r="H234" s="299">
        <v>45.61</v>
      </c>
      <c r="I234" s="299">
        <v>3.2</v>
      </c>
      <c r="J234" s="299">
        <v>14.45</v>
      </c>
      <c r="K234" s="299">
        <v>17.62</v>
      </c>
      <c r="L234" s="299">
        <v>0.32</v>
      </c>
      <c r="M234" s="299">
        <v>5</v>
      </c>
      <c r="N234" s="300">
        <v>9.69</v>
      </c>
      <c r="O234" s="300">
        <v>3.29</v>
      </c>
      <c r="P234" s="300">
        <v>0.41</v>
      </c>
      <c r="Q234" s="300"/>
      <c r="R234" s="292"/>
      <c r="S234" s="299"/>
      <c r="T234" s="290">
        <v>49.8</v>
      </c>
      <c r="U234" s="290">
        <v>1.28</v>
      </c>
      <c r="V234" s="290">
        <v>6.18</v>
      </c>
      <c r="W234" s="300"/>
      <c r="X234" s="290">
        <v>10.68</v>
      </c>
      <c r="Y234" s="290">
        <v>0.32</v>
      </c>
      <c r="Z234" s="290">
        <v>14.08</v>
      </c>
      <c r="AA234" s="290">
        <v>17.440000000000001</v>
      </c>
      <c r="AB234" s="290">
        <v>0.69</v>
      </c>
      <c r="AC234" s="290">
        <v>0.06</v>
      </c>
    </row>
    <row r="235" spans="1:29">
      <c r="A235" s="295" t="s">
        <v>3055</v>
      </c>
      <c r="B235" s="299" t="s">
        <v>3085</v>
      </c>
      <c r="C235" s="300" t="s">
        <v>3054</v>
      </c>
      <c r="D235" s="292"/>
      <c r="E235" s="299">
        <v>7</v>
      </c>
      <c r="F235" s="299">
        <v>1200</v>
      </c>
      <c r="G235" s="291">
        <f t="shared" si="3"/>
        <v>1473.15</v>
      </c>
      <c r="H235" s="299">
        <v>47.64</v>
      </c>
      <c r="I235" s="299">
        <v>1.92</v>
      </c>
      <c r="J235" s="299">
        <v>15.75</v>
      </c>
      <c r="K235" s="299">
        <v>13.6</v>
      </c>
      <c r="L235" s="299">
        <v>0.28999999999999998</v>
      </c>
      <c r="M235" s="299">
        <v>6.75</v>
      </c>
      <c r="N235" s="299">
        <v>10.5</v>
      </c>
      <c r="O235" s="299">
        <v>3.07</v>
      </c>
      <c r="P235" s="299">
        <v>0.27</v>
      </c>
      <c r="Q235" s="300"/>
      <c r="R235" s="292"/>
      <c r="S235" s="299">
        <v>0.12</v>
      </c>
      <c r="T235" s="290">
        <v>51.31</v>
      </c>
      <c r="U235" s="290">
        <v>0.74</v>
      </c>
      <c r="V235" s="290">
        <v>5.53</v>
      </c>
      <c r="W235" s="300"/>
      <c r="X235" s="290">
        <v>8.14</v>
      </c>
      <c r="Y235" s="290">
        <v>0.2</v>
      </c>
      <c r="Z235" s="290">
        <v>16.2</v>
      </c>
      <c r="AA235" s="290">
        <v>18.22</v>
      </c>
      <c r="AB235" s="290">
        <v>0.52</v>
      </c>
      <c r="AC235" s="290">
        <v>0</v>
      </c>
    </row>
    <row r="236" spans="1:29">
      <c r="A236" s="295" t="s">
        <v>3055</v>
      </c>
      <c r="B236" s="299" t="s">
        <v>3086</v>
      </c>
      <c r="C236" s="300" t="s">
        <v>3054</v>
      </c>
      <c r="D236" s="292"/>
      <c r="E236" s="299">
        <v>7</v>
      </c>
      <c r="F236" s="299">
        <v>1225</v>
      </c>
      <c r="G236" s="291">
        <f t="shared" si="3"/>
        <v>1498.15</v>
      </c>
      <c r="H236" s="299">
        <v>49.49</v>
      </c>
      <c r="I236" s="299">
        <v>1.44</v>
      </c>
      <c r="J236" s="299">
        <v>16.22</v>
      </c>
      <c r="K236" s="299">
        <v>10.58</v>
      </c>
      <c r="L236" s="300">
        <v>0.19</v>
      </c>
      <c r="M236" s="300">
        <v>7.24</v>
      </c>
      <c r="N236" s="300">
        <v>11.28</v>
      </c>
      <c r="O236" s="300">
        <v>2.76</v>
      </c>
      <c r="P236" s="300">
        <v>0.19</v>
      </c>
      <c r="Q236" s="300"/>
      <c r="R236" s="292"/>
      <c r="S236" s="299">
        <v>0.11</v>
      </c>
      <c r="T236" s="290">
        <v>52.07</v>
      </c>
      <c r="U236" s="290">
        <v>0.54</v>
      </c>
      <c r="V236" s="290">
        <v>5.23</v>
      </c>
      <c r="W236" s="300"/>
      <c r="X236" s="290">
        <v>5.84</v>
      </c>
      <c r="Y236" s="290">
        <v>0.18</v>
      </c>
      <c r="Z236" s="290">
        <v>16.809999999999999</v>
      </c>
      <c r="AA236" s="290">
        <v>19.920000000000002</v>
      </c>
      <c r="AB236" s="290">
        <v>0.4</v>
      </c>
      <c r="AC236" s="290">
        <v>0</v>
      </c>
    </row>
    <row r="237" spans="1:29">
      <c r="A237" s="295" t="s">
        <v>3055</v>
      </c>
      <c r="B237" s="299" t="s">
        <v>3087</v>
      </c>
      <c r="C237" s="300" t="s">
        <v>3088</v>
      </c>
      <c r="D237" s="292"/>
      <c r="E237" s="299">
        <v>1.01</v>
      </c>
      <c r="F237" s="299">
        <v>1125</v>
      </c>
      <c r="G237" s="291">
        <f t="shared" si="3"/>
        <v>1398.15</v>
      </c>
      <c r="H237" s="299">
        <v>49.38</v>
      </c>
      <c r="I237" s="299">
        <v>2.58</v>
      </c>
      <c r="J237" s="299">
        <v>12.96</v>
      </c>
      <c r="K237" s="299">
        <v>15.53</v>
      </c>
      <c r="L237" s="299">
        <v>0.47</v>
      </c>
      <c r="M237" s="299">
        <v>5</v>
      </c>
      <c r="N237" s="299">
        <v>10.51</v>
      </c>
      <c r="O237" s="299">
        <v>3.26</v>
      </c>
      <c r="P237" s="300">
        <v>0.31</v>
      </c>
      <c r="Q237" s="300"/>
      <c r="R237" s="292"/>
      <c r="S237" s="299">
        <v>0.05</v>
      </c>
      <c r="T237" s="290">
        <v>52.34</v>
      </c>
      <c r="U237" s="290">
        <v>0.79</v>
      </c>
      <c r="V237" s="290">
        <v>1.81</v>
      </c>
      <c r="W237" s="300"/>
      <c r="X237" s="290">
        <v>9.64</v>
      </c>
      <c r="Y237" s="290">
        <v>0.5</v>
      </c>
      <c r="Z237" s="290">
        <v>16.11</v>
      </c>
      <c r="AA237" s="290">
        <v>18.440000000000001</v>
      </c>
      <c r="AB237" s="290">
        <v>0.21</v>
      </c>
      <c r="AC237" s="290">
        <v>0</v>
      </c>
    </row>
    <row r="238" spans="1:29">
      <c r="A238" s="295" t="s">
        <v>3055</v>
      </c>
      <c r="B238" s="299" t="s">
        <v>3089</v>
      </c>
      <c r="C238" s="300" t="s">
        <v>3090</v>
      </c>
      <c r="D238" s="292"/>
      <c r="E238" s="299">
        <v>1.02</v>
      </c>
      <c r="F238" s="299">
        <v>1150</v>
      </c>
      <c r="G238" s="291">
        <f t="shared" si="3"/>
        <v>1423.15</v>
      </c>
      <c r="H238" s="299">
        <v>50.55</v>
      </c>
      <c r="I238" s="299">
        <v>1.9</v>
      </c>
      <c r="J238" s="299">
        <v>13.7</v>
      </c>
      <c r="K238" s="299">
        <v>12.26</v>
      </c>
      <c r="L238" s="300">
        <v>0.45</v>
      </c>
      <c r="M238" s="300">
        <v>6.37</v>
      </c>
      <c r="N238" s="300">
        <v>11.82</v>
      </c>
      <c r="O238" s="300">
        <v>2.72</v>
      </c>
      <c r="P238" s="300">
        <v>0.23</v>
      </c>
      <c r="Q238" s="300"/>
      <c r="R238" s="292"/>
      <c r="S238" s="299">
        <v>0.05</v>
      </c>
      <c r="T238" s="290">
        <v>53.12</v>
      </c>
      <c r="U238" s="290">
        <v>0.65</v>
      </c>
      <c r="V238" s="290">
        <v>2.2599999999999998</v>
      </c>
      <c r="W238" s="300"/>
      <c r="X238" s="290">
        <v>7.96</v>
      </c>
      <c r="Y238" s="290">
        <v>0.36</v>
      </c>
      <c r="Z238" s="290">
        <v>17.12</v>
      </c>
      <c r="AA238" s="290">
        <v>19.28</v>
      </c>
      <c r="AB238" s="290">
        <v>0.28000000000000003</v>
      </c>
      <c r="AC238" s="290">
        <v>0</v>
      </c>
    </row>
    <row r="239" spans="1:29">
      <c r="A239" s="295" t="s">
        <v>3055</v>
      </c>
      <c r="B239" s="299" t="s">
        <v>3091</v>
      </c>
      <c r="C239" s="300" t="s">
        <v>3092</v>
      </c>
      <c r="D239" s="292"/>
      <c r="E239" s="299">
        <v>2.0299999999999998</v>
      </c>
      <c r="F239" s="299">
        <v>1125</v>
      </c>
      <c r="G239" s="291">
        <f t="shared" si="3"/>
        <v>1398.15</v>
      </c>
      <c r="H239" s="299">
        <v>49.06</v>
      </c>
      <c r="I239" s="299">
        <v>2.86</v>
      </c>
      <c r="J239" s="299">
        <v>12.65</v>
      </c>
      <c r="K239" s="299">
        <v>16.22</v>
      </c>
      <c r="L239" s="299">
        <v>0.49</v>
      </c>
      <c r="M239" s="299">
        <v>4.79</v>
      </c>
      <c r="N239" s="299">
        <v>10.050000000000001</v>
      </c>
      <c r="O239" s="299">
        <v>3.02</v>
      </c>
      <c r="P239" s="299">
        <v>0.34</v>
      </c>
      <c r="Q239" s="300"/>
      <c r="R239" s="292"/>
      <c r="S239" s="299">
        <v>0.09</v>
      </c>
      <c r="T239" s="290">
        <v>52.2</v>
      </c>
      <c r="U239" s="290">
        <v>0.83</v>
      </c>
      <c r="V239" s="290">
        <v>2.0499999999999998</v>
      </c>
      <c r="W239" s="300"/>
      <c r="X239" s="290">
        <v>10.17</v>
      </c>
      <c r="Y239" s="290">
        <v>0.49</v>
      </c>
      <c r="Z239" s="290">
        <v>15.92</v>
      </c>
      <c r="AA239" s="290">
        <v>18.38</v>
      </c>
      <c r="AB239" s="290">
        <v>0.25</v>
      </c>
      <c r="AC239" s="290">
        <v>0</v>
      </c>
    </row>
    <row r="240" spans="1:29">
      <c r="A240" s="295" t="s">
        <v>3055</v>
      </c>
      <c r="B240" s="299" t="s">
        <v>3093</v>
      </c>
      <c r="C240" s="300" t="s">
        <v>3094</v>
      </c>
      <c r="D240" s="292"/>
      <c r="E240" s="299">
        <v>2.02</v>
      </c>
      <c r="F240" s="299">
        <v>1150</v>
      </c>
      <c r="G240" s="291">
        <f t="shared" si="3"/>
        <v>1423.15</v>
      </c>
      <c r="H240" s="299">
        <v>50.12</v>
      </c>
      <c r="I240" s="299">
        <v>1.98</v>
      </c>
      <c r="J240" s="299">
        <v>14.02</v>
      </c>
      <c r="K240" s="299">
        <v>13</v>
      </c>
      <c r="L240" s="299">
        <v>0.4</v>
      </c>
      <c r="M240" s="299">
        <v>6.07</v>
      </c>
      <c r="N240" s="299">
        <v>11.26</v>
      </c>
      <c r="O240" s="300">
        <v>2.9</v>
      </c>
      <c r="P240" s="300">
        <v>0.25</v>
      </c>
      <c r="Q240" s="300"/>
      <c r="R240" s="292"/>
      <c r="S240" s="299">
        <v>0.08</v>
      </c>
      <c r="T240" s="290">
        <v>52.14</v>
      </c>
      <c r="U240" s="290">
        <v>0.76</v>
      </c>
      <c r="V240" s="290">
        <v>2.72</v>
      </c>
      <c r="W240" s="300"/>
      <c r="X240" s="290">
        <v>8.25</v>
      </c>
      <c r="Y240" s="290">
        <v>0.41</v>
      </c>
      <c r="Z240" s="290">
        <v>16.46</v>
      </c>
      <c r="AA240" s="290">
        <v>19.12</v>
      </c>
      <c r="AB240" s="290">
        <v>0.23</v>
      </c>
      <c r="AC240" s="290">
        <v>0</v>
      </c>
    </row>
    <row r="241" spans="1:29">
      <c r="A241" s="295" t="s">
        <v>3055</v>
      </c>
      <c r="B241" s="299" t="s">
        <v>3095</v>
      </c>
      <c r="C241" s="300" t="s">
        <v>3096</v>
      </c>
      <c r="D241" s="292"/>
      <c r="E241" s="299">
        <v>4.0199999999999996</v>
      </c>
      <c r="F241" s="299">
        <v>1125</v>
      </c>
      <c r="G241" s="291">
        <f t="shared" si="3"/>
        <v>1398.15</v>
      </c>
      <c r="H241" s="299">
        <v>46.26</v>
      </c>
      <c r="I241" s="299">
        <v>4.0999999999999996</v>
      </c>
      <c r="J241" s="299">
        <v>11.93</v>
      </c>
      <c r="K241" s="299">
        <v>20.07</v>
      </c>
      <c r="L241" s="299">
        <v>0.59</v>
      </c>
      <c r="M241" s="299">
        <v>4.04</v>
      </c>
      <c r="N241" s="300">
        <v>9.16</v>
      </c>
      <c r="O241" s="300">
        <v>2.93</v>
      </c>
      <c r="P241" s="300">
        <v>0.41</v>
      </c>
      <c r="Q241" s="300"/>
      <c r="R241" s="292"/>
      <c r="S241" s="299"/>
      <c r="T241" s="290">
        <v>51.17</v>
      </c>
      <c r="U241" s="290">
        <v>1.21</v>
      </c>
      <c r="V241" s="290">
        <v>2.7</v>
      </c>
      <c r="W241" s="300"/>
      <c r="X241" s="290">
        <v>14.41</v>
      </c>
      <c r="Y241" s="290">
        <v>0.64</v>
      </c>
      <c r="Z241" s="290">
        <v>14.29</v>
      </c>
      <c r="AA241" s="290">
        <v>15.5</v>
      </c>
      <c r="AB241" s="290">
        <v>0.33</v>
      </c>
      <c r="AC241" s="290">
        <v>0</v>
      </c>
    </row>
    <row r="242" spans="1:29">
      <c r="A242" s="295" t="s">
        <v>3055</v>
      </c>
      <c r="B242" s="299" t="s">
        <v>3097</v>
      </c>
      <c r="C242" s="300" t="s">
        <v>3098</v>
      </c>
      <c r="D242" s="292"/>
      <c r="E242" s="299">
        <v>4.01</v>
      </c>
      <c r="F242" s="299">
        <v>1150</v>
      </c>
      <c r="G242" s="291">
        <f t="shared" si="3"/>
        <v>1423.15</v>
      </c>
      <c r="H242" s="299">
        <v>48.69</v>
      </c>
      <c r="I242" s="299">
        <v>2.58</v>
      </c>
      <c r="J242" s="299">
        <v>13.51</v>
      </c>
      <c r="K242" s="299">
        <v>16.22</v>
      </c>
      <c r="L242" s="299">
        <v>0.47</v>
      </c>
      <c r="M242" s="299">
        <v>5.34</v>
      </c>
      <c r="N242" s="299">
        <v>9.9</v>
      </c>
      <c r="O242" s="300">
        <v>2.99</v>
      </c>
      <c r="P242" s="300">
        <v>0.31</v>
      </c>
      <c r="Q242" s="300"/>
      <c r="R242" s="292"/>
      <c r="S242" s="299">
        <v>0.08</v>
      </c>
      <c r="T242" s="290">
        <v>51.49</v>
      </c>
      <c r="U242" s="290">
        <v>0.82</v>
      </c>
      <c r="V242" s="290">
        <v>3.12</v>
      </c>
      <c r="W242" s="300"/>
      <c r="X242" s="290">
        <v>10.79</v>
      </c>
      <c r="Y242" s="290">
        <v>0.53</v>
      </c>
      <c r="Z242" s="290">
        <v>16.260000000000002</v>
      </c>
      <c r="AA242" s="290">
        <v>16.68</v>
      </c>
      <c r="AB242" s="290">
        <v>0.28999999999999998</v>
      </c>
      <c r="AC242" s="290">
        <v>0</v>
      </c>
    </row>
    <row r="243" spans="1:29">
      <c r="A243" s="295" t="s">
        <v>3055</v>
      </c>
      <c r="B243" s="299" t="s">
        <v>3099</v>
      </c>
      <c r="C243" s="300" t="s">
        <v>3100</v>
      </c>
      <c r="D243" s="292"/>
      <c r="E243" s="299">
        <v>4.0199999999999996</v>
      </c>
      <c r="F243" s="299">
        <v>1175</v>
      </c>
      <c r="G243" s="291">
        <f t="shared" si="3"/>
        <v>1448.15</v>
      </c>
      <c r="H243" s="300">
        <v>50.09</v>
      </c>
      <c r="I243" s="300">
        <v>1.98</v>
      </c>
      <c r="J243" s="300">
        <v>14.34</v>
      </c>
      <c r="K243" s="300">
        <v>12.61</v>
      </c>
      <c r="L243" s="300">
        <v>0.4</v>
      </c>
      <c r="M243" s="300">
        <v>6</v>
      </c>
      <c r="N243" s="300">
        <v>11.4</v>
      </c>
      <c r="O243" s="300">
        <v>2.69</v>
      </c>
      <c r="P243" s="300">
        <v>0.22</v>
      </c>
      <c r="Q243" s="300"/>
      <c r="R243" s="292"/>
      <c r="S243" s="299">
        <v>0.1</v>
      </c>
      <c r="T243" s="290">
        <v>52.07</v>
      </c>
      <c r="U243" s="290">
        <v>0.85</v>
      </c>
      <c r="V243" s="290">
        <v>3.85</v>
      </c>
      <c r="W243" s="300"/>
      <c r="X243" s="290">
        <v>8.2200000000000006</v>
      </c>
      <c r="Y243" s="290">
        <v>0.35</v>
      </c>
      <c r="Z243" s="290">
        <v>16.71</v>
      </c>
      <c r="AA243" s="290">
        <v>18.82</v>
      </c>
      <c r="AB243" s="290">
        <v>0.33</v>
      </c>
      <c r="AC243" s="290">
        <v>0</v>
      </c>
    </row>
    <row r="244" spans="1:29">
      <c r="A244" s="295" t="s">
        <v>3055</v>
      </c>
      <c r="B244" s="299" t="s">
        <v>3101</v>
      </c>
      <c r="C244" s="300" t="s">
        <v>3054</v>
      </c>
      <c r="D244" s="292"/>
      <c r="E244" s="299">
        <v>6.98</v>
      </c>
      <c r="F244" s="299">
        <v>1150</v>
      </c>
      <c r="G244" s="291">
        <f t="shared" si="3"/>
        <v>1423.15</v>
      </c>
      <c r="H244" s="299">
        <v>46.2</v>
      </c>
      <c r="I244" s="299">
        <v>3.8</v>
      </c>
      <c r="J244" s="299">
        <v>14.3</v>
      </c>
      <c r="K244" s="300">
        <v>18.84</v>
      </c>
      <c r="L244" s="300">
        <v>0.47</v>
      </c>
      <c r="M244" s="300">
        <v>3.26</v>
      </c>
      <c r="N244" s="300">
        <v>9.0399999999999991</v>
      </c>
      <c r="O244" s="300">
        <v>3.05</v>
      </c>
      <c r="P244" s="300">
        <v>0.42</v>
      </c>
      <c r="Q244" s="300"/>
      <c r="R244" s="292"/>
      <c r="S244" s="299"/>
      <c r="T244" s="290">
        <v>50.25</v>
      </c>
      <c r="U244" s="290">
        <v>1.06</v>
      </c>
      <c r="V244" s="290">
        <v>3.89</v>
      </c>
      <c r="W244" s="300"/>
      <c r="X244" s="290">
        <v>14.76</v>
      </c>
      <c r="Y244" s="290">
        <v>0.56999999999999995</v>
      </c>
      <c r="Z244" s="290">
        <v>13.95</v>
      </c>
      <c r="AA244" s="290">
        <v>14.93</v>
      </c>
      <c r="AB244" s="290">
        <v>0.47</v>
      </c>
      <c r="AC244" s="290">
        <v>0</v>
      </c>
    </row>
    <row r="245" spans="1:29">
      <c r="A245" s="295" t="s">
        <v>3055</v>
      </c>
      <c r="B245" s="299" t="s">
        <v>3102</v>
      </c>
      <c r="C245" s="300" t="s">
        <v>3103</v>
      </c>
      <c r="D245" s="292"/>
      <c r="E245" s="299">
        <v>7</v>
      </c>
      <c r="F245" s="299">
        <v>1175</v>
      </c>
      <c r="G245" s="291">
        <f t="shared" si="3"/>
        <v>1448.15</v>
      </c>
      <c r="H245" s="299">
        <v>47.92</v>
      </c>
      <c r="I245" s="299">
        <v>3</v>
      </c>
      <c r="J245" s="299">
        <v>13.14</v>
      </c>
      <c r="K245" s="299">
        <v>17.260000000000002</v>
      </c>
      <c r="L245" s="299">
        <v>0.45</v>
      </c>
      <c r="M245" s="299">
        <v>4.87</v>
      </c>
      <c r="N245" s="299">
        <v>9.66</v>
      </c>
      <c r="O245" s="300">
        <v>2.95</v>
      </c>
      <c r="P245" s="300">
        <v>0.33</v>
      </c>
      <c r="Q245" s="300"/>
      <c r="R245" s="292"/>
      <c r="S245" s="299">
        <v>7.0000000000000007E-2</v>
      </c>
      <c r="T245" s="290">
        <v>50.82</v>
      </c>
      <c r="U245" s="290">
        <v>0.89</v>
      </c>
      <c r="V245" s="290">
        <v>4.0999999999999996</v>
      </c>
      <c r="W245" s="300"/>
      <c r="X245" s="290">
        <v>12.2</v>
      </c>
      <c r="Y245" s="290">
        <v>0.53</v>
      </c>
      <c r="Z245" s="290">
        <v>14.86</v>
      </c>
      <c r="AA245" s="290">
        <v>16.23</v>
      </c>
      <c r="AB245" s="290">
        <v>0.48</v>
      </c>
      <c r="AC245" s="290">
        <v>0</v>
      </c>
    </row>
    <row r="246" spans="1:29">
      <c r="A246" s="295" t="s">
        <v>3055</v>
      </c>
      <c r="B246" s="299" t="s">
        <v>3104</v>
      </c>
      <c r="C246" s="300" t="s">
        <v>3098</v>
      </c>
      <c r="D246" s="292"/>
      <c r="E246" s="299">
        <v>7</v>
      </c>
      <c r="F246" s="299">
        <v>1200</v>
      </c>
      <c r="G246" s="291">
        <f t="shared" si="3"/>
        <v>1473.15</v>
      </c>
      <c r="H246" s="299">
        <v>49.88</v>
      </c>
      <c r="I246" s="299">
        <v>2.11</v>
      </c>
      <c r="J246" s="299">
        <v>14.67</v>
      </c>
      <c r="K246" s="299">
        <v>12.83</v>
      </c>
      <c r="L246" s="299">
        <v>0.41</v>
      </c>
      <c r="M246" s="299">
        <v>5.64</v>
      </c>
      <c r="N246" s="300">
        <v>10.99</v>
      </c>
      <c r="O246" s="300">
        <v>2.99</v>
      </c>
      <c r="P246" s="300">
        <v>0.24</v>
      </c>
      <c r="Q246" s="300"/>
      <c r="R246" s="292"/>
      <c r="S246" s="299">
        <v>0.14000000000000001</v>
      </c>
      <c r="T246" s="290">
        <v>51.76</v>
      </c>
      <c r="U246" s="290">
        <v>0.67</v>
      </c>
      <c r="V246" s="290">
        <v>4.18</v>
      </c>
      <c r="W246" s="300"/>
      <c r="X246" s="290">
        <v>8.41</v>
      </c>
      <c r="Y246" s="290">
        <v>0.28999999999999998</v>
      </c>
      <c r="Z246" s="290">
        <v>15.49</v>
      </c>
      <c r="AA246" s="290">
        <v>19.23</v>
      </c>
      <c r="AB246" s="290">
        <v>0.49</v>
      </c>
      <c r="AC246" s="290">
        <v>0</v>
      </c>
    </row>
    <row r="247" spans="1:29">
      <c r="A247" s="295" t="s">
        <v>3055</v>
      </c>
      <c r="B247" s="299" t="s">
        <v>3105</v>
      </c>
      <c r="C247" s="300" t="s">
        <v>3106</v>
      </c>
      <c r="D247" s="292"/>
      <c r="E247" s="299">
        <v>1.02</v>
      </c>
      <c r="F247" s="300">
        <v>1100</v>
      </c>
      <c r="G247" s="291">
        <f t="shared" si="3"/>
        <v>1373.15</v>
      </c>
      <c r="H247" s="299">
        <v>47.1</v>
      </c>
      <c r="I247" s="299">
        <v>1.83</v>
      </c>
      <c r="J247" s="299">
        <v>15.53</v>
      </c>
      <c r="K247" s="299">
        <v>15.22</v>
      </c>
      <c r="L247" s="299">
        <v>0.21</v>
      </c>
      <c r="M247" s="299">
        <v>5</v>
      </c>
      <c r="N247" s="300">
        <v>11.31</v>
      </c>
      <c r="O247" s="300">
        <v>3.51</v>
      </c>
      <c r="P247" s="300">
        <v>0.28999999999999998</v>
      </c>
      <c r="Q247" s="300">
        <v>0.02</v>
      </c>
      <c r="R247" s="292"/>
      <c r="S247" s="300"/>
      <c r="T247" s="290">
        <v>49.63</v>
      </c>
      <c r="U247" s="290">
        <v>0.95</v>
      </c>
      <c r="V247" s="290">
        <v>4.79</v>
      </c>
      <c r="W247" s="290">
        <v>0</v>
      </c>
      <c r="X247" s="290">
        <v>8.92</v>
      </c>
      <c r="Y247" s="290">
        <v>0.21</v>
      </c>
      <c r="Z247" s="290">
        <v>13.93</v>
      </c>
      <c r="AA247" s="290">
        <v>21.23</v>
      </c>
      <c r="AB247" s="290">
        <v>0.44</v>
      </c>
      <c r="AC247" s="290">
        <v>0</v>
      </c>
    </row>
    <row r="248" spans="1:29">
      <c r="A248" s="295" t="s">
        <v>3055</v>
      </c>
      <c r="B248" s="290" t="s">
        <v>3107</v>
      </c>
      <c r="C248" s="300" t="s">
        <v>3108</v>
      </c>
      <c r="D248" s="292"/>
      <c r="E248" s="300">
        <v>1.05</v>
      </c>
      <c r="F248" s="300">
        <v>1125</v>
      </c>
      <c r="G248" s="291">
        <f t="shared" si="3"/>
        <v>1398.15</v>
      </c>
      <c r="H248" s="300">
        <v>47.81</v>
      </c>
      <c r="I248" s="300">
        <v>1.6</v>
      </c>
      <c r="J248" s="300">
        <v>15.06</v>
      </c>
      <c r="K248" s="300">
        <v>13.85</v>
      </c>
      <c r="L248" s="300">
        <v>0.25</v>
      </c>
      <c r="M248" s="300">
        <v>6.04</v>
      </c>
      <c r="N248" s="300">
        <v>11.74</v>
      </c>
      <c r="O248" s="300">
        <v>3.4</v>
      </c>
      <c r="P248" s="300">
        <v>0.25</v>
      </c>
      <c r="Q248" s="300">
        <v>0.04</v>
      </c>
      <c r="R248" s="292"/>
      <c r="S248" s="300">
        <v>0.37</v>
      </c>
      <c r="T248" s="290">
        <v>49.65</v>
      </c>
      <c r="U248" s="290">
        <v>0.85</v>
      </c>
      <c r="V248" s="290">
        <v>4.9400000000000004</v>
      </c>
      <c r="W248" s="290">
        <v>0.42</v>
      </c>
      <c r="X248" s="290">
        <v>8.26</v>
      </c>
      <c r="Y248" s="290">
        <v>0.18</v>
      </c>
      <c r="Z248" s="290">
        <v>14.18</v>
      </c>
      <c r="AA248" s="290">
        <v>21.68</v>
      </c>
      <c r="AB248" s="290">
        <v>0.4</v>
      </c>
      <c r="AC248" s="290">
        <v>0</v>
      </c>
    </row>
    <row r="249" spans="1:29">
      <c r="A249" s="295" t="s">
        <v>3055</v>
      </c>
      <c r="B249" s="290" t="s">
        <v>3109</v>
      </c>
      <c r="C249" s="300" t="s">
        <v>3110</v>
      </c>
      <c r="D249" s="292"/>
      <c r="E249" s="300">
        <v>1.05</v>
      </c>
      <c r="F249" s="300">
        <v>1135</v>
      </c>
      <c r="G249" s="291">
        <f t="shared" si="3"/>
        <v>1408.15</v>
      </c>
      <c r="H249" s="300">
        <v>48.39</v>
      </c>
      <c r="I249" s="300">
        <v>1.33</v>
      </c>
      <c r="J249" s="300">
        <v>15.33</v>
      </c>
      <c r="K249" s="300">
        <v>12.23</v>
      </c>
      <c r="L249" s="300">
        <v>0.23</v>
      </c>
      <c r="M249" s="300">
        <v>6.94</v>
      </c>
      <c r="N249" s="300">
        <v>12.14</v>
      </c>
      <c r="O249" s="300">
        <v>3.22</v>
      </c>
      <c r="P249" s="300">
        <v>0.18</v>
      </c>
      <c r="Q249" s="300">
        <v>0.01</v>
      </c>
      <c r="R249" s="292"/>
      <c r="S249" s="300">
        <v>0.54</v>
      </c>
      <c r="T249" s="290">
        <v>49.92</v>
      </c>
      <c r="U249" s="290">
        <v>0.69</v>
      </c>
      <c r="V249" s="290">
        <v>4.78</v>
      </c>
      <c r="W249" s="290">
        <v>0.5</v>
      </c>
      <c r="X249" s="290">
        <v>6.97</v>
      </c>
      <c r="Y249" s="290">
        <v>0.18</v>
      </c>
      <c r="Z249" s="290">
        <v>15</v>
      </c>
      <c r="AA249" s="290">
        <v>21.63</v>
      </c>
      <c r="AB249" s="290">
        <v>0.32</v>
      </c>
      <c r="AC249" s="290">
        <v>0</v>
      </c>
    </row>
    <row r="250" spans="1:29">
      <c r="A250" s="295" t="s">
        <v>3055</v>
      </c>
      <c r="B250" s="290" t="s">
        <v>3111</v>
      </c>
      <c r="C250" s="300" t="s">
        <v>3054</v>
      </c>
      <c r="D250" s="292"/>
      <c r="E250" s="300">
        <v>1.08</v>
      </c>
      <c r="F250" s="300">
        <v>1155</v>
      </c>
      <c r="G250" s="291">
        <f t="shared" si="3"/>
        <v>1428.15</v>
      </c>
      <c r="H250" s="300">
        <v>48.22</v>
      </c>
      <c r="I250" s="300">
        <v>1.35</v>
      </c>
      <c r="J250" s="300">
        <v>14.9</v>
      </c>
      <c r="K250" s="300">
        <v>12.76</v>
      </c>
      <c r="L250" s="300">
        <v>0.23</v>
      </c>
      <c r="M250" s="300">
        <v>6.78</v>
      </c>
      <c r="N250" s="300">
        <v>12.5</v>
      </c>
      <c r="O250" s="300">
        <v>2.99</v>
      </c>
      <c r="P250" s="300">
        <v>0.18</v>
      </c>
      <c r="Q250" s="300">
        <v>0.04</v>
      </c>
      <c r="R250" s="292"/>
      <c r="S250" s="300"/>
      <c r="T250" s="290">
        <v>49.38</v>
      </c>
      <c r="U250" s="290">
        <v>0.64</v>
      </c>
      <c r="V250" s="290">
        <v>5.0199999999999996</v>
      </c>
      <c r="W250" s="290">
        <v>0.64</v>
      </c>
      <c r="X250" s="290">
        <v>7.4</v>
      </c>
      <c r="Y250" s="290">
        <v>0</v>
      </c>
      <c r="Z250" s="290">
        <v>15.14</v>
      </c>
      <c r="AA250" s="290">
        <v>21.39</v>
      </c>
      <c r="AB250" s="290">
        <v>0.3</v>
      </c>
      <c r="AC250" s="290">
        <v>0</v>
      </c>
    </row>
    <row r="251" spans="1:29">
      <c r="A251" s="295" t="s">
        <v>3055</v>
      </c>
      <c r="B251" s="290" t="s">
        <v>3112</v>
      </c>
      <c r="C251" s="300" t="s">
        <v>3113</v>
      </c>
      <c r="D251" s="292"/>
      <c r="E251" s="300">
        <v>2.0499999999999998</v>
      </c>
      <c r="F251" s="300">
        <v>1125</v>
      </c>
      <c r="G251" s="291">
        <f t="shared" si="3"/>
        <v>1398.15</v>
      </c>
      <c r="H251" s="300">
        <v>48.88</v>
      </c>
      <c r="I251" s="300">
        <v>1.47</v>
      </c>
      <c r="J251" s="300">
        <v>16.010000000000002</v>
      </c>
      <c r="K251" s="300">
        <v>13.02</v>
      </c>
      <c r="L251" s="300">
        <v>0.24</v>
      </c>
      <c r="M251" s="300">
        <v>6.24</v>
      </c>
      <c r="N251" s="300">
        <v>10.91</v>
      </c>
      <c r="O251" s="300">
        <v>3.03</v>
      </c>
      <c r="P251" s="300">
        <v>0.21</v>
      </c>
      <c r="Q251" s="300">
        <v>0.03</v>
      </c>
      <c r="R251" s="292"/>
      <c r="S251" s="300"/>
      <c r="T251" s="290">
        <v>49.04</v>
      </c>
      <c r="U251" s="290">
        <v>0.87</v>
      </c>
      <c r="V251" s="290">
        <v>5.72</v>
      </c>
      <c r="W251" s="290">
        <v>0.35</v>
      </c>
      <c r="X251" s="290">
        <v>8.5500000000000007</v>
      </c>
      <c r="Y251" s="290">
        <v>0.19</v>
      </c>
      <c r="Z251" s="290">
        <v>14.27</v>
      </c>
      <c r="AA251" s="290">
        <v>20.88</v>
      </c>
      <c r="AB251" s="290">
        <v>0.41</v>
      </c>
      <c r="AC251" s="290">
        <v>0</v>
      </c>
    </row>
    <row r="252" spans="1:29">
      <c r="A252" s="295" t="s">
        <v>3055</v>
      </c>
      <c r="B252" s="290" t="s">
        <v>3114</v>
      </c>
      <c r="C252" s="300" t="s">
        <v>3115</v>
      </c>
      <c r="D252" s="292"/>
      <c r="E252" s="300">
        <v>2.0299999999999998</v>
      </c>
      <c r="F252" s="300">
        <v>1175</v>
      </c>
      <c r="G252" s="291">
        <f t="shared" si="3"/>
        <v>1448.15</v>
      </c>
      <c r="H252" s="300">
        <v>47.83</v>
      </c>
      <c r="I252" s="300">
        <v>1.27</v>
      </c>
      <c r="J252" s="300">
        <v>15.71</v>
      </c>
      <c r="K252" s="300">
        <v>11.14</v>
      </c>
      <c r="L252" s="300">
        <v>0.25</v>
      </c>
      <c r="M252" s="300">
        <v>7.36</v>
      </c>
      <c r="N252" s="300">
        <v>12.73</v>
      </c>
      <c r="O252" s="300">
        <v>2.79</v>
      </c>
      <c r="P252" s="300">
        <v>0.13</v>
      </c>
      <c r="Q252" s="300">
        <v>0.04</v>
      </c>
      <c r="R252" s="292"/>
      <c r="S252" s="300"/>
      <c r="T252" s="290">
        <v>50.49</v>
      </c>
      <c r="U252" s="290">
        <v>0.54</v>
      </c>
      <c r="V252" s="290">
        <v>5.01</v>
      </c>
      <c r="W252" s="290">
        <v>0.66</v>
      </c>
      <c r="X252" s="290">
        <v>5.25</v>
      </c>
      <c r="Y252" s="290">
        <v>0</v>
      </c>
      <c r="Z252" s="290">
        <v>15.15</v>
      </c>
      <c r="AA252" s="290">
        <v>21.95</v>
      </c>
      <c r="AB252" s="290">
        <v>0.3</v>
      </c>
      <c r="AC252" s="290">
        <v>0</v>
      </c>
    </row>
    <row r="253" spans="1:29">
      <c r="A253" s="295" t="s">
        <v>3055</v>
      </c>
      <c r="B253" s="290" t="s">
        <v>3116</v>
      </c>
      <c r="C253" s="300" t="s">
        <v>3117</v>
      </c>
      <c r="D253" s="292"/>
      <c r="E253" s="300">
        <v>4.01</v>
      </c>
      <c r="F253" s="300">
        <v>1125</v>
      </c>
      <c r="G253" s="291">
        <f t="shared" si="3"/>
        <v>1398.15</v>
      </c>
      <c r="H253" s="300">
        <v>47.39</v>
      </c>
      <c r="I253" s="300">
        <v>1.94</v>
      </c>
      <c r="J253" s="300">
        <v>16.32</v>
      </c>
      <c r="K253" s="300">
        <v>15.11</v>
      </c>
      <c r="L253" s="300">
        <v>0.3</v>
      </c>
      <c r="M253" s="300">
        <v>5.32</v>
      </c>
      <c r="N253" s="300">
        <v>9.77</v>
      </c>
      <c r="O253" s="300">
        <v>3.51</v>
      </c>
      <c r="P253" s="300">
        <v>0.34</v>
      </c>
      <c r="Q253" s="300">
        <v>0.02</v>
      </c>
      <c r="R253" s="292"/>
      <c r="S253" s="300"/>
      <c r="T253" s="290">
        <v>49</v>
      </c>
      <c r="U253" s="290">
        <v>0.96</v>
      </c>
      <c r="V253" s="290">
        <v>5.9</v>
      </c>
      <c r="W253" s="290">
        <v>0</v>
      </c>
      <c r="X253" s="290">
        <v>9.65</v>
      </c>
      <c r="Y253" s="290">
        <v>0.23</v>
      </c>
      <c r="Z253" s="290">
        <v>13.9</v>
      </c>
      <c r="AA253" s="290">
        <v>19.850000000000001</v>
      </c>
      <c r="AB253" s="290">
        <v>0.48</v>
      </c>
      <c r="AC253" s="290">
        <v>0</v>
      </c>
    </row>
    <row r="254" spans="1:29">
      <c r="A254" s="295" t="s">
        <v>3055</v>
      </c>
      <c r="B254" s="290" t="s">
        <v>3118</v>
      </c>
      <c r="C254" s="300" t="s">
        <v>3119</v>
      </c>
      <c r="D254" s="292"/>
      <c r="E254" s="300">
        <v>3.97</v>
      </c>
      <c r="F254" s="300">
        <v>1150</v>
      </c>
      <c r="G254" s="291">
        <f t="shared" si="3"/>
        <v>1423.15</v>
      </c>
      <c r="H254" s="300">
        <v>47.54</v>
      </c>
      <c r="I254" s="300">
        <v>2.15</v>
      </c>
      <c r="J254" s="300">
        <v>15.41</v>
      </c>
      <c r="K254" s="300">
        <v>14.81</v>
      </c>
      <c r="L254" s="300">
        <v>0.28999999999999998</v>
      </c>
      <c r="M254" s="300">
        <v>5.99</v>
      </c>
      <c r="N254" s="300">
        <v>10.050000000000001</v>
      </c>
      <c r="O254" s="300">
        <v>3.16</v>
      </c>
      <c r="P254" s="300">
        <v>0.39</v>
      </c>
      <c r="Q254" s="300">
        <v>0.02</v>
      </c>
      <c r="R254" s="292"/>
      <c r="S254" s="300"/>
      <c r="T254" s="290">
        <v>48.66</v>
      </c>
      <c r="U254" s="290">
        <v>0.93</v>
      </c>
      <c r="V254" s="290">
        <v>6.44</v>
      </c>
      <c r="W254" s="290">
        <v>0.06</v>
      </c>
      <c r="X254" s="290">
        <v>9.44</v>
      </c>
      <c r="Y254" s="290">
        <v>0.23</v>
      </c>
      <c r="Z254" s="290">
        <v>14.15</v>
      </c>
      <c r="AA254" s="290">
        <v>19.25</v>
      </c>
      <c r="AB254" s="290">
        <v>0.59</v>
      </c>
      <c r="AC254" s="290">
        <v>0</v>
      </c>
    </row>
    <row r="255" spans="1:29">
      <c r="A255" s="295" t="s">
        <v>3055</v>
      </c>
      <c r="B255" s="290" t="s">
        <v>3120</v>
      </c>
      <c r="C255" s="300" t="s">
        <v>3121</v>
      </c>
      <c r="D255" s="292"/>
      <c r="E255" s="300">
        <v>4.01</v>
      </c>
      <c r="F255" s="300">
        <v>1175</v>
      </c>
      <c r="G255" s="291">
        <f t="shared" si="3"/>
        <v>1448.15</v>
      </c>
      <c r="H255" s="300">
        <v>47.03</v>
      </c>
      <c r="I255" s="300">
        <v>1.24</v>
      </c>
      <c r="J255" s="300">
        <v>16.21</v>
      </c>
      <c r="K255" s="300">
        <v>12.4</v>
      </c>
      <c r="L255" s="300">
        <v>0.19</v>
      </c>
      <c r="M255" s="300">
        <v>7.41</v>
      </c>
      <c r="N255" s="300">
        <v>11.67</v>
      </c>
      <c r="O255" s="300">
        <v>2.74</v>
      </c>
      <c r="P255" s="300">
        <v>0.14000000000000001</v>
      </c>
      <c r="Q255" s="300">
        <v>0.03</v>
      </c>
      <c r="R255" s="292"/>
      <c r="S255" s="300"/>
      <c r="T255" s="290">
        <v>49.11</v>
      </c>
      <c r="U255" s="290">
        <v>0.6</v>
      </c>
      <c r="V255" s="290">
        <v>6.65</v>
      </c>
      <c r="W255" s="290">
        <v>0.42</v>
      </c>
      <c r="X255" s="290">
        <v>6.88</v>
      </c>
      <c r="Y255" s="290">
        <v>0.15</v>
      </c>
      <c r="Z255" s="290">
        <v>14.61</v>
      </c>
      <c r="AA255" s="290">
        <v>20.52</v>
      </c>
      <c r="AB255" s="290">
        <v>0.44</v>
      </c>
      <c r="AC255" s="290">
        <v>0</v>
      </c>
    </row>
    <row r="256" spans="1:29">
      <c r="A256" s="295" t="s">
        <v>3055</v>
      </c>
      <c r="B256" s="290" t="s">
        <v>3122</v>
      </c>
      <c r="C256" s="300" t="s">
        <v>3123</v>
      </c>
      <c r="D256" s="292"/>
      <c r="E256" s="300">
        <v>4.0199999999999996</v>
      </c>
      <c r="F256" s="300">
        <v>1200</v>
      </c>
      <c r="G256" s="291">
        <f t="shared" si="3"/>
        <v>1473.15</v>
      </c>
      <c r="H256" s="300">
        <v>47.32</v>
      </c>
      <c r="I256" s="300">
        <v>1.1100000000000001</v>
      </c>
      <c r="J256" s="300">
        <v>16.52</v>
      </c>
      <c r="K256" s="300">
        <v>11.2</v>
      </c>
      <c r="L256" s="300">
        <v>0.26</v>
      </c>
      <c r="M256" s="300">
        <v>7.62</v>
      </c>
      <c r="N256" s="300">
        <v>12</v>
      </c>
      <c r="O256" s="300">
        <v>2.72</v>
      </c>
      <c r="P256" s="300">
        <v>0.13</v>
      </c>
      <c r="Q256" s="300"/>
      <c r="R256" s="292"/>
      <c r="S256" s="300"/>
      <c r="T256" s="290">
        <v>49.16</v>
      </c>
      <c r="U256" s="290">
        <v>0.56000000000000005</v>
      </c>
      <c r="V256" s="290">
        <v>6.68</v>
      </c>
      <c r="W256" s="290">
        <v>0.4</v>
      </c>
      <c r="X256" s="290">
        <v>6.75</v>
      </c>
      <c r="Y256" s="290">
        <v>0.15</v>
      </c>
      <c r="Z256" s="290">
        <v>14.68</v>
      </c>
      <c r="AA256" s="290">
        <v>20.7</v>
      </c>
      <c r="AB256" s="290">
        <v>0.38</v>
      </c>
      <c r="AC256" s="290">
        <v>0</v>
      </c>
    </row>
    <row r="257" spans="1:29">
      <c r="A257" s="295" t="s">
        <v>3055</v>
      </c>
      <c r="B257" s="290" t="s">
        <v>3124</v>
      </c>
      <c r="C257" s="300" t="s">
        <v>3125</v>
      </c>
      <c r="D257" s="292"/>
      <c r="E257" s="300">
        <v>1.02</v>
      </c>
      <c r="F257" s="300">
        <v>1100</v>
      </c>
      <c r="G257" s="291">
        <f t="shared" si="3"/>
        <v>1373.15</v>
      </c>
      <c r="H257" s="300">
        <v>48.63</v>
      </c>
      <c r="I257" s="300">
        <v>2.25</v>
      </c>
      <c r="J257" s="300">
        <v>14.43</v>
      </c>
      <c r="K257" s="300">
        <v>14.31</v>
      </c>
      <c r="L257" s="300">
        <v>0.24</v>
      </c>
      <c r="M257" s="300">
        <v>5.63</v>
      </c>
      <c r="N257" s="300">
        <v>10.84</v>
      </c>
      <c r="O257" s="300">
        <v>3.36</v>
      </c>
      <c r="P257" s="300">
        <v>0.31</v>
      </c>
      <c r="Q257" s="300"/>
      <c r="R257" s="292"/>
      <c r="S257" s="300">
        <v>0.43</v>
      </c>
      <c r="T257" s="290">
        <v>50.32</v>
      </c>
      <c r="U257" s="290">
        <v>0.96</v>
      </c>
      <c r="V257" s="290">
        <v>3.46</v>
      </c>
      <c r="W257" s="300"/>
      <c r="X257" s="290">
        <v>9.18</v>
      </c>
      <c r="Y257" s="290">
        <v>0.23</v>
      </c>
      <c r="Z257" s="290">
        <v>15.1</v>
      </c>
      <c r="AA257" s="290">
        <v>20.29</v>
      </c>
      <c r="AB257" s="290">
        <v>0.41</v>
      </c>
      <c r="AC257" s="290">
        <v>0</v>
      </c>
    </row>
    <row r="258" spans="1:29">
      <c r="A258" s="295" t="s">
        <v>3055</v>
      </c>
      <c r="B258" s="290" t="s">
        <v>3126</v>
      </c>
      <c r="C258" s="300" t="s">
        <v>3127</v>
      </c>
      <c r="D258" s="292"/>
      <c r="E258" s="300">
        <v>1.05</v>
      </c>
      <c r="F258" s="300">
        <v>1125</v>
      </c>
      <c r="G258" s="291">
        <f t="shared" si="3"/>
        <v>1398.15</v>
      </c>
      <c r="H258" s="300">
        <v>49.3</v>
      </c>
      <c r="I258" s="300">
        <v>2</v>
      </c>
      <c r="J258" s="300">
        <v>14.82</v>
      </c>
      <c r="K258" s="300">
        <v>12.89</v>
      </c>
      <c r="L258" s="300">
        <v>0.24</v>
      </c>
      <c r="M258" s="300">
        <v>5.89</v>
      </c>
      <c r="N258" s="300">
        <v>11.37</v>
      </c>
      <c r="O258" s="300">
        <v>3.2</v>
      </c>
      <c r="P258" s="300">
        <v>0.27</v>
      </c>
      <c r="Q258" s="300"/>
      <c r="R258" s="292"/>
      <c r="S258" s="300">
        <v>0.48</v>
      </c>
      <c r="T258" s="290">
        <v>50.32</v>
      </c>
      <c r="U258" s="290">
        <v>0.9</v>
      </c>
      <c r="V258" s="290">
        <v>4.07</v>
      </c>
      <c r="W258" s="300"/>
      <c r="X258" s="290">
        <v>8.27</v>
      </c>
      <c r="Y258" s="290">
        <v>0.21</v>
      </c>
      <c r="Z258" s="290">
        <v>15.31</v>
      </c>
      <c r="AA258" s="290">
        <v>20.91</v>
      </c>
      <c r="AB258" s="290">
        <v>0.37</v>
      </c>
      <c r="AC258" s="290">
        <v>0</v>
      </c>
    </row>
    <row r="259" spans="1:29">
      <c r="A259" s="295" t="s">
        <v>3055</v>
      </c>
      <c r="B259" s="290" t="s">
        <v>3128</v>
      </c>
      <c r="C259" s="300" t="s">
        <v>3129</v>
      </c>
      <c r="D259" s="292"/>
      <c r="E259" s="300">
        <v>1.05</v>
      </c>
      <c r="F259" s="300">
        <v>1135</v>
      </c>
      <c r="G259" s="291">
        <f t="shared" ref="G259:G322" si="4">F259+273.15</f>
        <v>1408.15</v>
      </c>
      <c r="H259" s="300">
        <v>49.8</v>
      </c>
      <c r="I259" s="300">
        <v>1.57</v>
      </c>
      <c r="J259" s="300">
        <v>15.79</v>
      </c>
      <c r="K259" s="300">
        <v>10.33</v>
      </c>
      <c r="L259" s="300">
        <v>0.22</v>
      </c>
      <c r="M259" s="300">
        <v>6.68</v>
      </c>
      <c r="N259" s="300">
        <v>12.38</v>
      </c>
      <c r="O259" s="300">
        <v>3.03</v>
      </c>
      <c r="P259" s="300">
        <v>0.21</v>
      </c>
      <c r="Q259" s="300"/>
      <c r="R259" s="292"/>
      <c r="S259" s="300"/>
      <c r="T259" s="290">
        <v>52.36</v>
      </c>
      <c r="U259" s="290">
        <v>0.62</v>
      </c>
      <c r="V259" s="290">
        <v>2.99</v>
      </c>
      <c r="W259" s="300"/>
      <c r="X259" s="290">
        <v>6.71</v>
      </c>
      <c r="Y259" s="290">
        <v>0.2</v>
      </c>
      <c r="Z259" s="290">
        <v>16.55</v>
      </c>
      <c r="AA259" s="290">
        <v>21.13</v>
      </c>
      <c r="AB259" s="290">
        <v>0.31</v>
      </c>
      <c r="AC259" s="290">
        <v>0</v>
      </c>
    </row>
    <row r="260" spans="1:29">
      <c r="A260" s="295" t="s">
        <v>3055</v>
      </c>
      <c r="B260" s="290" t="s">
        <v>3130</v>
      </c>
      <c r="C260" s="300" t="s">
        <v>3131</v>
      </c>
      <c r="D260" s="292"/>
      <c r="E260" s="300">
        <v>1.08</v>
      </c>
      <c r="F260" s="300">
        <v>1155</v>
      </c>
      <c r="G260" s="291">
        <f t="shared" si="4"/>
        <v>1428.15</v>
      </c>
      <c r="H260" s="300">
        <v>49.61</v>
      </c>
      <c r="I260" s="300">
        <v>1.56</v>
      </c>
      <c r="J260" s="300">
        <v>15.17</v>
      </c>
      <c r="K260" s="300">
        <v>10.62</v>
      </c>
      <c r="L260" s="300">
        <v>0.18</v>
      </c>
      <c r="M260" s="300">
        <v>7.24</v>
      </c>
      <c r="N260" s="300">
        <v>12.61</v>
      </c>
      <c r="O260" s="300">
        <v>2.67</v>
      </c>
      <c r="P260" s="300">
        <v>0.2</v>
      </c>
      <c r="Q260" s="300"/>
      <c r="R260" s="292"/>
      <c r="S260" s="300">
        <v>0.51</v>
      </c>
      <c r="T260" s="290">
        <v>50.27</v>
      </c>
      <c r="U260" s="290">
        <v>0.83</v>
      </c>
      <c r="V260" s="290">
        <v>4.3099999999999996</v>
      </c>
      <c r="W260" s="300"/>
      <c r="X260" s="290">
        <v>7.29</v>
      </c>
      <c r="Y260" s="290">
        <v>0.2</v>
      </c>
      <c r="Z260" s="290">
        <v>15.51</v>
      </c>
      <c r="AA260" s="290">
        <v>20.95</v>
      </c>
      <c r="AB260" s="290">
        <v>0.35</v>
      </c>
      <c r="AC260" s="290">
        <v>0</v>
      </c>
    </row>
    <row r="261" spans="1:29">
      <c r="A261" s="295" t="s">
        <v>3055</v>
      </c>
      <c r="B261" s="290" t="s">
        <v>3132</v>
      </c>
      <c r="C261" s="300" t="s">
        <v>3133</v>
      </c>
      <c r="D261" s="292"/>
      <c r="E261" s="300">
        <v>2.0099999999999998</v>
      </c>
      <c r="F261" s="300">
        <v>1100</v>
      </c>
      <c r="G261" s="291">
        <f t="shared" si="4"/>
        <v>1373.15</v>
      </c>
      <c r="H261" s="300">
        <v>48.56</v>
      </c>
      <c r="I261" s="300">
        <v>2.64</v>
      </c>
      <c r="J261" s="300">
        <v>14.7</v>
      </c>
      <c r="K261" s="300">
        <v>15.29</v>
      </c>
      <c r="L261" s="300">
        <v>0.26</v>
      </c>
      <c r="M261" s="300">
        <v>5.04</v>
      </c>
      <c r="N261" s="300">
        <v>9.5299999999999994</v>
      </c>
      <c r="O261" s="300">
        <v>3.2</v>
      </c>
      <c r="P261" s="300">
        <v>0.37</v>
      </c>
      <c r="Q261" s="300"/>
      <c r="R261" s="292"/>
      <c r="S261" s="300">
        <v>0.26</v>
      </c>
      <c r="T261" s="290">
        <v>51.11</v>
      </c>
      <c r="U261" s="290">
        <v>0.9</v>
      </c>
      <c r="V261" s="290">
        <v>3.55</v>
      </c>
      <c r="W261" s="300"/>
      <c r="X261" s="290">
        <v>9.58</v>
      </c>
      <c r="Y261" s="290">
        <v>0.27</v>
      </c>
      <c r="Z261" s="290">
        <v>15.44</v>
      </c>
      <c r="AA261" s="290">
        <v>19.11</v>
      </c>
      <c r="AB261" s="290">
        <v>0.41</v>
      </c>
      <c r="AC261" s="290">
        <v>0</v>
      </c>
    </row>
    <row r="262" spans="1:29">
      <c r="A262" s="295" t="s">
        <v>3055</v>
      </c>
      <c r="B262" s="290" t="s">
        <v>3134</v>
      </c>
      <c r="C262" s="300" t="s">
        <v>3135</v>
      </c>
      <c r="D262" s="292"/>
      <c r="E262" s="300">
        <v>2.0499999999999998</v>
      </c>
      <c r="F262" s="300">
        <v>1125</v>
      </c>
      <c r="G262" s="291">
        <f t="shared" si="4"/>
        <v>1398.15</v>
      </c>
      <c r="H262" s="300">
        <v>49.57</v>
      </c>
      <c r="I262" s="300">
        <v>1.93</v>
      </c>
      <c r="J262" s="300">
        <v>15.66</v>
      </c>
      <c r="K262" s="300">
        <v>12.46</v>
      </c>
      <c r="L262" s="300">
        <v>0.24</v>
      </c>
      <c r="M262" s="300">
        <v>5.88</v>
      </c>
      <c r="N262" s="300">
        <v>10.86</v>
      </c>
      <c r="O262" s="300">
        <v>3.12</v>
      </c>
      <c r="P262" s="300">
        <v>0.28000000000000003</v>
      </c>
      <c r="Q262" s="300"/>
      <c r="R262" s="292"/>
      <c r="S262" s="300">
        <v>0.75</v>
      </c>
      <c r="T262" s="290">
        <v>50.53</v>
      </c>
      <c r="U262" s="290">
        <v>0.86</v>
      </c>
      <c r="V262" s="290">
        <v>4.13</v>
      </c>
      <c r="W262" s="300"/>
      <c r="X262" s="290">
        <v>8.4</v>
      </c>
      <c r="Y262" s="290">
        <v>0.22</v>
      </c>
      <c r="Z262" s="290">
        <v>15.59</v>
      </c>
      <c r="AA262" s="290">
        <v>20.170000000000002</v>
      </c>
      <c r="AB262" s="290">
        <v>0.37</v>
      </c>
      <c r="AC262" s="290">
        <v>0</v>
      </c>
    </row>
    <row r="263" spans="1:29">
      <c r="A263" s="295" t="s">
        <v>3055</v>
      </c>
      <c r="B263" s="290" t="s">
        <v>3136</v>
      </c>
      <c r="C263" s="300" t="s">
        <v>3137</v>
      </c>
      <c r="D263" s="292"/>
      <c r="E263" s="300">
        <v>4.01</v>
      </c>
      <c r="F263" s="300">
        <v>1100</v>
      </c>
      <c r="G263" s="291">
        <f t="shared" si="4"/>
        <v>1373.15</v>
      </c>
      <c r="H263" s="300">
        <v>47.97</v>
      </c>
      <c r="I263" s="300">
        <v>2.84</v>
      </c>
      <c r="J263" s="300">
        <v>15.29</v>
      </c>
      <c r="K263" s="300">
        <v>15.42</v>
      </c>
      <c r="L263" s="300">
        <v>0.28999999999999998</v>
      </c>
      <c r="M263" s="300">
        <v>4.93</v>
      </c>
      <c r="N263" s="300">
        <v>9.19</v>
      </c>
      <c r="O263" s="300">
        <v>3.24</v>
      </c>
      <c r="P263" s="300">
        <v>0.45</v>
      </c>
      <c r="Q263" s="300"/>
      <c r="R263" s="292"/>
      <c r="S263" s="300"/>
      <c r="T263" s="290">
        <v>49.41</v>
      </c>
      <c r="U263" s="290">
        <v>1.06</v>
      </c>
      <c r="V263" s="290">
        <v>4.72</v>
      </c>
      <c r="W263" s="300"/>
      <c r="X263" s="290">
        <v>10.95</v>
      </c>
      <c r="Y263" s="290">
        <v>0.31</v>
      </c>
      <c r="Z263" s="290">
        <v>14.7</v>
      </c>
      <c r="AA263" s="290">
        <v>18.02</v>
      </c>
      <c r="AB263" s="290">
        <v>0.56000000000000005</v>
      </c>
      <c r="AC263" s="290">
        <v>0</v>
      </c>
    </row>
    <row r="264" spans="1:29">
      <c r="A264" s="295" t="s">
        <v>3055</v>
      </c>
      <c r="B264" s="290" t="s">
        <v>3138</v>
      </c>
      <c r="C264" s="300" t="s">
        <v>3139</v>
      </c>
      <c r="D264" s="292"/>
      <c r="E264" s="300">
        <v>4.01</v>
      </c>
      <c r="F264" s="300">
        <v>1125</v>
      </c>
      <c r="G264" s="291">
        <f t="shared" si="4"/>
        <v>1398.15</v>
      </c>
      <c r="H264" s="300">
        <v>48.21</v>
      </c>
      <c r="I264" s="300">
        <v>2.39</v>
      </c>
      <c r="J264" s="300">
        <v>15.31</v>
      </c>
      <c r="K264" s="300">
        <v>15.27</v>
      </c>
      <c r="L264" s="300">
        <v>0.27</v>
      </c>
      <c r="M264" s="300">
        <v>5.43</v>
      </c>
      <c r="N264" s="300">
        <v>9.41</v>
      </c>
      <c r="O264" s="300">
        <v>3.33</v>
      </c>
      <c r="P264" s="300">
        <v>0.38</v>
      </c>
      <c r="Q264" s="300"/>
      <c r="R264" s="292"/>
      <c r="S264" s="300"/>
      <c r="T264" s="290">
        <v>49.83</v>
      </c>
      <c r="U264" s="290">
        <v>1.04</v>
      </c>
      <c r="V264" s="290">
        <v>5.12</v>
      </c>
      <c r="W264" s="300"/>
      <c r="X264" s="290">
        <v>10.81</v>
      </c>
      <c r="Y264" s="290">
        <v>0.28999999999999998</v>
      </c>
      <c r="Z264" s="290">
        <v>15</v>
      </c>
      <c r="AA264" s="290">
        <v>17.829999999999998</v>
      </c>
      <c r="AB264" s="290">
        <v>0.52</v>
      </c>
      <c r="AC264" s="290">
        <v>0</v>
      </c>
    </row>
    <row r="265" spans="1:29">
      <c r="A265" s="295" t="s">
        <v>3055</v>
      </c>
      <c r="B265" s="290" t="s">
        <v>3140</v>
      </c>
      <c r="C265" s="300" t="s">
        <v>3141</v>
      </c>
      <c r="D265" s="292"/>
      <c r="E265" s="300">
        <v>3.97</v>
      </c>
      <c r="F265" s="300">
        <v>1150</v>
      </c>
      <c r="G265" s="291">
        <f t="shared" si="4"/>
        <v>1423.15</v>
      </c>
      <c r="H265" s="300">
        <v>47.7</v>
      </c>
      <c r="I265" s="300">
        <v>2.35</v>
      </c>
      <c r="J265" s="300">
        <v>14.95</v>
      </c>
      <c r="K265" s="300">
        <v>15.34</v>
      </c>
      <c r="L265" s="300">
        <v>0.21</v>
      </c>
      <c r="M265" s="300">
        <v>5.87</v>
      </c>
      <c r="N265" s="300">
        <v>9.89</v>
      </c>
      <c r="O265" s="300">
        <v>3.13</v>
      </c>
      <c r="P265" s="300">
        <v>0.32</v>
      </c>
      <c r="Q265" s="300"/>
      <c r="R265" s="292"/>
      <c r="S265" s="300">
        <v>0.37</v>
      </c>
      <c r="T265" s="290">
        <v>49.09</v>
      </c>
      <c r="U265" s="290">
        <v>1.01</v>
      </c>
      <c r="V265" s="290">
        <v>5.96</v>
      </c>
      <c r="W265" s="300"/>
      <c r="X265" s="290">
        <v>10.06</v>
      </c>
      <c r="Y265" s="290">
        <v>0.23</v>
      </c>
      <c r="Z265" s="290">
        <v>14.36</v>
      </c>
      <c r="AA265" s="290">
        <v>18.829999999999998</v>
      </c>
      <c r="AB265" s="290">
        <v>0.52</v>
      </c>
      <c r="AC265" s="290">
        <v>0.01</v>
      </c>
    </row>
    <row r="266" spans="1:29">
      <c r="A266" s="295" t="s">
        <v>3055</v>
      </c>
      <c r="B266" s="290" t="s">
        <v>3142</v>
      </c>
      <c r="C266" s="300" t="s">
        <v>3143</v>
      </c>
      <c r="D266" s="292"/>
      <c r="E266" s="300">
        <v>4.01</v>
      </c>
      <c r="F266" s="300">
        <v>1175</v>
      </c>
      <c r="G266" s="291">
        <f t="shared" si="4"/>
        <v>1448.15</v>
      </c>
      <c r="H266" s="300">
        <v>48.4</v>
      </c>
      <c r="I266" s="300">
        <v>1.61</v>
      </c>
      <c r="J266" s="300">
        <v>15.93</v>
      </c>
      <c r="K266" s="300">
        <v>11.36</v>
      </c>
      <c r="L266" s="300">
        <v>0.23</v>
      </c>
      <c r="M266" s="300">
        <v>7.06</v>
      </c>
      <c r="N266" s="300">
        <v>11.25</v>
      </c>
      <c r="O266" s="300">
        <v>2.91</v>
      </c>
      <c r="P266" s="300">
        <v>0.19</v>
      </c>
      <c r="Q266" s="300"/>
      <c r="R266" s="292"/>
      <c r="S266" s="300">
        <v>0.63</v>
      </c>
      <c r="T266" s="290">
        <v>51.18</v>
      </c>
      <c r="U266" s="290">
        <v>0.73</v>
      </c>
      <c r="V266" s="290">
        <v>5.76</v>
      </c>
      <c r="W266" s="300"/>
      <c r="X266" s="290">
        <v>6.9</v>
      </c>
      <c r="Y266" s="290">
        <v>0.19</v>
      </c>
      <c r="Z266" s="290">
        <v>15.51</v>
      </c>
      <c r="AA266" s="290">
        <v>19.71</v>
      </c>
      <c r="AB266" s="290">
        <v>0.53</v>
      </c>
      <c r="AC266" s="290">
        <v>0.06</v>
      </c>
    </row>
    <row r="267" spans="1:29">
      <c r="A267" s="295" t="s">
        <v>3055</v>
      </c>
      <c r="B267" s="290" t="s">
        <v>3144</v>
      </c>
      <c r="C267" s="300" t="s">
        <v>3145</v>
      </c>
      <c r="D267" s="292"/>
      <c r="E267" s="300">
        <v>4.0199999999999996</v>
      </c>
      <c r="F267" s="300">
        <v>1200</v>
      </c>
      <c r="G267" s="291">
        <f t="shared" si="4"/>
        <v>1473.15</v>
      </c>
      <c r="H267" s="300">
        <v>48.23</v>
      </c>
      <c r="I267" s="300">
        <v>1.44</v>
      </c>
      <c r="J267" s="300">
        <v>15.49</v>
      </c>
      <c r="K267" s="300">
        <v>10.5</v>
      </c>
      <c r="L267" s="300">
        <v>0.24</v>
      </c>
      <c r="M267" s="300">
        <v>7.68</v>
      </c>
      <c r="N267" s="300">
        <v>12.07</v>
      </c>
      <c r="O267" s="300">
        <v>2.69</v>
      </c>
      <c r="P267" s="300">
        <v>0.17</v>
      </c>
      <c r="Q267" s="300"/>
      <c r="R267" s="292"/>
      <c r="S267" s="300">
        <v>0.55000000000000004</v>
      </c>
      <c r="T267" s="290">
        <v>51.11</v>
      </c>
      <c r="U267" s="290">
        <v>0.51</v>
      </c>
      <c r="V267" s="290">
        <v>4.5</v>
      </c>
      <c r="W267" s="300"/>
      <c r="X267" s="290">
        <v>6.38</v>
      </c>
      <c r="Y267" s="290">
        <v>0.2</v>
      </c>
      <c r="Z267" s="290">
        <v>16.579999999999998</v>
      </c>
      <c r="AA267" s="290">
        <v>19.88</v>
      </c>
      <c r="AB267" s="290">
        <v>0.36</v>
      </c>
      <c r="AC267" s="290">
        <v>0</v>
      </c>
    </row>
    <row r="268" spans="1:29">
      <c r="A268" s="295" t="s">
        <v>3055</v>
      </c>
      <c r="B268" s="290" t="s">
        <v>3146</v>
      </c>
      <c r="C268" s="300" t="s">
        <v>3147</v>
      </c>
      <c r="D268" s="292"/>
      <c r="E268" s="300">
        <v>1.02</v>
      </c>
      <c r="F268" s="300">
        <v>1100</v>
      </c>
      <c r="G268" s="291">
        <f t="shared" si="4"/>
        <v>1373.15</v>
      </c>
      <c r="H268" s="300">
        <v>49.74</v>
      </c>
      <c r="I268" s="300">
        <v>2.2400000000000002</v>
      </c>
      <c r="J268" s="300">
        <v>14.26</v>
      </c>
      <c r="K268" s="300">
        <v>14.18</v>
      </c>
      <c r="L268" s="300">
        <v>0.37</v>
      </c>
      <c r="M268" s="300">
        <v>5.58</v>
      </c>
      <c r="N268" s="300">
        <v>10.31</v>
      </c>
      <c r="O268" s="300">
        <v>3.06</v>
      </c>
      <c r="P268" s="300">
        <v>0.25</v>
      </c>
      <c r="Q268" s="300"/>
      <c r="R268" s="292"/>
      <c r="S268" s="300">
        <v>0.63</v>
      </c>
      <c r="T268" s="290">
        <v>51.19</v>
      </c>
      <c r="U268" s="290">
        <v>0.73</v>
      </c>
      <c r="V268" s="290">
        <v>2.71</v>
      </c>
      <c r="W268" s="300"/>
      <c r="X268" s="290">
        <v>10.43</v>
      </c>
      <c r="Y268" s="290">
        <v>0.52</v>
      </c>
      <c r="Z268" s="290">
        <v>16.03</v>
      </c>
      <c r="AA268" s="290">
        <v>17.649999999999999</v>
      </c>
      <c r="AB268" s="290">
        <v>0.42</v>
      </c>
      <c r="AC268" s="290">
        <v>0</v>
      </c>
    </row>
    <row r="269" spans="1:29">
      <c r="A269" s="295" t="s">
        <v>3055</v>
      </c>
      <c r="B269" s="290" t="s">
        <v>3148</v>
      </c>
      <c r="C269" s="300" t="s">
        <v>3149</v>
      </c>
      <c r="D269" s="292"/>
      <c r="E269" s="300">
        <v>1.05</v>
      </c>
      <c r="F269" s="300">
        <v>1125</v>
      </c>
      <c r="G269" s="291">
        <f t="shared" si="4"/>
        <v>1398.15</v>
      </c>
      <c r="H269" s="300">
        <v>50.14</v>
      </c>
      <c r="I269" s="300">
        <v>1.97</v>
      </c>
      <c r="J269" s="300">
        <v>14.44</v>
      </c>
      <c r="K269" s="300">
        <v>12.72</v>
      </c>
      <c r="L269" s="300">
        <v>0.41</v>
      </c>
      <c r="M269" s="300">
        <v>5.9</v>
      </c>
      <c r="N269" s="300">
        <v>11.13</v>
      </c>
      <c r="O269" s="300">
        <v>3.07</v>
      </c>
      <c r="P269" s="300">
        <v>0.23</v>
      </c>
      <c r="Q269" s="300"/>
      <c r="R269" s="292"/>
      <c r="S269" s="300">
        <v>0.73</v>
      </c>
      <c r="T269" s="290">
        <v>51.12</v>
      </c>
      <c r="U269" s="290">
        <v>0.78</v>
      </c>
      <c r="V269" s="290">
        <v>3.4</v>
      </c>
      <c r="W269" s="300"/>
      <c r="X269" s="290">
        <v>8.51</v>
      </c>
      <c r="Y269" s="290">
        <v>0.38</v>
      </c>
      <c r="Z269" s="290">
        <v>15.87</v>
      </c>
      <c r="AA269" s="290">
        <v>19.86</v>
      </c>
      <c r="AB269" s="290">
        <v>0.35</v>
      </c>
      <c r="AC269" s="290">
        <v>0</v>
      </c>
    </row>
    <row r="270" spans="1:29">
      <c r="A270" s="295" t="s">
        <v>3055</v>
      </c>
      <c r="B270" s="290" t="s">
        <v>3150</v>
      </c>
      <c r="C270" s="300" t="s">
        <v>3151</v>
      </c>
      <c r="D270" s="292"/>
      <c r="E270" s="300">
        <v>1.05</v>
      </c>
      <c r="F270" s="300">
        <v>1135</v>
      </c>
      <c r="G270" s="291">
        <f t="shared" si="4"/>
        <v>1408.15</v>
      </c>
      <c r="H270" s="300">
        <v>50.61</v>
      </c>
      <c r="I270" s="300">
        <v>1.95</v>
      </c>
      <c r="J270" s="300">
        <v>13.91</v>
      </c>
      <c r="K270" s="300">
        <v>11.84</v>
      </c>
      <c r="L270" s="300">
        <v>0.38</v>
      </c>
      <c r="M270" s="300">
        <v>6.44</v>
      </c>
      <c r="N270" s="300">
        <v>11.84</v>
      </c>
      <c r="O270" s="300">
        <v>2.8</v>
      </c>
      <c r="P270" s="300">
        <v>0.22</v>
      </c>
      <c r="Q270" s="300"/>
      <c r="R270" s="292"/>
      <c r="S270" s="300">
        <v>0.82</v>
      </c>
      <c r="T270" s="290">
        <v>52.57</v>
      </c>
      <c r="U270" s="290">
        <v>0.67</v>
      </c>
      <c r="V270" s="290">
        <v>2.76</v>
      </c>
      <c r="W270" s="300"/>
      <c r="X270" s="290">
        <v>7.42</v>
      </c>
      <c r="Y270" s="290">
        <v>0.3</v>
      </c>
      <c r="Z270" s="290">
        <v>16.39</v>
      </c>
      <c r="AA270" s="290">
        <v>20.440000000000001</v>
      </c>
      <c r="AB270" s="290">
        <v>0.27</v>
      </c>
      <c r="AC270" s="290">
        <v>0</v>
      </c>
    </row>
    <row r="271" spans="1:29">
      <c r="A271" s="295" t="s">
        <v>3055</v>
      </c>
      <c r="B271" s="290" t="s">
        <v>3152</v>
      </c>
      <c r="C271" s="300" t="s">
        <v>3153</v>
      </c>
      <c r="D271" s="292"/>
      <c r="E271" s="300">
        <v>2.02</v>
      </c>
      <c r="F271" s="300">
        <v>1075</v>
      </c>
      <c r="G271" s="291">
        <f t="shared" si="4"/>
        <v>1348.15</v>
      </c>
      <c r="H271" s="300">
        <v>49.88</v>
      </c>
      <c r="I271" s="300">
        <v>2.68</v>
      </c>
      <c r="J271" s="300">
        <v>14.22</v>
      </c>
      <c r="K271" s="300">
        <v>15.46</v>
      </c>
      <c r="L271" s="300">
        <v>0.47</v>
      </c>
      <c r="M271" s="300">
        <v>4.5199999999999996</v>
      </c>
      <c r="N271" s="300">
        <v>9.2200000000000006</v>
      </c>
      <c r="O271" s="300">
        <v>3.22</v>
      </c>
      <c r="P271" s="300">
        <v>0.33</v>
      </c>
      <c r="Q271" s="300"/>
      <c r="R271" s="292"/>
      <c r="S271" s="300">
        <v>0.79</v>
      </c>
      <c r="T271" s="290">
        <v>50.91</v>
      </c>
      <c r="U271" s="290">
        <v>0.82</v>
      </c>
      <c r="V271" s="290">
        <v>2.89</v>
      </c>
      <c r="W271" s="300"/>
      <c r="X271" s="290">
        <v>11.21</v>
      </c>
      <c r="Y271" s="290">
        <v>0.49</v>
      </c>
      <c r="Z271" s="290">
        <v>15.41</v>
      </c>
      <c r="AA271" s="290">
        <v>17.8</v>
      </c>
      <c r="AB271" s="290">
        <v>0.37</v>
      </c>
      <c r="AC271" s="290">
        <v>0</v>
      </c>
    </row>
    <row r="272" spans="1:29">
      <c r="A272" s="295" t="s">
        <v>3055</v>
      </c>
      <c r="B272" s="290" t="s">
        <v>3154</v>
      </c>
      <c r="C272" s="300" t="s">
        <v>3155</v>
      </c>
      <c r="D272" s="292"/>
      <c r="E272" s="300">
        <v>2.0099999999999998</v>
      </c>
      <c r="F272" s="300">
        <v>1100</v>
      </c>
      <c r="G272" s="291">
        <f t="shared" si="4"/>
        <v>1373.15</v>
      </c>
      <c r="H272" s="300">
        <v>49.06</v>
      </c>
      <c r="I272" s="300">
        <v>2.56</v>
      </c>
      <c r="J272" s="300">
        <v>13.67</v>
      </c>
      <c r="K272" s="300">
        <v>15.79</v>
      </c>
      <c r="L272" s="300">
        <v>0.46</v>
      </c>
      <c r="M272" s="300">
        <v>5.09</v>
      </c>
      <c r="N272" s="300">
        <v>9.59</v>
      </c>
      <c r="O272" s="300">
        <v>3.08</v>
      </c>
      <c r="P272" s="300">
        <v>0.28000000000000003</v>
      </c>
      <c r="Q272" s="300"/>
      <c r="R272" s="292"/>
      <c r="S272" s="300">
        <v>0.63</v>
      </c>
      <c r="T272" s="290">
        <v>51.43</v>
      </c>
      <c r="U272" s="290">
        <v>0.76</v>
      </c>
      <c r="V272" s="290">
        <v>3.1</v>
      </c>
      <c r="W272" s="300"/>
      <c r="X272" s="290">
        <v>11.46</v>
      </c>
      <c r="Y272" s="290">
        <v>0.5</v>
      </c>
      <c r="Z272" s="290">
        <v>15.83</v>
      </c>
      <c r="AA272" s="290">
        <v>17.239999999999998</v>
      </c>
      <c r="AB272" s="290">
        <v>0.36</v>
      </c>
      <c r="AC272" s="290">
        <v>0</v>
      </c>
    </row>
    <row r="273" spans="1:29">
      <c r="A273" s="295" t="s">
        <v>3055</v>
      </c>
      <c r="B273" s="290" t="s">
        <v>3156</v>
      </c>
      <c r="C273" s="300" t="s">
        <v>3151</v>
      </c>
      <c r="D273" s="292"/>
      <c r="E273" s="300">
        <v>2.0499999999999998</v>
      </c>
      <c r="F273" s="300">
        <v>1125</v>
      </c>
      <c r="G273" s="291">
        <f t="shared" si="4"/>
        <v>1398.15</v>
      </c>
      <c r="H273" s="300">
        <v>50.66</v>
      </c>
      <c r="I273" s="300">
        <v>2.04</v>
      </c>
      <c r="J273" s="300">
        <v>15.05</v>
      </c>
      <c r="K273" s="300">
        <v>12.58</v>
      </c>
      <c r="L273" s="300">
        <v>0.38</v>
      </c>
      <c r="M273" s="300">
        <v>5.32</v>
      </c>
      <c r="N273" s="300">
        <v>10.75</v>
      </c>
      <c r="O273" s="300">
        <v>2.97</v>
      </c>
      <c r="P273" s="300">
        <v>0.25</v>
      </c>
      <c r="Q273" s="300"/>
      <c r="R273" s="292"/>
      <c r="S273" s="300">
        <v>0.94</v>
      </c>
      <c r="T273" s="290">
        <v>51.21</v>
      </c>
      <c r="U273" s="290">
        <v>0.75</v>
      </c>
      <c r="V273" s="290">
        <v>3.11</v>
      </c>
      <c r="W273" s="300"/>
      <c r="X273" s="290">
        <v>9.4600000000000009</v>
      </c>
      <c r="Y273" s="290">
        <v>0.42</v>
      </c>
      <c r="Z273" s="290">
        <v>15.98</v>
      </c>
      <c r="AA273" s="290">
        <v>18.89</v>
      </c>
      <c r="AB273" s="290">
        <v>0.34</v>
      </c>
      <c r="AC273" s="290">
        <v>0</v>
      </c>
    </row>
    <row r="274" spans="1:29">
      <c r="A274" s="295" t="s">
        <v>3055</v>
      </c>
      <c r="B274" s="290" t="s">
        <v>3157</v>
      </c>
      <c r="C274" s="300" t="s">
        <v>3158</v>
      </c>
      <c r="D274" s="292"/>
      <c r="E274" s="300">
        <v>4.01</v>
      </c>
      <c r="F274" s="300">
        <v>1100</v>
      </c>
      <c r="G274" s="291">
        <f t="shared" si="4"/>
        <v>1373.15</v>
      </c>
      <c r="H274" s="300">
        <v>49.25</v>
      </c>
      <c r="I274" s="300">
        <v>2.98</v>
      </c>
      <c r="J274" s="300">
        <v>14.36</v>
      </c>
      <c r="K274" s="300">
        <v>16.37</v>
      </c>
      <c r="L274" s="300">
        <v>0.46</v>
      </c>
      <c r="M274" s="300">
        <v>4.67</v>
      </c>
      <c r="N274" s="300">
        <v>8.4600000000000009</v>
      </c>
      <c r="O274" s="300">
        <v>3.06</v>
      </c>
      <c r="P274" s="300">
        <v>0.37</v>
      </c>
      <c r="Q274" s="300"/>
      <c r="R274" s="292"/>
      <c r="S274" s="300">
        <v>0.69</v>
      </c>
      <c r="T274" s="290">
        <v>49.52</v>
      </c>
      <c r="U274" s="290">
        <v>1.04</v>
      </c>
      <c r="V274" s="290">
        <v>3.79</v>
      </c>
      <c r="W274" s="300"/>
      <c r="X274" s="290">
        <v>12.81</v>
      </c>
      <c r="Y274" s="290">
        <v>0.55000000000000004</v>
      </c>
      <c r="Z274" s="290">
        <v>14.42</v>
      </c>
      <c r="AA274" s="290">
        <v>16.88</v>
      </c>
      <c r="AB274" s="290">
        <v>0.51</v>
      </c>
      <c r="AC274" s="290">
        <v>0</v>
      </c>
    </row>
    <row r="275" spans="1:29">
      <c r="A275" s="295" t="s">
        <v>3055</v>
      </c>
      <c r="B275" s="290" t="s">
        <v>3159</v>
      </c>
      <c r="C275" s="300" t="s">
        <v>3160</v>
      </c>
      <c r="D275" s="292"/>
      <c r="E275" s="300">
        <v>3.97</v>
      </c>
      <c r="F275" s="300">
        <v>1150</v>
      </c>
      <c r="G275" s="291">
        <f t="shared" si="4"/>
        <v>1423.15</v>
      </c>
      <c r="H275" s="300">
        <v>49.44</v>
      </c>
      <c r="I275" s="300">
        <v>2.31</v>
      </c>
      <c r="J275" s="300">
        <v>14.31</v>
      </c>
      <c r="K275" s="300">
        <v>14.46</v>
      </c>
      <c r="L275" s="300">
        <v>0.43</v>
      </c>
      <c r="M275" s="300">
        <v>5.41</v>
      </c>
      <c r="N275" s="300">
        <v>10.08</v>
      </c>
      <c r="O275" s="300">
        <v>3.04</v>
      </c>
      <c r="P275" s="300">
        <v>0.25</v>
      </c>
      <c r="Q275" s="300"/>
      <c r="R275" s="292"/>
      <c r="S275" s="300"/>
      <c r="T275" s="290">
        <v>50.23</v>
      </c>
      <c r="U275" s="290">
        <v>0.78</v>
      </c>
      <c r="V275" s="290">
        <v>4.12</v>
      </c>
      <c r="W275" s="300"/>
      <c r="X275" s="290">
        <v>9.99</v>
      </c>
      <c r="Y275" s="290">
        <v>0.44</v>
      </c>
      <c r="Z275" s="290">
        <v>15.18</v>
      </c>
      <c r="AA275" s="290">
        <v>18.55</v>
      </c>
      <c r="AB275" s="290">
        <v>0.48</v>
      </c>
      <c r="AC275" s="290">
        <v>0.01</v>
      </c>
    </row>
    <row r="276" spans="1:29">
      <c r="A276" s="295" t="s">
        <v>3055</v>
      </c>
      <c r="B276" s="290" t="s">
        <v>3161</v>
      </c>
      <c r="C276" s="300" t="s">
        <v>3145</v>
      </c>
      <c r="D276" s="292"/>
      <c r="E276" s="300">
        <v>4.01</v>
      </c>
      <c r="F276" s="300">
        <v>1175</v>
      </c>
      <c r="G276" s="291">
        <f t="shared" si="4"/>
        <v>1448.15</v>
      </c>
      <c r="H276" s="300">
        <v>49.18</v>
      </c>
      <c r="I276" s="300">
        <v>1.98</v>
      </c>
      <c r="J276" s="300">
        <v>13.58</v>
      </c>
      <c r="K276" s="300">
        <v>12.53</v>
      </c>
      <c r="L276" s="300">
        <v>0.39</v>
      </c>
      <c r="M276" s="300">
        <v>6.28</v>
      </c>
      <c r="N276" s="300">
        <v>11.38</v>
      </c>
      <c r="O276" s="300">
        <v>2.82</v>
      </c>
      <c r="P276" s="300">
        <v>0.2</v>
      </c>
      <c r="Q276" s="300"/>
      <c r="R276" s="292"/>
      <c r="S276" s="300">
        <v>0.71</v>
      </c>
      <c r="T276" s="290">
        <v>51.2</v>
      </c>
      <c r="U276" s="290">
        <v>0.65</v>
      </c>
      <c r="V276" s="290">
        <v>3.43</v>
      </c>
      <c r="W276" s="300"/>
      <c r="X276" s="290">
        <v>7.55</v>
      </c>
      <c r="Y276" s="290">
        <v>0.36</v>
      </c>
      <c r="Z276" s="290">
        <v>15.54</v>
      </c>
      <c r="AA276" s="290">
        <v>20.170000000000002</v>
      </c>
      <c r="AB276" s="290">
        <v>0.36</v>
      </c>
      <c r="AC276" s="290">
        <v>0</v>
      </c>
    </row>
    <row r="277" spans="1:29">
      <c r="A277" s="290" t="s">
        <v>3162</v>
      </c>
      <c r="B277" s="294" t="s">
        <v>2427</v>
      </c>
      <c r="C277" s="294">
        <v>-7.4859999999999998</v>
      </c>
      <c r="D277" s="290"/>
      <c r="E277" s="290">
        <v>4.8250000000000002</v>
      </c>
      <c r="F277" s="290">
        <v>1150</v>
      </c>
      <c r="G277" s="291">
        <f t="shared" si="4"/>
        <v>1423.15</v>
      </c>
      <c r="H277" s="296">
        <v>49.5</v>
      </c>
      <c r="I277" s="297">
        <v>2.7</v>
      </c>
      <c r="J277" s="297">
        <v>14.4</v>
      </c>
      <c r="K277" s="297">
        <v>7.9497</v>
      </c>
      <c r="L277" s="297">
        <v>0.2</v>
      </c>
      <c r="M277" s="297">
        <v>7.8</v>
      </c>
      <c r="N277" s="297">
        <v>10.1</v>
      </c>
      <c r="O277" s="297">
        <v>2.4</v>
      </c>
      <c r="P277" s="297">
        <v>0.6</v>
      </c>
      <c r="Q277" s="297" t="s">
        <v>1353</v>
      </c>
      <c r="R277" s="297" t="s">
        <v>1353</v>
      </c>
      <c r="S277" s="297">
        <v>3.5</v>
      </c>
      <c r="T277" s="296">
        <v>51.296999999999997</v>
      </c>
      <c r="U277" s="297">
        <v>0.96499999999999997</v>
      </c>
      <c r="V277" s="297">
        <v>3.476</v>
      </c>
      <c r="W277" s="297">
        <v>0.51900000000000002</v>
      </c>
      <c r="X277" s="297">
        <v>1.2649999999999999</v>
      </c>
      <c r="Y277" s="297">
        <v>0.185</v>
      </c>
      <c r="Z277" s="297">
        <v>17.568000000000001</v>
      </c>
      <c r="AA277" s="297">
        <v>18.116</v>
      </c>
      <c r="AB277" s="297">
        <v>0.34399999999999997</v>
      </c>
      <c r="AC277" s="290"/>
    </row>
    <row r="278" spans="1:29">
      <c r="A278" s="290" t="s">
        <v>2428</v>
      </c>
      <c r="B278" s="294" t="s">
        <v>2431</v>
      </c>
      <c r="C278" s="294">
        <v>-7.4859999999999998</v>
      </c>
      <c r="D278" s="290"/>
      <c r="E278" s="290">
        <v>4.8250000000000002</v>
      </c>
      <c r="F278" s="290">
        <v>1150</v>
      </c>
      <c r="G278" s="291">
        <f t="shared" si="4"/>
        <v>1423.15</v>
      </c>
      <c r="H278" s="296">
        <v>49</v>
      </c>
      <c r="I278" s="297">
        <v>2.9</v>
      </c>
      <c r="J278" s="297">
        <v>15</v>
      </c>
      <c r="K278" s="297">
        <v>9.6096199999999996</v>
      </c>
      <c r="L278" s="297">
        <v>0.2</v>
      </c>
      <c r="M278" s="297">
        <v>6.2</v>
      </c>
      <c r="N278" s="297">
        <v>9.9</v>
      </c>
      <c r="O278" s="297">
        <v>2.6</v>
      </c>
      <c r="P278" s="297">
        <v>0.6</v>
      </c>
      <c r="Q278" s="297" t="s">
        <v>1353</v>
      </c>
      <c r="R278" s="297" t="s">
        <v>1353</v>
      </c>
      <c r="S278" s="297">
        <v>3.8</v>
      </c>
      <c r="T278" s="296">
        <v>51.386000000000003</v>
      </c>
      <c r="U278" s="297">
        <v>0.94899999999999995</v>
      </c>
      <c r="V278" s="297">
        <v>3.22</v>
      </c>
      <c r="W278" s="297">
        <v>0.53900000000000003</v>
      </c>
      <c r="X278" s="297">
        <v>1.407</v>
      </c>
      <c r="Y278" s="297">
        <v>0.21299999999999999</v>
      </c>
      <c r="Z278" s="297">
        <v>17.308</v>
      </c>
      <c r="AA278" s="297">
        <v>18.373000000000001</v>
      </c>
      <c r="AB278" s="297">
        <v>0.38400000000000001</v>
      </c>
      <c r="AC278" s="290"/>
    </row>
    <row r="279" spans="1:29">
      <c r="A279" s="290" t="s">
        <v>2428</v>
      </c>
      <c r="B279" s="294" t="s">
        <v>2434</v>
      </c>
      <c r="C279" s="294">
        <v>-7.4859999999999998</v>
      </c>
      <c r="D279" s="290"/>
      <c r="E279" s="290">
        <v>4.8250000000000002</v>
      </c>
      <c r="F279" s="290">
        <v>1150</v>
      </c>
      <c r="G279" s="291">
        <f t="shared" si="4"/>
        <v>1423.15</v>
      </c>
      <c r="H279" s="296">
        <v>50.7</v>
      </c>
      <c r="I279" s="297">
        <v>3.3</v>
      </c>
      <c r="J279" s="297">
        <v>18.399999999999999</v>
      </c>
      <c r="K279" s="297">
        <v>6.16974</v>
      </c>
      <c r="L279" s="297">
        <v>0.1</v>
      </c>
      <c r="M279" s="297">
        <v>3.7</v>
      </c>
      <c r="N279" s="297">
        <v>9.8000000000000007</v>
      </c>
      <c r="O279" s="297">
        <v>3</v>
      </c>
      <c r="P279" s="297">
        <v>0.7</v>
      </c>
      <c r="Q279" s="297" t="s">
        <v>1353</v>
      </c>
      <c r="R279" s="297" t="s">
        <v>1353</v>
      </c>
      <c r="S279" s="297">
        <v>4.4000000000000004</v>
      </c>
      <c r="T279" s="296">
        <v>51.22</v>
      </c>
      <c r="U279" s="297">
        <v>0.95</v>
      </c>
      <c r="V279" s="297">
        <v>3.23</v>
      </c>
      <c r="W279" s="297">
        <v>0.73299999999999998</v>
      </c>
      <c r="X279" s="297">
        <v>0.97</v>
      </c>
      <c r="Y279" s="297">
        <v>0.17499999999999999</v>
      </c>
      <c r="Z279" s="297">
        <v>17.602</v>
      </c>
      <c r="AA279" s="297">
        <v>18.457999999999998</v>
      </c>
      <c r="AB279" s="297">
        <v>0.32</v>
      </c>
      <c r="AC279" s="290"/>
    </row>
    <row r="280" spans="1:29">
      <c r="A280" s="290" t="s">
        <v>2428</v>
      </c>
      <c r="B280" s="294" t="s">
        <v>2430</v>
      </c>
      <c r="C280" s="294">
        <v>-8.5519999999999996</v>
      </c>
      <c r="D280" s="290"/>
      <c r="E280" s="290">
        <v>4.835</v>
      </c>
      <c r="F280" s="290">
        <v>1075</v>
      </c>
      <c r="G280" s="291">
        <f t="shared" si="4"/>
        <v>1348.15</v>
      </c>
      <c r="H280" s="296">
        <v>49.4</v>
      </c>
      <c r="I280" s="297">
        <v>2.7</v>
      </c>
      <c r="J280" s="297">
        <v>15</v>
      </c>
      <c r="K280" s="297">
        <v>10.7996</v>
      </c>
      <c r="L280" s="297">
        <v>0.2</v>
      </c>
      <c r="M280" s="297">
        <v>9.6</v>
      </c>
      <c r="N280" s="297">
        <v>8</v>
      </c>
      <c r="O280" s="297">
        <v>0.6</v>
      </c>
      <c r="P280" s="297">
        <v>0.6</v>
      </c>
      <c r="Q280" s="297" t="s">
        <v>1353</v>
      </c>
      <c r="R280" s="297" t="s">
        <v>1353</v>
      </c>
      <c r="S280" s="297">
        <v>3.6</v>
      </c>
      <c r="T280" s="296">
        <v>50.872999999999998</v>
      </c>
      <c r="U280" s="297">
        <v>1.091</v>
      </c>
      <c r="V280" s="297">
        <v>3.331</v>
      </c>
      <c r="W280" s="297">
        <v>0.66200000000000003</v>
      </c>
      <c r="X280" s="297">
        <v>0.78900000000000003</v>
      </c>
      <c r="Y280" s="297">
        <v>0.187</v>
      </c>
      <c r="Z280" s="297">
        <v>16.358000000000001</v>
      </c>
      <c r="AA280" s="297">
        <v>19.704000000000001</v>
      </c>
      <c r="AB280" s="297">
        <v>0.30599999999999999</v>
      </c>
      <c r="AC280" s="290"/>
    </row>
    <row r="281" spans="1:29">
      <c r="A281" s="290" t="s">
        <v>2428</v>
      </c>
      <c r="B281" s="294" t="s">
        <v>2432</v>
      </c>
      <c r="C281" s="294">
        <v>-8.5519999999999996</v>
      </c>
      <c r="D281" s="290"/>
      <c r="E281" s="290">
        <v>4.835</v>
      </c>
      <c r="F281" s="290">
        <v>1075</v>
      </c>
      <c r="G281" s="291">
        <f t="shared" si="4"/>
        <v>1348.15</v>
      </c>
      <c r="H281" s="296">
        <v>48.1</v>
      </c>
      <c r="I281" s="297">
        <v>2.7</v>
      </c>
      <c r="J281" s="297">
        <v>14.7</v>
      </c>
      <c r="K281" s="297">
        <v>11.46954</v>
      </c>
      <c r="L281" s="297">
        <v>0.2</v>
      </c>
      <c r="M281" s="297">
        <v>6.5</v>
      </c>
      <c r="N281" s="297">
        <v>9.4</v>
      </c>
      <c r="O281" s="297">
        <v>2.6</v>
      </c>
      <c r="P281" s="297">
        <v>0.6</v>
      </c>
      <c r="Q281" s="297" t="s">
        <v>1353</v>
      </c>
      <c r="R281" s="297" t="s">
        <v>1353</v>
      </c>
      <c r="S281" s="297">
        <v>3.8</v>
      </c>
      <c r="T281" s="296">
        <v>50.215000000000003</v>
      </c>
      <c r="U281" s="297">
        <v>1.619</v>
      </c>
      <c r="V281" s="297">
        <v>3.7389999999999999</v>
      </c>
      <c r="W281" s="297">
        <v>0.33200000000000002</v>
      </c>
      <c r="X281" s="297">
        <v>0.67700000000000005</v>
      </c>
      <c r="Y281" s="297">
        <v>0.19800000000000001</v>
      </c>
      <c r="Z281" s="297">
        <v>15.77</v>
      </c>
      <c r="AA281" s="297">
        <v>18.780999999999999</v>
      </c>
      <c r="AB281" s="297">
        <v>0.307</v>
      </c>
      <c r="AC281" s="290"/>
    </row>
    <row r="282" spans="1:29">
      <c r="A282" s="290" t="s">
        <v>2428</v>
      </c>
      <c r="B282" s="294" t="s">
        <v>2433</v>
      </c>
      <c r="C282" s="294">
        <v>-8.593</v>
      </c>
      <c r="D282" s="290"/>
      <c r="E282" s="290">
        <v>4.9850000000000003</v>
      </c>
      <c r="F282" s="290">
        <v>1052</v>
      </c>
      <c r="G282" s="291">
        <f t="shared" si="4"/>
        <v>1325.15</v>
      </c>
      <c r="H282" s="296">
        <v>48.4</v>
      </c>
      <c r="I282" s="297">
        <v>2.1</v>
      </c>
      <c r="J282" s="297">
        <v>17.100000000000001</v>
      </c>
      <c r="K282" s="297">
        <v>9.9795599999999993</v>
      </c>
      <c r="L282" s="297">
        <v>0.1</v>
      </c>
      <c r="M282" s="297">
        <v>6.4</v>
      </c>
      <c r="N282" s="297">
        <v>7.5</v>
      </c>
      <c r="O282" s="297">
        <v>2.9</v>
      </c>
      <c r="P282" s="297">
        <v>0.7</v>
      </c>
      <c r="Q282" s="297" t="s">
        <v>1353</v>
      </c>
      <c r="R282" s="297" t="s">
        <v>1353</v>
      </c>
      <c r="S282" s="297">
        <v>4.3</v>
      </c>
      <c r="T282" s="296">
        <v>50.381999999999998</v>
      </c>
      <c r="U282" s="297">
        <v>1.5309999999999999</v>
      </c>
      <c r="V282" s="297">
        <v>3.8140000000000001</v>
      </c>
      <c r="W282" s="297">
        <v>0.30599999999999999</v>
      </c>
      <c r="X282" s="297">
        <v>6.3070000000000004</v>
      </c>
      <c r="Y282" s="297">
        <v>0.21199999999999999</v>
      </c>
      <c r="Z282" s="297">
        <v>16.074000000000002</v>
      </c>
      <c r="AA282" s="297">
        <v>19.477</v>
      </c>
      <c r="AB282" s="297">
        <v>0.28000000000000003</v>
      </c>
      <c r="AC282" s="290"/>
    </row>
    <row r="283" spans="1:29">
      <c r="A283" s="290" t="s">
        <v>2428</v>
      </c>
      <c r="B283" s="294" t="s">
        <v>2435</v>
      </c>
      <c r="C283" s="294">
        <v>-8.593</v>
      </c>
      <c r="D283" s="290"/>
      <c r="E283" s="290">
        <v>4.9850000000000003</v>
      </c>
      <c r="F283" s="290">
        <v>1052</v>
      </c>
      <c r="G283" s="291">
        <f t="shared" si="4"/>
        <v>1325.15</v>
      </c>
      <c r="H283" s="296">
        <v>47.7</v>
      </c>
      <c r="I283" s="297">
        <v>2.2999999999999998</v>
      </c>
      <c r="J283" s="297">
        <v>18.2</v>
      </c>
      <c r="K283" s="297">
        <v>11.159520000000001</v>
      </c>
      <c r="L283" s="297">
        <v>0.1</v>
      </c>
      <c r="M283" s="297">
        <v>7.4</v>
      </c>
      <c r="N283" s="297">
        <v>5.5</v>
      </c>
      <c r="O283" s="297">
        <v>3</v>
      </c>
      <c r="P283" s="297">
        <v>0.7</v>
      </c>
      <c r="Q283" s="297" t="s">
        <v>1353</v>
      </c>
      <c r="R283" s="297" t="s">
        <v>1353</v>
      </c>
      <c r="S283" s="297">
        <v>4.5999999999999996</v>
      </c>
      <c r="T283" s="296">
        <v>50.845999999999997</v>
      </c>
      <c r="U283" s="297">
        <v>1.1830000000000001</v>
      </c>
      <c r="V283" s="297">
        <v>3.367</v>
      </c>
      <c r="W283" s="297">
        <v>0.27900000000000003</v>
      </c>
      <c r="X283" s="297">
        <v>5.6070000000000002</v>
      </c>
      <c r="Y283" s="297">
        <v>0.20699999999999999</v>
      </c>
      <c r="Z283" s="297">
        <v>15.909000000000001</v>
      </c>
      <c r="AA283" s="297">
        <v>20.260999999999999</v>
      </c>
      <c r="AB283" s="297">
        <v>0.36099999999999999</v>
      </c>
      <c r="AC283" s="290"/>
    </row>
    <row r="284" spans="1:29">
      <c r="A284" s="290" t="s">
        <v>2428</v>
      </c>
      <c r="B284" s="294" t="s">
        <v>2436</v>
      </c>
      <c r="C284" s="294">
        <v>-8.593</v>
      </c>
      <c r="D284" s="290"/>
      <c r="E284" s="290">
        <v>4.9850000000000003</v>
      </c>
      <c r="F284" s="290">
        <v>1052</v>
      </c>
      <c r="G284" s="291">
        <f t="shared" si="4"/>
        <v>1325.15</v>
      </c>
      <c r="H284" s="296">
        <v>49.3</v>
      </c>
      <c r="I284" s="297">
        <v>2.2999999999999998</v>
      </c>
      <c r="J284" s="297">
        <v>17.2</v>
      </c>
      <c r="K284" s="297">
        <v>10.849499999999999</v>
      </c>
      <c r="L284" s="297">
        <v>0.2</v>
      </c>
      <c r="M284" s="297">
        <v>4.2</v>
      </c>
      <c r="N284" s="297">
        <v>8.1999999999999993</v>
      </c>
      <c r="O284" s="297">
        <v>3</v>
      </c>
      <c r="P284" s="297">
        <v>0.7</v>
      </c>
      <c r="Q284" s="297" t="s">
        <v>1353</v>
      </c>
      <c r="R284" s="297" t="s">
        <v>1353</v>
      </c>
      <c r="S284" s="297">
        <v>4.5999999999999996</v>
      </c>
      <c r="T284" s="296">
        <v>49.689</v>
      </c>
      <c r="U284" s="297">
        <v>1.462</v>
      </c>
      <c r="V284" s="297">
        <v>3.99</v>
      </c>
      <c r="W284" s="297">
        <v>0.27</v>
      </c>
      <c r="X284" s="297">
        <v>7.1609999999999996</v>
      </c>
      <c r="Y284" s="297">
        <v>0.14599999999999999</v>
      </c>
      <c r="Z284" s="297">
        <v>14.814</v>
      </c>
      <c r="AA284" s="297">
        <v>19.829999999999998</v>
      </c>
      <c r="AB284" s="297">
        <v>0.32700000000000001</v>
      </c>
      <c r="AC284" s="290"/>
    </row>
    <row r="285" spans="1:29">
      <c r="A285" s="290" t="s">
        <v>2428</v>
      </c>
      <c r="B285" s="294" t="s">
        <v>2437</v>
      </c>
      <c r="C285" s="294">
        <v>-8.593</v>
      </c>
      <c r="D285" s="290"/>
      <c r="E285" s="290">
        <v>4.9850000000000003</v>
      </c>
      <c r="F285" s="290">
        <v>1052</v>
      </c>
      <c r="G285" s="291">
        <f t="shared" si="4"/>
        <v>1325.15</v>
      </c>
      <c r="H285" s="296">
        <v>50.8</v>
      </c>
      <c r="I285" s="297">
        <v>2.5</v>
      </c>
      <c r="J285" s="297">
        <v>17.8</v>
      </c>
      <c r="K285" s="297">
        <v>8.2995999999999999</v>
      </c>
      <c r="L285" s="297">
        <v>0.1</v>
      </c>
      <c r="M285" s="297">
        <v>2.1</v>
      </c>
      <c r="N285" s="297">
        <v>10.1</v>
      </c>
      <c r="O285" s="297">
        <v>3.1</v>
      </c>
      <c r="P285" s="297">
        <v>0.7</v>
      </c>
      <c r="Q285" s="297" t="s">
        <v>1353</v>
      </c>
      <c r="R285" s="297" t="s">
        <v>1353</v>
      </c>
      <c r="S285" s="297">
        <v>4.5999999999999996</v>
      </c>
      <c r="T285" s="296">
        <v>50.043999999999997</v>
      </c>
      <c r="U285" s="297">
        <v>1.4239999999999999</v>
      </c>
      <c r="V285" s="297">
        <v>4.0940000000000003</v>
      </c>
      <c r="W285" s="297">
        <v>0.28000000000000003</v>
      </c>
      <c r="X285" s="297">
        <v>6.0469999999999997</v>
      </c>
      <c r="Y285" s="297">
        <v>0.20799999999999999</v>
      </c>
      <c r="Z285" s="297">
        <v>15.276</v>
      </c>
      <c r="AA285" s="297">
        <v>20.219000000000001</v>
      </c>
      <c r="AB285" s="297">
        <v>0.34899999999999998</v>
      </c>
      <c r="AC285" s="290"/>
    </row>
    <row r="286" spans="1:29">
      <c r="A286" s="290" t="s">
        <v>2428</v>
      </c>
      <c r="B286" s="294" t="s">
        <v>2438</v>
      </c>
      <c r="C286" s="294">
        <v>-8.593</v>
      </c>
      <c r="D286" s="290"/>
      <c r="E286" s="290">
        <v>4.9850000000000003</v>
      </c>
      <c r="F286" s="290">
        <v>1052</v>
      </c>
      <c r="G286" s="291">
        <f t="shared" si="4"/>
        <v>1325.15</v>
      </c>
      <c r="H286" s="296">
        <v>49.4</v>
      </c>
      <c r="I286" s="297">
        <v>2.2999999999999998</v>
      </c>
      <c r="J286" s="297">
        <v>18.2</v>
      </c>
      <c r="K286" s="297">
        <v>8.50962</v>
      </c>
      <c r="L286" s="297">
        <v>0.1</v>
      </c>
      <c r="M286" s="297">
        <v>6.6</v>
      </c>
      <c r="N286" s="297">
        <v>7.2</v>
      </c>
      <c r="O286" s="297">
        <v>3.2</v>
      </c>
      <c r="P286" s="297">
        <v>0.7</v>
      </c>
      <c r="Q286" s="297" t="s">
        <v>1353</v>
      </c>
      <c r="R286" s="297" t="s">
        <v>1353</v>
      </c>
      <c r="S286" s="297">
        <v>4.7</v>
      </c>
      <c r="T286" s="296">
        <v>50.536999999999999</v>
      </c>
      <c r="U286" s="297">
        <v>1.3380000000000001</v>
      </c>
      <c r="V286" s="297">
        <v>3.742</v>
      </c>
      <c r="W286" s="297">
        <v>0.32100000000000001</v>
      </c>
      <c r="X286" s="297">
        <v>6.7</v>
      </c>
      <c r="Y286" s="297">
        <v>0.192</v>
      </c>
      <c r="Z286" s="297">
        <v>15.597</v>
      </c>
      <c r="AA286" s="297">
        <v>19.919</v>
      </c>
      <c r="AB286" s="297">
        <v>0.29099999999999998</v>
      </c>
      <c r="AC286" s="290"/>
    </row>
    <row r="287" spans="1:29">
      <c r="A287" s="290" t="s">
        <v>3163</v>
      </c>
      <c r="B287" s="294" t="s">
        <v>1374</v>
      </c>
      <c r="C287" s="294"/>
      <c r="D287" s="290"/>
      <c r="E287" s="290">
        <v>9</v>
      </c>
      <c r="F287" s="290">
        <v>1220</v>
      </c>
      <c r="G287" s="291">
        <f t="shared" si="4"/>
        <v>1493.15</v>
      </c>
      <c r="H287" s="296">
        <v>48.1</v>
      </c>
      <c r="I287" s="297">
        <v>1.35</v>
      </c>
      <c r="J287" s="297">
        <v>14.4</v>
      </c>
      <c r="K287" s="297">
        <v>13.4</v>
      </c>
      <c r="L287" s="297">
        <v>0.25</v>
      </c>
      <c r="M287" s="297">
        <v>7.91</v>
      </c>
      <c r="N287" s="297">
        <v>10.3</v>
      </c>
      <c r="O287" s="297">
        <v>2.36</v>
      </c>
      <c r="P287" s="297">
        <v>0.2</v>
      </c>
      <c r="Q287" s="297">
        <v>0.04</v>
      </c>
      <c r="R287" s="297">
        <v>0.11</v>
      </c>
      <c r="S287" s="297"/>
      <c r="T287" s="296">
        <v>51.6</v>
      </c>
      <c r="U287" s="297">
        <v>0.55000000000000004</v>
      </c>
      <c r="V287" s="297">
        <v>4.79</v>
      </c>
      <c r="W287" s="297">
        <v>0.39</v>
      </c>
      <c r="X287" s="297">
        <v>9.3699999999999992</v>
      </c>
      <c r="Y287" s="297">
        <v>0.26</v>
      </c>
      <c r="Z287" s="297">
        <v>18.8</v>
      </c>
      <c r="AA287" s="297">
        <v>14.3</v>
      </c>
      <c r="AB287" s="297">
        <v>0.31</v>
      </c>
      <c r="AC287" s="290"/>
    </row>
    <row r="288" spans="1:29">
      <c r="A288" s="290" t="s">
        <v>1364</v>
      </c>
      <c r="B288" s="294" t="s">
        <v>1375</v>
      </c>
      <c r="C288" s="294"/>
      <c r="D288" s="290"/>
      <c r="E288" s="290">
        <v>9</v>
      </c>
      <c r="F288" s="290">
        <v>1230</v>
      </c>
      <c r="G288" s="291">
        <f t="shared" si="4"/>
        <v>1503.15</v>
      </c>
      <c r="H288" s="296">
        <v>50.1</v>
      </c>
      <c r="I288" s="297">
        <v>1.1499999999999999</v>
      </c>
      <c r="J288" s="297">
        <v>16.3</v>
      </c>
      <c r="K288" s="297">
        <v>9.1199999999999992</v>
      </c>
      <c r="L288" s="297">
        <v>0.13</v>
      </c>
      <c r="M288" s="297">
        <v>9.01</v>
      </c>
      <c r="N288" s="297">
        <v>10.9</v>
      </c>
      <c r="O288" s="297">
        <v>2.77</v>
      </c>
      <c r="P288" s="297">
        <v>0.12</v>
      </c>
      <c r="Q288" s="297">
        <v>0.09</v>
      </c>
      <c r="R288" s="297">
        <v>0.12</v>
      </c>
      <c r="S288" s="297"/>
      <c r="T288" s="296">
        <v>53.1</v>
      </c>
      <c r="U288" s="297">
        <v>0.52</v>
      </c>
      <c r="V288" s="297">
        <v>3.64</v>
      </c>
      <c r="W288" s="297">
        <v>0.17</v>
      </c>
      <c r="X288" s="297">
        <v>7.11</v>
      </c>
      <c r="Y288" s="297">
        <v>0.13</v>
      </c>
      <c r="Z288" s="297">
        <v>20.5</v>
      </c>
      <c r="AA288" s="297">
        <v>14.9</v>
      </c>
      <c r="AB288" s="297">
        <v>0.3</v>
      </c>
      <c r="AC288" s="290"/>
    </row>
    <row r="289" spans="1:29">
      <c r="A289" s="290" t="s">
        <v>1364</v>
      </c>
      <c r="B289" s="294" t="s">
        <v>1379</v>
      </c>
      <c r="C289" s="294"/>
      <c r="D289" s="290"/>
      <c r="E289" s="290">
        <v>9</v>
      </c>
      <c r="F289" s="290">
        <v>1225</v>
      </c>
      <c r="G289" s="291">
        <f t="shared" si="4"/>
        <v>1498.15</v>
      </c>
      <c r="H289" s="296">
        <v>50.1</v>
      </c>
      <c r="I289" s="297">
        <v>1.1499999999999999</v>
      </c>
      <c r="J289" s="297">
        <v>16.2</v>
      </c>
      <c r="K289" s="297">
        <v>8.93</v>
      </c>
      <c r="L289" s="297">
        <v>0.12</v>
      </c>
      <c r="M289" s="297">
        <v>9.26</v>
      </c>
      <c r="N289" s="297">
        <v>11</v>
      </c>
      <c r="O289" s="297">
        <v>2.76</v>
      </c>
      <c r="P289" s="297">
        <v>0.13</v>
      </c>
      <c r="Q289" s="297">
        <v>7.0000000000000007E-2</v>
      </c>
      <c r="R289" s="297">
        <v>0.09</v>
      </c>
      <c r="S289" s="297"/>
      <c r="T289" s="296">
        <v>52.8</v>
      </c>
      <c r="U289" s="297">
        <v>0.65</v>
      </c>
      <c r="V289" s="297">
        <v>4.45</v>
      </c>
      <c r="W289" s="297">
        <v>0.13</v>
      </c>
      <c r="X289" s="297">
        <v>6.43</v>
      </c>
      <c r="Y289" s="297">
        <v>0.17</v>
      </c>
      <c r="Z289" s="297">
        <v>20.100000000000001</v>
      </c>
      <c r="AA289" s="297">
        <v>15</v>
      </c>
      <c r="AB289" s="297">
        <v>0.37</v>
      </c>
      <c r="AC289" s="290"/>
    </row>
    <row r="290" spans="1:29">
      <c r="A290" s="290" t="s">
        <v>1364</v>
      </c>
      <c r="B290" s="294" t="s">
        <v>1393</v>
      </c>
      <c r="C290" s="294"/>
      <c r="D290" s="290"/>
      <c r="E290" s="290">
        <v>9</v>
      </c>
      <c r="F290" s="290">
        <v>1250</v>
      </c>
      <c r="G290" s="291">
        <f t="shared" si="4"/>
        <v>1523.15</v>
      </c>
      <c r="H290" s="296">
        <v>49.9</v>
      </c>
      <c r="I290" s="297">
        <v>0.74</v>
      </c>
      <c r="J290" s="297">
        <v>16.600000000000001</v>
      </c>
      <c r="K290" s="297">
        <v>8.58</v>
      </c>
      <c r="L290" s="297">
        <v>0.21</v>
      </c>
      <c r="M290" s="297">
        <v>8.49</v>
      </c>
      <c r="N290" s="297">
        <v>10.5</v>
      </c>
      <c r="O290" s="297">
        <v>2.84</v>
      </c>
      <c r="P290" s="297">
        <v>0.12</v>
      </c>
      <c r="Q290" s="297">
        <v>0.02</v>
      </c>
      <c r="R290" s="297">
        <v>0.06</v>
      </c>
      <c r="S290" s="297"/>
      <c r="T290" s="296">
        <v>53.2</v>
      </c>
      <c r="U290" s="297">
        <v>0.38</v>
      </c>
      <c r="V290" s="297">
        <v>4.71</v>
      </c>
      <c r="W290" s="297">
        <v>0.09</v>
      </c>
      <c r="X290" s="297">
        <v>6.81</v>
      </c>
      <c r="Y290" s="297">
        <v>0.15</v>
      </c>
      <c r="Z290" s="297">
        <v>20.5</v>
      </c>
      <c r="AA290" s="297">
        <v>14.3</v>
      </c>
      <c r="AB290" s="297">
        <v>0.31</v>
      </c>
      <c r="AC290" s="290"/>
    </row>
    <row r="291" spans="1:29">
      <c r="A291" s="290" t="s">
        <v>1364</v>
      </c>
      <c r="B291" s="294" t="s">
        <v>1365</v>
      </c>
      <c r="C291" s="294"/>
      <c r="D291" s="290"/>
      <c r="E291" s="290">
        <v>10</v>
      </c>
      <c r="F291" s="290">
        <v>1265</v>
      </c>
      <c r="G291" s="291">
        <f t="shared" si="4"/>
        <v>1538.15</v>
      </c>
      <c r="H291" s="296">
        <v>50.9</v>
      </c>
      <c r="I291" s="297">
        <v>0.47</v>
      </c>
      <c r="J291" s="297">
        <v>18.3</v>
      </c>
      <c r="K291" s="297">
        <v>6.18</v>
      </c>
      <c r="L291" s="297">
        <v>7.0000000000000007E-2</v>
      </c>
      <c r="M291" s="297">
        <v>9.9499999999999993</v>
      </c>
      <c r="N291" s="297">
        <v>11.8</v>
      </c>
      <c r="O291" s="297">
        <v>1.97</v>
      </c>
      <c r="P291" s="297">
        <v>7.0000000000000007E-2</v>
      </c>
      <c r="Q291" s="297">
        <v>0.23</v>
      </c>
      <c r="R291" s="297" t="s">
        <v>1353</v>
      </c>
      <c r="S291" s="297"/>
      <c r="T291" s="296">
        <v>52.9</v>
      </c>
      <c r="U291" s="297">
        <v>0.18</v>
      </c>
      <c r="V291" s="297">
        <v>6.07</v>
      </c>
      <c r="W291" s="297">
        <v>0.63</v>
      </c>
      <c r="X291" s="297">
        <v>4.6399999999999997</v>
      </c>
      <c r="Y291" s="297">
        <v>0.11</v>
      </c>
      <c r="Z291" s="297">
        <v>23.1</v>
      </c>
      <c r="AA291" s="297">
        <v>12.9</v>
      </c>
      <c r="AB291" s="297">
        <v>0.31</v>
      </c>
      <c r="AC291" s="290"/>
    </row>
    <row r="292" spans="1:29">
      <c r="A292" s="290" t="s">
        <v>1364</v>
      </c>
      <c r="B292" s="294" t="s">
        <v>1366</v>
      </c>
      <c r="C292" s="294"/>
      <c r="D292" s="290"/>
      <c r="E292" s="290">
        <v>10</v>
      </c>
      <c r="F292" s="290">
        <v>1295</v>
      </c>
      <c r="G292" s="291">
        <f t="shared" si="4"/>
        <v>1568.15</v>
      </c>
      <c r="H292" s="296">
        <v>50.7</v>
      </c>
      <c r="I292" s="297">
        <v>0.44</v>
      </c>
      <c r="J292" s="297">
        <v>16.600000000000001</v>
      </c>
      <c r="K292" s="297">
        <v>6.07</v>
      </c>
      <c r="L292" s="297">
        <v>0.15</v>
      </c>
      <c r="M292" s="297">
        <v>11.3</v>
      </c>
      <c r="N292" s="297">
        <v>12.3</v>
      </c>
      <c r="O292" s="297">
        <v>1.76</v>
      </c>
      <c r="P292" s="297">
        <v>0.05</v>
      </c>
      <c r="Q292" s="297">
        <v>0.22</v>
      </c>
      <c r="R292" s="297" t="s">
        <v>1353</v>
      </c>
      <c r="S292" s="297"/>
      <c r="T292" s="296">
        <v>53.1</v>
      </c>
      <c r="U292" s="297">
        <v>0.16</v>
      </c>
      <c r="V292" s="297">
        <v>5.93</v>
      </c>
      <c r="W292" s="297">
        <v>0.83</v>
      </c>
      <c r="X292" s="297">
        <v>4.5599999999999996</v>
      </c>
      <c r="Y292" s="297">
        <v>0.11</v>
      </c>
      <c r="Z292" s="297">
        <v>23.6</v>
      </c>
      <c r="AA292" s="297">
        <v>12.2</v>
      </c>
      <c r="AB292" s="297">
        <v>0.34</v>
      </c>
      <c r="AC292" s="290"/>
    </row>
    <row r="293" spans="1:29">
      <c r="A293" s="290" t="s">
        <v>1364</v>
      </c>
      <c r="B293" s="294" t="s">
        <v>1373</v>
      </c>
      <c r="C293" s="294"/>
      <c r="D293" s="290"/>
      <c r="E293" s="290">
        <v>10</v>
      </c>
      <c r="F293" s="290">
        <v>1260</v>
      </c>
      <c r="G293" s="291">
        <f t="shared" si="4"/>
        <v>1533.15</v>
      </c>
      <c r="H293" s="296">
        <v>50.9</v>
      </c>
      <c r="I293" s="297">
        <v>0.73</v>
      </c>
      <c r="J293" s="297">
        <v>18.2</v>
      </c>
      <c r="K293" s="297">
        <v>8.09</v>
      </c>
      <c r="L293" s="297">
        <v>0.13</v>
      </c>
      <c r="M293" s="297">
        <v>8.0399999999999991</v>
      </c>
      <c r="N293" s="297">
        <v>9.5299999999999994</v>
      </c>
      <c r="O293" s="297">
        <v>4.3</v>
      </c>
      <c r="P293" s="297">
        <v>0.19</v>
      </c>
      <c r="Q293" s="297">
        <v>0.05</v>
      </c>
      <c r="R293" s="297" t="s">
        <v>1353</v>
      </c>
      <c r="S293" s="297"/>
      <c r="T293" s="296">
        <v>51.5</v>
      </c>
      <c r="U293" s="297">
        <v>0.47</v>
      </c>
      <c r="V293" s="297">
        <v>7.34</v>
      </c>
      <c r="W293" s="297">
        <v>0.25</v>
      </c>
      <c r="X293" s="297">
        <v>5.44</v>
      </c>
      <c r="Y293" s="297">
        <v>0.14000000000000001</v>
      </c>
      <c r="Z293" s="297">
        <v>19.100000000000001</v>
      </c>
      <c r="AA293" s="297">
        <v>15.4</v>
      </c>
      <c r="AB293" s="297">
        <v>0.61</v>
      </c>
      <c r="AC293" s="290"/>
    </row>
    <row r="294" spans="1:29">
      <c r="A294" s="290" t="s">
        <v>1364</v>
      </c>
      <c r="B294" s="294" t="s">
        <v>1382</v>
      </c>
      <c r="C294" s="294"/>
      <c r="D294" s="290"/>
      <c r="E294" s="290">
        <v>11</v>
      </c>
      <c r="F294" s="290">
        <v>1255</v>
      </c>
      <c r="G294" s="291">
        <f t="shared" si="4"/>
        <v>1528.15</v>
      </c>
      <c r="H294" s="296">
        <v>46.9</v>
      </c>
      <c r="I294" s="297">
        <v>2.56</v>
      </c>
      <c r="J294" s="297">
        <v>17.7</v>
      </c>
      <c r="K294" s="297">
        <v>11.5</v>
      </c>
      <c r="L294" s="297">
        <v>0.28000000000000003</v>
      </c>
      <c r="M294" s="297">
        <v>6.39</v>
      </c>
      <c r="N294" s="297">
        <v>7.9</v>
      </c>
      <c r="O294" s="297">
        <v>5.05</v>
      </c>
      <c r="P294" s="297">
        <v>0.4</v>
      </c>
      <c r="Q294" s="297" t="s">
        <v>1353</v>
      </c>
      <c r="R294" s="297">
        <v>0.4</v>
      </c>
      <c r="S294" s="297"/>
      <c r="T294" s="296">
        <v>50.8</v>
      </c>
      <c r="U294" s="297">
        <v>0.98</v>
      </c>
      <c r="V294" s="297">
        <v>6.97</v>
      </c>
      <c r="W294" s="297">
        <v>0.15</v>
      </c>
      <c r="X294" s="297">
        <v>7.58</v>
      </c>
      <c r="Y294" s="297">
        <v>0.19</v>
      </c>
      <c r="Z294" s="297">
        <v>18.3</v>
      </c>
      <c r="AA294" s="297">
        <v>14.2</v>
      </c>
      <c r="AB294" s="297">
        <v>0.59</v>
      </c>
      <c r="AC294" s="290"/>
    </row>
    <row r="295" spans="1:29">
      <c r="A295" s="290" t="s">
        <v>1364</v>
      </c>
      <c r="B295" s="294" t="s">
        <v>1386</v>
      </c>
      <c r="C295" s="294"/>
      <c r="D295" s="290"/>
      <c r="E295" s="290">
        <v>11</v>
      </c>
      <c r="F295" s="290">
        <v>1260</v>
      </c>
      <c r="G295" s="291">
        <f t="shared" si="4"/>
        <v>1533.15</v>
      </c>
      <c r="H295" s="296">
        <v>48.7</v>
      </c>
      <c r="I295" s="297">
        <v>1.24</v>
      </c>
      <c r="J295" s="297">
        <v>17.7</v>
      </c>
      <c r="K295" s="297">
        <v>8.14</v>
      </c>
      <c r="L295" s="297">
        <v>0.17</v>
      </c>
      <c r="M295" s="297">
        <v>9.56</v>
      </c>
      <c r="N295" s="297">
        <v>10.5</v>
      </c>
      <c r="O295" s="297">
        <v>3.14</v>
      </c>
      <c r="P295" s="297">
        <v>0.14000000000000001</v>
      </c>
      <c r="Q295" s="297">
        <v>0.03</v>
      </c>
      <c r="R295" s="297">
        <v>0.13</v>
      </c>
      <c r="S295" s="297"/>
      <c r="T295" s="296">
        <v>51.3</v>
      </c>
      <c r="U295" s="297">
        <v>0.57999999999999996</v>
      </c>
      <c r="V295" s="297">
        <v>7.01</v>
      </c>
      <c r="W295" s="297">
        <v>0.18</v>
      </c>
      <c r="X295" s="297">
        <v>5.8</v>
      </c>
      <c r="Y295" s="297">
        <v>0.16</v>
      </c>
      <c r="Z295" s="297">
        <v>19.899999999999999</v>
      </c>
      <c r="AA295" s="297">
        <v>14.3</v>
      </c>
      <c r="AB295" s="297">
        <v>0.5</v>
      </c>
      <c r="AC295" s="290"/>
    </row>
    <row r="296" spans="1:29">
      <c r="A296" s="290" t="s">
        <v>1364</v>
      </c>
      <c r="B296" s="294" t="s">
        <v>1367</v>
      </c>
      <c r="C296" s="294"/>
      <c r="D296" s="290"/>
      <c r="E296" s="290">
        <v>12</v>
      </c>
      <c r="F296" s="290">
        <v>1300</v>
      </c>
      <c r="G296" s="291">
        <f t="shared" si="4"/>
        <v>1573.15</v>
      </c>
      <c r="H296" s="296">
        <v>46.9</v>
      </c>
      <c r="I296" s="297">
        <v>0.5</v>
      </c>
      <c r="J296" s="297">
        <v>18.100000000000001</v>
      </c>
      <c r="K296" s="297">
        <v>9.94</v>
      </c>
      <c r="L296" s="297">
        <v>0.11</v>
      </c>
      <c r="M296" s="297">
        <v>10.5</v>
      </c>
      <c r="N296" s="297">
        <v>11.2</v>
      </c>
      <c r="O296" s="297">
        <v>1.99</v>
      </c>
      <c r="P296" s="297">
        <v>0.1</v>
      </c>
      <c r="Q296" s="297" t="s">
        <v>1353</v>
      </c>
      <c r="R296" s="297" t="s">
        <v>1353</v>
      </c>
      <c r="S296" s="297"/>
      <c r="T296" s="296">
        <v>50.3</v>
      </c>
      <c r="U296" s="297">
        <v>0.2</v>
      </c>
      <c r="V296" s="297">
        <v>10</v>
      </c>
      <c r="W296" s="297">
        <v>0.04</v>
      </c>
      <c r="X296" s="297">
        <v>6.16</v>
      </c>
      <c r="Y296" s="297">
        <v>0.1</v>
      </c>
      <c r="Z296" s="297">
        <v>20</v>
      </c>
      <c r="AA296" s="297">
        <v>13.4</v>
      </c>
      <c r="AB296" s="297">
        <v>0.36</v>
      </c>
      <c r="AC296" s="290"/>
    </row>
    <row r="297" spans="1:29">
      <c r="A297" s="290" t="s">
        <v>1364</v>
      </c>
      <c r="B297" s="294" t="s">
        <v>1368</v>
      </c>
      <c r="C297" s="294"/>
      <c r="D297" s="290"/>
      <c r="E297" s="290">
        <v>12</v>
      </c>
      <c r="F297" s="290">
        <v>1285</v>
      </c>
      <c r="G297" s="291">
        <f t="shared" si="4"/>
        <v>1558.15</v>
      </c>
      <c r="H297" s="296">
        <v>47.9</v>
      </c>
      <c r="I297" s="297">
        <v>0.61</v>
      </c>
      <c r="J297" s="297">
        <v>18.3</v>
      </c>
      <c r="K297" s="297">
        <v>11.8</v>
      </c>
      <c r="L297" s="297">
        <v>0.09</v>
      </c>
      <c r="M297" s="297">
        <v>8.3000000000000007</v>
      </c>
      <c r="N297" s="297">
        <v>10.199999999999999</v>
      </c>
      <c r="O297" s="297">
        <v>3.14</v>
      </c>
      <c r="P297" s="297">
        <v>0.18</v>
      </c>
      <c r="Q297" s="297" t="s">
        <v>1353</v>
      </c>
      <c r="R297" s="297" t="s">
        <v>1353</v>
      </c>
      <c r="S297" s="297"/>
      <c r="T297" s="296">
        <v>50.2</v>
      </c>
      <c r="U297" s="297">
        <v>0.25</v>
      </c>
      <c r="V297" s="297">
        <v>10.199999999999999</v>
      </c>
      <c r="W297" s="297" t="s">
        <v>1353</v>
      </c>
      <c r="X297" s="297">
        <v>6.49</v>
      </c>
      <c r="Y297" s="297">
        <v>0.11</v>
      </c>
      <c r="Z297" s="297">
        <v>19</v>
      </c>
      <c r="AA297" s="297">
        <v>13.7</v>
      </c>
      <c r="AB297" s="297">
        <v>0.41</v>
      </c>
      <c r="AC297" s="290"/>
    </row>
    <row r="298" spans="1:29">
      <c r="A298" s="290" t="s">
        <v>1364</v>
      </c>
      <c r="B298" s="294" t="s">
        <v>40</v>
      </c>
      <c r="C298" s="294"/>
      <c r="D298" s="290"/>
      <c r="E298" s="290">
        <v>12</v>
      </c>
      <c r="F298" s="290">
        <v>1315</v>
      </c>
      <c r="G298" s="291">
        <f t="shared" si="4"/>
        <v>1588.15</v>
      </c>
      <c r="H298" s="296">
        <v>47.4</v>
      </c>
      <c r="I298" s="297">
        <v>0.47</v>
      </c>
      <c r="J298" s="297">
        <v>17.7</v>
      </c>
      <c r="K298" s="297">
        <v>9.2100000000000009</v>
      </c>
      <c r="L298" s="297">
        <v>0.1</v>
      </c>
      <c r="M298" s="297">
        <v>10.8</v>
      </c>
      <c r="N298" s="297">
        <v>11.7</v>
      </c>
      <c r="O298" s="297">
        <v>1.87</v>
      </c>
      <c r="P298" s="297">
        <v>0.12</v>
      </c>
      <c r="Q298" s="297">
        <v>0.12</v>
      </c>
      <c r="R298" s="297" t="s">
        <v>1353</v>
      </c>
      <c r="S298" s="297"/>
      <c r="T298" s="296">
        <v>50.4</v>
      </c>
      <c r="U298" s="297">
        <v>0.15</v>
      </c>
      <c r="V298" s="297">
        <v>7.54</v>
      </c>
      <c r="W298" s="297">
        <v>0.44</v>
      </c>
      <c r="X298" s="297">
        <v>5.32</v>
      </c>
      <c r="Y298" s="297">
        <v>0.11</v>
      </c>
      <c r="Z298" s="297">
        <v>20.2</v>
      </c>
      <c r="AA298" s="297">
        <v>14.3</v>
      </c>
      <c r="AB298" s="297">
        <v>0.42</v>
      </c>
      <c r="AC298" s="290"/>
    </row>
    <row r="299" spans="1:29">
      <c r="A299" s="290" t="s">
        <v>1364</v>
      </c>
      <c r="B299" s="294" t="s">
        <v>1369</v>
      </c>
      <c r="C299" s="294"/>
      <c r="D299" s="290"/>
      <c r="E299" s="290">
        <v>12</v>
      </c>
      <c r="F299" s="290">
        <v>1285</v>
      </c>
      <c r="G299" s="291">
        <f t="shared" si="4"/>
        <v>1558.15</v>
      </c>
      <c r="H299" s="296">
        <v>49.2</v>
      </c>
      <c r="I299" s="297">
        <v>0.42</v>
      </c>
      <c r="J299" s="297">
        <v>18.8</v>
      </c>
      <c r="K299" s="297">
        <v>7.83</v>
      </c>
      <c r="L299" s="297">
        <v>0.11</v>
      </c>
      <c r="M299" s="297">
        <v>9.93</v>
      </c>
      <c r="N299" s="297">
        <v>9.8699999999999992</v>
      </c>
      <c r="O299" s="297">
        <v>3.77</v>
      </c>
      <c r="P299" s="297">
        <v>0.12</v>
      </c>
      <c r="Q299" s="297">
        <v>0.02</v>
      </c>
      <c r="R299" s="297" t="s">
        <v>1353</v>
      </c>
      <c r="S299" s="297"/>
      <c r="T299" s="296">
        <v>50.3</v>
      </c>
      <c r="U299" s="297">
        <v>0.31</v>
      </c>
      <c r="V299" s="297">
        <v>10.3</v>
      </c>
      <c r="W299" s="297">
        <v>0.04</v>
      </c>
      <c r="X299" s="297">
        <v>5.01</v>
      </c>
      <c r="Y299" s="297">
        <v>0.11</v>
      </c>
      <c r="Z299" s="297">
        <v>18.8</v>
      </c>
      <c r="AA299" s="297">
        <v>14.6</v>
      </c>
      <c r="AB299" s="297">
        <v>0.72</v>
      </c>
      <c r="AC299" s="290"/>
    </row>
    <row r="300" spans="1:29">
      <c r="A300" s="290" t="s">
        <v>1364</v>
      </c>
      <c r="B300" s="294" t="s">
        <v>1370</v>
      </c>
      <c r="C300" s="294"/>
      <c r="D300" s="290"/>
      <c r="E300" s="290">
        <v>12</v>
      </c>
      <c r="F300" s="290">
        <v>1270</v>
      </c>
      <c r="G300" s="291">
        <f t="shared" si="4"/>
        <v>1543.15</v>
      </c>
      <c r="H300" s="296">
        <v>48.8</v>
      </c>
      <c r="I300" s="297">
        <v>0.44</v>
      </c>
      <c r="J300" s="297">
        <v>19.100000000000001</v>
      </c>
      <c r="K300" s="297">
        <v>7.91</v>
      </c>
      <c r="L300" s="297">
        <v>0.13</v>
      </c>
      <c r="M300" s="297">
        <v>9.74</v>
      </c>
      <c r="N300" s="297">
        <v>10</v>
      </c>
      <c r="O300" s="297">
        <v>3.78</v>
      </c>
      <c r="P300" s="297">
        <v>0.13</v>
      </c>
      <c r="Q300" s="297" t="s">
        <v>1353</v>
      </c>
      <c r="R300" s="297" t="s">
        <v>1353</v>
      </c>
      <c r="S300" s="297"/>
      <c r="T300" s="296">
        <v>50.5</v>
      </c>
      <c r="U300" s="297">
        <v>0.24</v>
      </c>
      <c r="V300" s="297">
        <v>10.199999999999999</v>
      </c>
      <c r="W300" s="297">
        <v>0.05</v>
      </c>
      <c r="X300" s="297">
        <v>5.22</v>
      </c>
      <c r="Y300" s="297">
        <v>0.11</v>
      </c>
      <c r="Z300" s="297">
        <v>19.2</v>
      </c>
      <c r="AA300" s="297">
        <v>13.5</v>
      </c>
      <c r="AB300" s="297">
        <v>0.76</v>
      </c>
      <c r="AC300" s="290"/>
    </row>
    <row r="301" spans="1:29">
      <c r="A301" s="290" t="s">
        <v>1364</v>
      </c>
      <c r="B301" s="294" t="s">
        <v>1371</v>
      </c>
      <c r="C301" s="294"/>
      <c r="D301" s="290"/>
      <c r="E301" s="290">
        <v>12</v>
      </c>
      <c r="F301" s="290">
        <v>1255</v>
      </c>
      <c r="G301" s="291">
        <f t="shared" si="4"/>
        <v>1528.15</v>
      </c>
      <c r="H301" s="296">
        <v>49.2</v>
      </c>
      <c r="I301" s="297">
        <v>0.48</v>
      </c>
      <c r="J301" s="297">
        <v>19</v>
      </c>
      <c r="K301" s="297">
        <v>8.6999999999999993</v>
      </c>
      <c r="L301" s="297">
        <v>0.11</v>
      </c>
      <c r="M301" s="297">
        <v>7.46</v>
      </c>
      <c r="N301" s="297">
        <v>8.36</v>
      </c>
      <c r="O301" s="297">
        <v>5.32</v>
      </c>
      <c r="P301" s="297">
        <v>0.19</v>
      </c>
      <c r="Q301" s="297" t="s">
        <v>1353</v>
      </c>
      <c r="R301" s="297" t="s">
        <v>1353</v>
      </c>
      <c r="S301" s="297"/>
      <c r="T301" s="296">
        <v>50.4</v>
      </c>
      <c r="U301" s="297">
        <v>0.28000000000000003</v>
      </c>
      <c r="V301" s="297">
        <v>9.84</v>
      </c>
      <c r="W301" s="297">
        <v>0.1</v>
      </c>
      <c r="X301" s="297">
        <v>5.61</v>
      </c>
      <c r="Y301" s="297">
        <v>0.2</v>
      </c>
      <c r="Z301" s="297">
        <v>19</v>
      </c>
      <c r="AA301" s="297">
        <v>14</v>
      </c>
      <c r="AB301" s="297">
        <v>0.72</v>
      </c>
      <c r="AC301" s="290"/>
    </row>
    <row r="302" spans="1:29">
      <c r="A302" s="290" t="s">
        <v>1364</v>
      </c>
      <c r="B302" s="294" t="s">
        <v>1372</v>
      </c>
      <c r="C302" s="294"/>
      <c r="D302" s="290"/>
      <c r="E302" s="290">
        <v>12</v>
      </c>
      <c r="F302" s="290">
        <v>1285</v>
      </c>
      <c r="G302" s="291">
        <f t="shared" si="4"/>
        <v>1558.15</v>
      </c>
      <c r="H302" s="296">
        <v>49.1</v>
      </c>
      <c r="I302" s="297">
        <v>0.42</v>
      </c>
      <c r="J302" s="297">
        <v>18.399999999999999</v>
      </c>
      <c r="K302" s="297">
        <v>8.1199999999999992</v>
      </c>
      <c r="L302" s="297">
        <v>0.06</v>
      </c>
      <c r="M302" s="297">
        <v>9.94</v>
      </c>
      <c r="N302" s="297">
        <v>9.7100000000000009</v>
      </c>
      <c r="O302" s="297">
        <v>3.87</v>
      </c>
      <c r="P302" s="297">
        <v>0.14000000000000001</v>
      </c>
      <c r="Q302" s="297" t="s">
        <v>1353</v>
      </c>
      <c r="R302" s="297" t="s">
        <v>1353</v>
      </c>
      <c r="S302" s="297"/>
      <c r="T302" s="296">
        <v>49.8</v>
      </c>
      <c r="U302" s="297">
        <v>0.27</v>
      </c>
      <c r="V302" s="297">
        <v>10.1</v>
      </c>
      <c r="W302" s="297">
        <v>0.19</v>
      </c>
      <c r="X302" s="297">
        <v>5.21</v>
      </c>
      <c r="Y302" s="297">
        <v>0.12</v>
      </c>
      <c r="Z302" s="297">
        <v>18.7</v>
      </c>
      <c r="AA302" s="297">
        <v>14.8</v>
      </c>
      <c r="AB302" s="297">
        <v>0.68</v>
      </c>
      <c r="AC302" s="290"/>
    </row>
    <row r="303" spans="1:29">
      <c r="A303" s="290" t="s">
        <v>3164</v>
      </c>
      <c r="B303" s="294" t="s">
        <v>1850</v>
      </c>
      <c r="C303" s="294"/>
      <c r="D303" s="290"/>
      <c r="E303" s="290">
        <v>10</v>
      </c>
      <c r="F303" s="290">
        <v>1250</v>
      </c>
      <c r="G303" s="291">
        <f t="shared" si="4"/>
        <v>1523.15</v>
      </c>
      <c r="H303" s="296">
        <v>48.83</v>
      </c>
      <c r="I303" s="297">
        <v>1.61</v>
      </c>
      <c r="J303" s="297">
        <v>15.67</v>
      </c>
      <c r="K303" s="297">
        <v>12.73</v>
      </c>
      <c r="L303" s="297">
        <v>0.11</v>
      </c>
      <c r="M303" s="297">
        <v>7.18</v>
      </c>
      <c r="N303" s="297">
        <v>8.93</v>
      </c>
      <c r="O303" s="297">
        <v>4.9400000000000004</v>
      </c>
      <c r="P303" s="297">
        <v>0</v>
      </c>
      <c r="Q303" s="297" t="s">
        <v>1353</v>
      </c>
      <c r="R303" s="297" t="s">
        <v>1353</v>
      </c>
      <c r="S303" s="297"/>
      <c r="T303" s="296">
        <v>52.09</v>
      </c>
      <c r="U303" s="297">
        <v>0.53</v>
      </c>
      <c r="V303" s="297">
        <v>5.3</v>
      </c>
      <c r="W303" s="297" t="s">
        <v>1353</v>
      </c>
      <c r="X303" s="297">
        <v>6.04</v>
      </c>
      <c r="Y303" s="297">
        <v>0.08</v>
      </c>
      <c r="Z303" s="297">
        <v>15.76</v>
      </c>
      <c r="AA303" s="297">
        <v>19.690000000000001</v>
      </c>
      <c r="AB303" s="297">
        <v>0.73</v>
      </c>
      <c r="AC303" s="290"/>
    </row>
    <row r="304" spans="1:29">
      <c r="A304" s="290" t="s">
        <v>1851</v>
      </c>
      <c r="B304" s="294" t="s">
        <v>1853</v>
      </c>
      <c r="C304" s="294"/>
      <c r="D304" s="290"/>
      <c r="E304" s="290">
        <v>10</v>
      </c>
      <c r="F304" s="290">
        <v>1300</v>
      </c>
      <c r="G304" s="291">
        <f t="shared" si="4"/>
        <v>1573.15</v>
      </c>
      <c r="H304" s="296">
        <v>47.16</v>
      </c>
      <c r="I304" s="297">
        <v>1.35</v>
      </c>
      <c r="J304" s="297">
        <v>13.85</v>
      </c>
      <c r="K304" s="297">
        <v>13.17</v>
      </c>
      <c r="L304" s="297">
        <v>0.15</v>
      </c>
      <c r="M304" s="297">
        <v>8.92</v>
      </c>
      <c r="N304" s="297">
        <v>10.9</v>
      </c>
      <c r="O304" s="297">
        <v>3.32</v>
      </c>
      <c r="P304" s="297">
        <v>0</v>
      </c>
      <c r="Q304" s="297" t="s">
        <v>1353</v>
      </c>
      <c r="R304" s="297" t="s">
        <v>1353</v>
      </c>
      <c r="S304" s="297"/>
      <c r="T304" s="296">
        <v>52.59</v>
      </c>
      <c r="U304" s="297">
        <v>0.41</v>
      </c>
      <c r="V304" s="297">
        <v>4.78</v>
      </c>
      <c r="W304" s="297" t="s">
        <v>1353</v>
      </c>
      <c r="X304" s="297">
        <v>5.6</v>
      </c>
      <c r="Y304" s="297">
        <v>0.08</v>
      </c>
      <c r="Z304" s="297">
        <v>16.27</v>
      </c>
      <c r="AA304" s="297">
        <v>19.91</v>
      </c>
      <c r="AB304" s="297">
        <v>0.57999999999999996</v>
      </c>
      <c r="AC304" s="290"/>
    </row>
    <row r="305" spans="1:29">
      <c r="A305" s="290" t="s">
        <v>1851</v>
      </c>
      <c r="B305" s="294" t="s">
        <v>1854</v>
      </c>
      <c r="C305" s="294"/>
      <c r="D305" s="290"/>
      <c r="E305" s="290">
        <v>10</v>
      </c>
      <c r="F305" s="290">
        <v>1350</v>
      </c>
      <c r="G305" s="291">
        <f t="shared" si="4"/>
        <v>1623.15</v>
      </c>
      <c r="H305" s="296">
        <v>47.72</v>
      </c>
      <c r="I305" s="297">
        <v>1.25</v>
      </c>
      <c r="J305" s="297">
        <v>12.15</v>
      </c>
      <c r="K305" s="297">
        <v>11.2</v>
      </c>
      <c r="L305" s="297">
        <v>0.13</v>
      </c>
      <c r="M305" s="297">
        <v>11.54</v>
      </c>
      <c r="N305" s="297">
        <v>13.29</v>
      </c>
      <c r="O305" s="297">
        <v>2.29</v>
      </c>
      <c r="P305" s="297">
        <v>0</v>
      </c>
      <c r="Q305" s="297" t="s">
        <v>1353</v>
      </c>
      <c r="R305" s="297" t="s">
        <v>1353</v>
      </c>
      <c r="S305" s="297"/>
      <c r="T305" s="296">
        <v>53.53</v>
      </c>
      <c r="U305" s="297">
        <v>0.25</v>
      </c>
      <c r="V305" s="297">
        <v>3.25</v>
      </c>
      <c r="W305" s="297" t="s">
        <v>1353</v>
      </c>
      <c r="X305" s="297">
        <v>4.33</v>
      </c>
      <c r="Y305" s="297">
        <v>0.08</v>
      </c>
      <c r="Z305" s="297">
        <v>17.53</v>
      </c>
      <c r="AA305" s="297">
        <v>20.74</v>
      </c>
      <c r="AB305" s="297">
        <v>0.35</v>
      </c>
      <c r="AC305" s="290"/>
    </row>
    <row r="306" spans="1:29">
      <c r="A306" s="290" t="s">
        <v>1851</v>
      </c>
      <c r="B306" s="294" t="s">
        <v>1855</v>
      </c>
      <c r="C306" s="294"/>
      <c r="D306" s="290"/>
      <c r="E306" s="290">
        <v>10</v>
      </c>
      <c r="F306" s="290">
        <v>1400</v>
      </c>
      <c r="G306" s="291">
        <f t="shared" si="4"/>
        <v>1673.15</v>
      </c>
      <c r="H306" s="296">
        <v>49.81</v>
      </c>
      <c r="I306" s="297">
        <v>0.78</v>
      </c>
      <c r="J306" s="297">
        <v>8.5500000000000007</v>
      </c>
      <c r="K306" s="297">
        <v>8.59</v>
      </c>
      <c r="L306" s="297">
        <v>0.14000000000000001</v>
      </c>
      <c r="M306" s="297">
        <v>14.95</v>
      </c>
      <c r="N306" s="297">
        <v>15.77</v>
      </c>
      <c r="O306" s="297">
        <v>1.55</v>
      </c>
      <c r="P306" s="297">
        <v>0</v>
      </c>
      <c r="Q306" s="297" t="s">
        <v>1353</v>
      </c>
      <c r="R306" s="297" t="s">
        <v>1353</v>
      </c>
      <c r="S306" s="297"/>
      <c r="T306" s="296">
        <v>54.66</v>
      </c>
      <c r="U306" s="297">
        <v>0.15</v>
      </c>
      <c r="V306" s="297">
        <v>1.67</v>
      </c>
      <c r="W306" s="297" t="s">
        <v>1353</v>
      </c>
      <c r="X306" s="297">
        <v>3.09</v>
      </c>
      <c r="Y306" s="297">
        <v>7.0000000000000007E-2</v>
      </c>
      <c r="Z306" s="297">
        <v>19.11</v>
      </c>
      <c r="AA306" s="297">
        <v>20.52</v>
      </c>
      <c r="AB306" s="297">
        <v>0.22</v>
      </c>
      <c r="AC306" s="290"/>
    </row>
    <row r="307" spans="1:29">
      <c r="A307" s="290" t="s">
        <v>1851</v>
      </c>
      <c r="B307" s="294" t="s">
        <v>1856</v>
      </c>
      <c r="C307" s="294"/>
      <c r="D307" s="290"/>
      <c r="E307" s="290">
        <v>10</v>
      </c>
      <c r="F307" s="290">
        <v>1250</v>
      </c>
      <c r="G307" s="291">
        <f t="shared" si="4"/>
        <v>1523.15</v>
      </c>
      <c r="H307" s="296">
        <v>51.07</v>
      </c>
      <c r="I307" s="297">
        <v>1.33</v>
      </c>
      <c r="J307" s="297">
        <v>15.49</v>
      </c>
      <c r="K307" s="297">
        <v>9.9700000000000006</v>
      </c>
      <c r="L307" s="297">
        <v>0.1</v>
      </c>
      <c r="M307" s="297">
        <v>7.47</v>
      </c>
      <c r="N307" s="297">
        <v>9.5299999999999994</v>
      </c>
      <c r="O307" s="297">
        <v>4.57</v>
      </c>
      <c r="P307" s="297">
        <v>0</v>
      </c>
      <c r="Q307" s="297" t="s">
        <v>1353</v>
      </c>
      <c r="R307" s="297" t="s">
        <v>1353</v>
      </c>
      <c r="S307" s="297"/>
      <c r="T307" s="296">
        <v>51.53</v>
      </c>
      <c r="U307" s="297">
        <v>0.42</v>
      </c>
      <c r="V307" s="297">
        <v>5.0599999999999996</v>
      </c>
      <c r="W307" s="297" t="s">
        <v>1353</v>
      </c>
      <c r="X307" s="297">
        <v>5.57</v>
      </c>
      <c r="Y307" s="297">
        <v>0.1</v>
      </c>
      <c r="Z307" s="297">
        <v>16.25</v>
      </c>
      <c r="AA307" s="297">
        <v>19.43</v>
      </c>
      <c r="AB307" s="297">
        <v>0.55000000000000004</v>
      </c>
      <c r="AC307" s="290"/>
    </row>
    <row r="308" spans="1:29">
      <c r="A308" s="290" t="s">
        <v>1851</v>
      </c>
      <c r="B308" s="294" t="s">
        <v>1858</v>
      </c>
      <c r="C308" s="294"/>
      <c r="D308" s="290"/>
      <c r="E308" s="290">
        <v>10</v>
      </c>
      <c r="F308" s="290">
        <v>1350</v>
      </c>
      <c r="G308" s="291">
        <f t="shared" si="4"/>
        <v>1623.15</v>
      </c>
      <c r="H308" s="296">
        <v>46.91</v>
      </c>
      <c r="I308" s="297">
        <v>1.3</v>
      </c>
      <c r="J308" s="297">
        <v>12.44</v>
      </c>
      <c r="K308" s="297">
        <v>12.56</v>
      </c>
      <c r="L308" s="297">
        <v>0.14000000000000001</v>
      </c>
      <c r="M308" s="297">
        <v>11.6</v>
      </c>
      <c r="N308" s="297">
        <v>13.8</v>
      </c>
      <c r="O308" s="297">
        <v>2.11</v>
      </c>
      <c r="P308" s="297">
        <v>0</v>
      </c>
      <c r="Q308" s="297" t="s">
        <v>1353</v>
      </c>
      <c r="R308" s="297" t="s">
        <v>1353</v>
      </c>
      <c r="S308" s="297"/>
      <c r="T308" s="296">
        <v>53.57</v>
      </c>
      <c r="U308" s="297">
        <v>0.24</v>
      </c>
      <c r="V308" s="297">
        <v>3.27</v>
      </c>
      <c r="W308" s="297" t="s">
        <v>1353</v>
      </c>
      <c r="X308" s="297">
        <v>4.8</v>
      </c>
      <c r="Y308" s="297">
        <v>0.09</v>
      </c>
      <c r="Z308" s="297">
        <v>17.82</v>
      </c>
      <c r="AA308" s="297">
        <v>19.829999999999998</v>
      </c>
      <c r="AB308" s="297">
        <v>0.33</v>
      </c>
      <c r="AC308" s="290"/>
    </row>
    <row r="309" spans="1:29">
      <c r="A309" s="290" t="s">
        <v>1851</v>
      </c>
      <c r="B309" s="294" t="s">
        <v>1862</v>
      </c>
      <c r="C309" s="294"/>
      <c r="D309" s="290"/>
      <c r="E309" s="290">
        <v>10</v>
      </c>
      <c r="F309" s="290">
        <v>1400</v>
      </c>
      <c r="G309" s="291">
        <f t="shared" si="4"/>
        <v>1673.15</v>
      </c>
      <c r="H309" s="296">
        <v>49.55</v>
      </c>
      <c r="I309" s="297">
        <v>0.61</v>
      </c>
      <c r="J309" s="297">
        <v>7.1</v>
      </c>
      <c r="K309" s="297">
        <v>10.29</v>
      </c>
      <c r="L309" s="297">
        <v>0.11</v>
      </c>
      <c r="M309" s="297">
        <v>15.54</v>
      </c>
      <c r="N309" s="297">
        <v>16.53</v>
      </c>
      <c r="O309" s="297">
        <v>1.1499999999999999</v>
      </c>
      <c r="P309" s="297">
        <v>0</v>
      </c>
      <c r="Q309" s="297" t="s">
        <v>1353</v>
      </c>
      <c r="R309" s="297" t="s">
        <v>1353</v>
      </c>
      <c r="S309" s="297"/>
      <c r="T309" s="296">
        <v>55.46</v>
      </c>
      <c r="U309" s="297">
        <v>0.1</v>
      </c>
      <c r="V309" s="297">
        <v>1.03</v>
      </c>
      <c r="W309" s="297" t="s">
        <v>1353</v>
      </c>
      <c r="X309" s="297">
        <v>3.35</v>
      </c>
      <c r="Y309" s="297">
        <v>0.06</v>
      </c>
      <c r="Z309" s="297">
        <v>19.850000000000001</v>
      </c>
      <c r="AA309" s="297">
        <v>20.54</v>
      </c>
      <c r="AB309" s="297">
        <v>0.16</v>
      </c>
      <c r="AC309" s="290"/>
    </row>
    <row r="310" spans="1:29">
      <c r="A310" s="290" t="s">
        <v>1851</v>
      </c>
      <c r="B310" s="294" t="s">
        <v>1863</v>
      </c>
      <c r="C310" s="294"/>
      <c r="D310" s="290"/>
      <c r="E310" s="290">
        <v>10</v>
      </c>
      <c r="F310" s="290">
        <v>1425</v>
      </c>
      <c r="G310" s="291">
        <f t="shared" si="4"/>
        <v>1698.15</v>
      </c>
      <c r="H310" s="296">
        <v>49.86</v>
      </c>
      <c r="I310" s="297">
        <v>0.55000000000000004</v>
      </c>
      <c r="J310" s="297">
        <v>5.94</v>
      </c>
      <c r="K310" s="297">
        <v>9.5</v>
      </c>
      <c r="L310" s="297">
        <v>0.1</v>
      </c>
      <c r="M310" s="297">
        <v>16.72</v>
      </c>
      <c r="N310" s="297">
        <v>16.91</v>
      </c>
      <c r="O310" s="297">
        <v>0.91</v>
      </c>
      <c r="P310" s="297">
        <v>0</v>
      </c>
      <c r="Q310" s="297" t="s">
        <v>1353</v>
      </c>
      <c r="R310" s="297" t="s">
        <v>1353</v>
      </c>
      <c r="S310" s="297"/>
      <c r="T310" s="296">
        <v>55.82</v>
      </c>
      <c r="U310" s="297">
        <v>7.0000000000000007E-2</v>
      </c>
      <c r="V310" s="297">
        <v>0.78</v>
      </c>
      <c r="W310" s="297" t="s">
        <v>1353</v>
      </c>
      <c r="X310" s="297">
        <v>3.07</v>
      </c>
      <c r="Y310" s="297">
        <v>0.06</v>
      </c>
      <c r="Z310" s="297">
        <v>20.399999999999999</v>
      </c>
      <c r="AA310" s="297">
        <v>20.56</v>
      </c>
      <c r="AB310" s="297">
        <v>0.14000000000000001</v>
      </c>
      <c r="AC310" s="290"/>
    </row>
    <row r="311" spans="1:29">
      <c r="A311" s="290" t="s">
        <v>1851</v>
      </c>
      <c r="B311" s="294" t="s">
        <v>1864</v>
      </c>
      <c r="C311" s="294"/>
      <c r="D311" s="290"/>
      <c r="E311" s="290">
        <v>10</v>
      </c>
      <c r="F311" s="290">
        <v>1300</v>
      </c>
      <c r="G311" s="291">
        <f t="shared" si="4"/>
        <v>1573.15</v>
      </c>
      <c r="H311" s="296">
        <v>48.95</v>
      </c>
      <c r="I311" s="297">
        <v>1.3</v>
      </c>
      <c r="J311" s="297">
        <v>14.39</v>
      </c>
      <c r="K311" s="297">
        <v>9.91</v>
      </c>
      <c r="L311" s="297">
        <v>0.13</v>
      </c>
      <c r="M311" s="297">
        <v>9.6300000000000008</v>
      </c>
      <c r="N311" s="297">
        <v>11.88</v>
      </c>
      <c r="O311" s="297">
        <v>3.4</v>
      </c>
      <c r="P311" s="297">
        <v>0</v>
      </c>
      <c r="Q311" s="297" t="s">
        <v>1353</v>
      </c>
      <c r="R311" s="297" t="s">
        <v>1353</v>
      </c>
      <c r="S311" s="297"/>
      <c r="T311" s="296">
        <v>53.04</v>
      </c>
      <c r="U311" s="297">
        <v>0.4</v>
      </c>
      <c r="V311" s="297">
        <v>3.91</v>
      </c>
      <c r="W311" s="297" t="s">
        <v>1353</v>
      </c>
      <c r="X311" s="297">
        <v>4.32</v>
      </c>
      <c r="Y311" s="297">
        <v>0.06</v>
      </c>
      <c r="Z311" s="297">
        <v>17.46</v>
      </c>
      <c r="AA311" s="297">
        <v>20.100000000000001</v>
      </c>
      <c r="AB311" s="297">
        <v>0.44</v>
      </c>
      <c r="AC311" s="290"/>
    </row>
    <row r="312" spans="1:29">
      <c r="A312" s="290" t="s">
        <v>1851</v>
      </c>
      <c r="B312" s="294" t="s">
        <v>1865</v>
      </c>
      <c r="C312" s="294"/>
      <c r="D312" s="290"/>
      <c r="E312" s="290">
        <v>10</v>
      </c>
      <c r="F312" s="290">
        <v>1350</v>
      </c>
      <c r="G312" s="291">
        <f t="shared" si="4"/>
        <v>1623.15</v>
      </c>
      <c r="H312" s="296">
        <v>47.68</v>
      </c>
      <c r="I312" s="297">
        <v>1.1000000000000001</v>
      </c>
      <c r="J312" s="297">
        <v>11.84</v>
      </c>
      <c r="K312" s="297">
        <v>10.33</v>
      </c>
      <c r="L312" s="297">
        <v>0.14000000000000001</v>
      </c>
      <c r="M312" s="297">
        <v>12.21</v>
      </c>
      <c r="N312" s="297">
        <v>13.94</v>
      </c>
      <c r="O312" s="297">
        <v>2.23</v>
      </c>
      <c r="P312" s="297">
        <v>0</v>
      </c>
      <c r="Q312" s="297" t="s">
        <v>1353</v>
      </c>
      <c r="R312" s="297" t="s">
        <v>1353</v>
      </c>
      <c r="S312" s="297"/>
      <c r="T312" s="296">
        <v>53.77</v>
      </c>
      <c r="U312" s="297">
        <v>0.23</v>
      </c>
      <c r="V312" s="297">
        <v>2.4900000000000002</v>
      </c>
      <c r="W312" s="297" t="s">
        <v>1353</v>
      </c>
      <c r="X312" s="297">
        <v>3.84</v>
      </c>
      <c r="Y312" s="297">
        <v>7.0000000000000007E-2</v>
      </c>
      <c r="Z312" s="297">
        <v>18.71</v>
      </c>
      <c r="AA312" s="297">
        <v>20.399999999999999</v>
      </c>
      <c r="AB312" s="297">
        <v>0.28999999999999998</v>
      </c>
      <c r="AC312" s="290"/>
    </row>
    <row r="313" spans="1:29">
      <c r="A313" s="290" t="s">
        <v>3165</v>
      </c>
      <c r="B313" s="294">
        <v>2</v>
      </c>
      <c r="C313" s="294"/>
      <c r="D313" s="290"/>
      <c r="E313" s="290">
        <v>10</v>
      </c>
      <c r="F313" s="290">
        <v>1240</v>
      </c>
      <c r="G313" s="291">
        <f t="shared" si="4"/>
        <v>1513.15</v>
      </c>
      <c r="H313" s="296">
        <v>49.79</v>
      </c>
      <c r="I313" s="297">
        <v>0.51</v>
      </c>
      <c r="J313" s="297">
        <v>18.149999999999999</v>
      </c>
      <c r="K313" s="297">
        <v>6.02</v>
      </c>
      <c r="L313" s="297">
        <v>0.15</v>
      </c>
      <c r="M313" s="297">
        <v>9.8000000000000007</v>
      </c>
      <c r="N313" s="297">
        <v>11.86</v>
      </c>
      <c r="O313" s="297">
        <v>1.61</v>
      </c>
      <c r="P313" s="297">
        <v>2.0699999999999998</v>
      </c>
      <c r="Q313" s="297">
        <v>0.04</v>
      </c>
      <c r="R313" s="297" t="s">
        <v>1353</v>
      </c>
      <c r="S313" s="297"/>
      <c r="T313" s="296">
        <v>51.67</v>
      </c>
      <c r="U313" s="297">
        <v>0.12</v>
      </c>
      <c r="V313" s="297">
        <v>5.13</v>
      </c>
      <c r="W313" s="297">
        <v>1.29</v>
      </c>
      <c r="X313" s="297">
        <v>3.35</v>
      </c>
      <c r="Y313" s="297">
        <v>0.1</v>
      </c>
      <c r="Z313" s="297">
        <v>18.77</v>
      </c>
      <c r="AA313" s="297">
        <v>19.34</v>
      </c>
      <c r="AB313" s="297">
        <v>0.21</v>
      </c>
      <c r="AC313" s="297" t="s">
        <v>1353</v>
      </c>
    </row>
    <row r="314" spans="1:29">
      <c r="A314" s="290" t="s">
        <v>1883</v>
      </c>
      <c r="B314" s="294" t="s">
        <v>1885</v>
      </c>
      <c r="C314" s="294"/>
      <c r="D314" s="290"/>
      <c r="E314" s="290">
        <v>10</v>
      </c>
      <c r="F314" s="290">
        <v>1270</v>
      </c>
      <c r="G314" s="291">
        <f t="shared" si="4"/>
        <v>1543.15</v>
      </c>
      <c r="H314" s="296">
        <v>50.47</v>
      </c>
      <c r="I314" s="297">
        <v>0.56999999999999995</v>
      </c>
      <c r="J314" s="297">
        <v>18.190000000000001</v>
      </c>
      <c r="K314" s="297">
        <v>6.02</v>
      </c>
      <c r="L314" s="297">
        <v>0.12</v>
      </c>
      <c r="M314" s="297">
        <v>9.75</v>
      </c>
      <c r="N314" s="297">
        <v>10.83</v>
      </c>
      <c r="O314" s="297">
        <v>1.64</v>
      </c>
      <c r="P314" s="297">
        <v>2.31</v>
      </c>
      <c r="Q314" s="297">
        <v>0.09</v>
      </c>
      <c r="R314" s="297" t="s">
        <v>1353</v>
      </c>
      <c r="S314" s="297"/>
      <c r="T314" s="296">
        <v>51.75</v>
      </c>
      <c r="U314" s="297">
        <v>0.17</v>
      </c>
      <c r="V314" s="297">
        <v>6.01</v>
      </c>
      <c r="W314" s="297">
        <v>1.03</v>
      </c>
      <c r="X314" s="297">
        <v>4.04</v>
      </c>
      <c r="Y314" s="297">
        <v>0.12</v>
      </c>
      <c r="Z314" s="297">
        <v>20.49</v>
      </c>
      <c r="AA314" s="297">
        <v>16.13</v>
      </c>
      <c r="AB314" s="297">
        <v>0.26</v>
      </c>
      <c r="AC314" s="297" t="s">
        <v>1353</v>
      </c>
    </row>
    <row r="315" spans="1:29">
      <c r="A315" s="290" t="s">
        <v>1883</v>
      </c>
      <c r="B315" s="294" t="s">
        <v>1886</v>
      </c>
      <c r="C315" s="294"/>
      <c r="D315" s="290"/>
      <c r="E315" s="290">
        <v>10</v>
      </c>
      <c r="F315" s="290">
        <v>1280</v>
      </c>
      <c r="G315" s="291">
        <f t="shared" si="4"/>
        <v>1553.15</v>
      </c>
      <c r="H315" s="296">
        <v>50.51</v>
      </c>
      <c r="I315" s="297">
        <v>0.55000000000000004</v>
      </c>
      <c r="J315" s="297">
        <v>17.829999999999998</v>
      </c>
      <c r="K315" s="297">
        <v>5.91</v>
      </c>
      <c r="L315" s="297">
        <v>0.11</v>
      </c>
      <c r="M315" s="297">
        <v>10.039999999999999</v>
      </c>
      <c r="N315" s="297">
        <v>11.19</v>
      </c>
      <c r="O315" s="297">
        <v>1.59</v>
      </c>
      <c r="P315" s="297">
        <v>2.1800000000000002</v>
      </c>
      <c r="Q315" s="297">
        <v>0.09</v>
      </c>
      <c r="R315" s="297" t="s">
        <v>1353</v>
      </c>
      <c r="S315" s="297"/>
      <c r="T315" s="296">
        <v>51.49</v>
      </c>
      <c r="U315" s="297">
        <v>0.17</v>
      </c>
      <c r="V315" s="297">
        <v>5.94</v>
      </c>
      <c r="W315" s="297">
        <v>1.1299999999999999</v>
      </c>
      <c r="X315" s="297">
        <v>3.97</v>
      </c>
      <c r="Y315" s="297">
        <v>0.14000000000000001</v>
      </c>
      <c r="Z315" s="297">
        <v>20.46</v>
      </c>
      <c r="AA315" s="297">
        <v>16.440000000000001</v>
      </c>
      <c r="AB315" s="297">
        <v>0.25</v>
      </c>
      <c r="AC315" s="297" t="s">
        <v>1353</v>
      </c>
    </row>
    <row r="316" spans="1:29">
      <c r="A316" s="290" t="s">
        <v>1883</v>
      </c>
      <c r="B316" s="294" t="s">
        <v>1887</v>
      </c>
      <c r="C316" s="294"/>
      <c r="D316" s="290"/>
      <c r="E316" s="290">
        <v>10</v>
      </c>
      <c r="F316" s="290">
        <v>1255</v>
      </c>
      <c r="G316" s="291">
        <f t="shared" si="4"/>
        <v>1528.15</v>
      </c>
      <c r="H316" s="296">
        <v>51.05</v>
      </c>
      <c r="I316" s="297">
        <v>0.54</v>
      </c>
      <c r="J316" s="297">
        <v>18.22</v>
      </c>
      <c r="K316" s="297">
        <v>5.85</v>
      </c>
      <c r="L316" s="297">
        <v>0.13</v>
      </c>
      <c r="M316" s="297">
        <v>9.32</v>
      </c>
      <c r="N316" s="297">
        <v>10.42</v>
      </c>
      <c r="O316" s="297">
        <v>1.81</v>
      </c>
      <c r="P316" s="297">
        <v>2.6</v>
      </c>
      <c r="Q316" s="297">
        <v>0.06</v>
      </c>
      <c r="R316" s="297" t="s">
        <v>1353</v>
      </c>
      <c r="S316" s="297"/>
      <c r="T316" s="296">
        <v>51.18</v>
      </c>
      <c r="U316" s="297">
        <v>0.24</v>
      </c>
      <c r="V316" s="297">
        <v>7.3</v>
      </c>
      <c r="W316" s="297">
        <v>0.65</v>
      </c>
      <c r="X316" s="297">
        <v>3.65</v>
      </c>
      <c r="Y316" s="297">
        <v>0.13</v>
      </c>
      <c r="Z316" s="297">
        <v>18.91</v>
      </c>
      <c r="AA316" s="297">
        <v>17.649999999999999</v>
      </c>
      <c r="AB316" s="297">
        <v>0.3</v>
      </c>
      <c r="AC316" s="297" t="s">
        <v>1353</v>
      </c>
    </row>
    <row r="317" spans="1:29">
      <c r="A317" s="290" t="s">
        <v>1883</v>
      </c>
      <c r="B317" s="294" t="s">
        <v>1888</v>
      </c>
      <c r="C317" s="294"/>
      <c r="D317" s="290"/>
      <c r="E317" s="290">
        <v>10</v>
      </c>
      <c r="F317" s="290">
        <v>1270</v>
      </c>
      <c r="G317" s="291">
        <f t="shared" si="4"/>
        <v>1543.15</v>
      </c>
      <c r="H317" s="296">
        <v>51.06</v>
      </c>
      <c r="I317" s="297">
        <v>0.51</v>
      </c>
      <c r="J317" s="297">
        <v>18.170000000000002</v>
      </c>
      <c r="K317" s="297">
        <v>5.82</v>
      </c>
      <c r="L317" s="297">
        <v>0.06</v>
      </c>
      <c r="M317" s="297">
        <v>9.57</v>
      </c>
      <c r="N317" s="297">
        <v>10.62</v>
      </c>
      <c r="O317" s="297">
        <v>1.68</v>
      </c>
      <c r="P317" s="297">
        <v>2.4</v>
      </c>
      <c r="Q317" s="297">
        <v>0.1</v>
      </c>
      <c r="R317" s="297" t="s">
        <v>1353</v>
      </c>
      <c r="S317" s="297"/>
      <c r="T317" s="296">
        <v>51.56</v>
      </c>
      <c r="U317" s="297">
        <v>0.21</v>
      </c>
      <c r="V317" s="297">
        <v>6.9</v>
      </c>
      <c r="W317" s="297">
        <v>0.93</v>
      </c>
      <c r="X317" s="297">
        <v>3.78</v>
      </c>
      <c r="Y317" s="297">
        <v>0.14000000000000001</v>
      </c>
      <c r="Z317" s="297">
        <v>19.64</v>
      </c>
      <c r="AA317" s="297">
        <v>16.579999999999998</v>
      </c>
      <c r="AB317" s="297">
        <v>0.28000000000000003</v>
      </c>
      <c r="AC317" s="297" t="s">
        <v>1353</v>
      </c>
    </row>
    <row r="318" spans="1:29">
      <c r="A318" s="290" t="s">
        <v>1883</v>
      </c>
      <c r="B318" s="294" t="s">
        <v>1889</v>
      </c>
      <c r="C318" s="294"/>
      <c r="D318" s="290"/>
      <c r="E318" s="290">
        <v>10</v>
      </c>
      <c r="F318" s="290">
        <v>1240</v>
      </c>
      <c r="G318" s="291">
        <f t="shared" si="4"/>
        <v>1513.15</v>
      </c>
      <c r="H318" s="296">
        <v>50.96</v>
      </c>
      <c r="I318" s="297">
        <v>0.59</v>
      </c>
      <c r="J318" s="297">
        <v>19.41</v>
      </c>
      <c r="K318" s="297">
        <v>5.67</v>
      </c>
      <c r="L318" s="297">
        <v>0.11</v>
      </c>
      <c r="M318" s="297">
        <v>8.3800000000000008</v>
      </c>
      <c r="N318" s="297">
        <v>10.07</v>
      </c>
      <c r="O318" s="297">
        <v>2.09</v>
      </c>
      <c r="P318" s="297">
        <v>2.68</v>
      </c>
      <c r="Q318" s="297">
        <v>0.04</v>
      </c>
      <c r="R318" s="297" t="s">
        <v>1353</v>
      </c>
      <c r="S318" s="297"/>
      <c r="T318" s="296">
        <v>51.18</v>
      </c>
      <c r="U318" s="297">
        <v>0.25</v>
      </c>
      <c r="V318" s="297">
        <v>6.89</v>
      </c>
      <c r="W318" s="297">
        <v>0.78</v>
      </c>
      <c r="X318" s="297">
        <v>3.94</v>
      </c>
      <c r="Y318" s="297">
        <v>0.12</v>
      </c>
      <c r="Z318" s="297">
        <v>18.420000000000002</v>
      </c>
      <c r="AA318" s="297">
        <v>18.09</v>
      </c>
      <c r="AB318" s="297">
        <v>0.32</v>
      </c>
      <c r="AC318" s="297" t="s">
        <v>1353</v>
      </c>
    </row>
    <row r="319" spans="1:29">
      <c r="A319" s="290" t="s">
        <v>1883</v>
      </c>
      <c r="B319" s="294" t="s">
        <v>1890</v>
      </c>
      <c r="C319" s="294"/>
      <c r="D319" s="290"/>
      <c r="E319" s="290">
        <v>10</v>
      </c>
      <c r="F319" s="290">
        <v>1240</v>
      </c>
      <c r="G319" s="291">
        <f t="shared" si="4"/>
        <v>1513.15</v>
      </c>
      <c r="H319" s="296">
        <v>51.22</v>
      </c>
      <c r="I319" s="297">
        <v>0.57999999999999996</v>
      </c>
      <c r="J319" s="297">
        <v>18.05</v>
      </c>
      <c r="K319" s="297">
        <v>5.96</v>
      </c>
      <c r="L319" s="297">
        <v>0.16</v>
      </c>
      <c r="M319" s="297">
        <v>9.39</v>
      </c>
      <c r="N319" s="297">
        <v>10.57</v>
      </c>
      <c r="O319" s="297">
        <v>1.75</v>
      </c>
      <c r="P319" s="297">
        <v>2.25</v>
      </c>
      <c r="Q319" s="297">
        <v>0.08</v>
      </c>
      <c r="R319" s="297" t="s">
        <v>1353</v>
      </c>
      <c r="S319" s="297"/>
      <c r="T319" s="296">
        <v>51.73</v>
      </c>
      <c r="U319" s="297">
        <v>0.18</v>
      </c>
      <c r="V319" s="297">
        <v>5.56</v>
      </c>
      <c r="W319" s="297">
        <v>1.32</v>
      </c>
      <c r="X319" s="297">
        <v>3.64</v>
      </c>
      <c r="Y319" s="297">
        <v>0.11</v>
      </c>
      <c r="Z319" s="297">
        <v>18.940000000000001</v>
      </c>
      <c r="AA319" s="297">
        <v>18.21</v>
      </c>
      <c r="AB319" s="297">
        <v>0.3</v>
      </c>
      <c r="AC319" s="297" t="s">
        <v>1353</v>
      </c>
    </row>
    <row r="320" spans="1:29">
      <c r="A320" s="290" t="s">
        <v>1883</v>
      </c>
      <c r="B320" s="294" t="s">
        <v>1891</v>
      </c>
      <c r="C320" s="294"/>
      <c r="D320" s="290"/>
      <c r="E320" s="290">
        <v>10</v>
      </c>
      <c r="F320" s="290">
        <v>1300</v>
      </c>
      <c r="G320" s="291">
        <f t="shared" si="4"/>
        <v>1573.15</v>
      </c>
      <c r="H320" s="296">
        <v>47.92</v>
      </c>
      <c r="I320" s="297">
        <v>0.36</v>
      </c>
      <c r="J320" s="297">
        <v>16.95</v>
      </c>
      <c r="K320" s="297">
        <v>7.52</v>
      </c>
      <c r="L320" s="297">
        <v>0.14000000000000001</v>
      </c>
      <c r="M320" s="297">
        <v>12.64</v>
      </c>
      <c r="N320" s="297">
        <v>13.54</v>
      </c>
      <c r="O320" s="297">
        <v>0.62</v>
      </c>
      <c r="P320" s="297">
        <v>0.16</v>
      </c>
      <c r="Q320" s="297">
        <v>0.16</v>
      </c>
      <c r="R320" s="297" t="s">
        <v>1353</v>
      </c>
      <c r="S320" s="297"/>
      <c r="T320" s="296">
        <v>50.96</v>
      </c>
      <c r="U320" s="297">
        <v>7.0000000000000007E-2</v>
      </c>
      <c r="V320" s="297">
        <v>6.61</v>
      </c>
      <c r="W320" s="297">
        <v>1.1599999999999999</v>
      </c>
      <c r="X320" s="297">
        <v>4.17</v>
      </c>
      <c r="Y320" s="297">
        <v>0.14000000000000001</v>
      </c>
      <c r="Z320" s="297">
        <v>20.61</v>
      </c>
      <c r="AA320" s="297">
        <v>16.149999999999999</v>
      </c>
      <c r="AB320" s="297">
        <v>0.12</v>
      </c>
      <c r="AC320" s="297" t="s">
        <v>1353</v>
      </c>
    </row>
    <row r="321" spans="1:29">
      <c r="A321" s="290" t="s">
        <v>1883</v>
      </c>
      <c r="B321" s="294" t="s">
        <v>1892</v>
      </c>
      <c r="C321" s="294"/>
      <c r="D321" s="290"/>
      <c r="E321" s="290">
        <v>10</v>
      </c>
      <c r="F321" s="290">
        <v>1315</v>
      </c>
      <c r="G321" s="291">
        <f t="shared" si="4"/>
        <v>1588.15</v>
      </c>
      <c r="H321" s="296">
        <v>48.33</v>
      </c>
      <c r="I321" s="297">
        <v>0.39</v>
      </c>
      <c r="J321" s="297">
        <v>16.329999999999998</v>
      </c>
      <c r="K321" s="297">
        <v>7.41</v>
      </c>
      <c r="L321" s="297">
        <v>0.13</v>
      </c>
      <c r="M321" s="297">
        <v>12.97</v>
      </c>
      <c r="N321" s="297">
        <v>13.52</v>
      </c>
      <c r="O321" s="297">
        <v>0.54</v>
      </c>
      <c r="P321" s="297">
        <v>0.13</v>
      </c>
      <c r="Q321" s="297">
        <v>0.24</v>
      </c>
      <c r="R321" s="297" t="s">
        <v>1353</v>
      </c>
      <c r="S321" s="297"/>
      <c r="T321" s="296">
        <v>51.62</v>
      </c>
      <c r="U321" s="297">
        <v>0.09</v>
      </c>
      <c r="V321" s="297">
        <v>5.89</v>
      </c>
      <c r="W321" s="297">
        <v>1.3</v>
      </c>
      <c r="X321" s="297">
        <v>4.0599999999999996</v>
      </c>
      <c r="Y321" s="297">
        <v>0.12</v>
      </c>
      <c r="Z321" s="297">
        <v>21.13</v>
      </c>
      <c r="AA321" s="297">
        <v>15.67</v>
      </c>
      <c r="AB321" s="297">
        <v>0.11</v>
      </c>
      <c r="AC321" s="297" t="s">
        <v>1353</v>
      </c>
    </row>
    <row r="322" spans="1:29">
      <c r="A322" s="290" t="s">
        <v>1883</v>
      </c>
      <c r="B322" s="294" t="s">
        <v>1893</v>
      </c>
      <c r="C322" s="294"/>
      <c r="D322" s="290"/>
      <c r="E322" s="290">
        <v>10</v>
      </c>
      <c r="F322" s="290">
        <v>1300</v>
      </c>
      <c r="G322" s="291">
        <f t="shared" si="4"/>
        <v>1573.15</v>
      </c>
      <c r="H322" s="296">
        <v>48.41</v>
      </c>
      <c r="I322" s="297">
        <v>0.37</v>
      </c>
      <c r="J322" s="297">
        <v>16.190000000000001</v>
      </c>
      <c r="K322" s="297">
        <v>7.42</v>
      </c>
      <c r="L322" s="297">
        <v>0.15</v>
      </c>
      <c r="M322" s="297">
        <v>12.91</v>
      </c>
      <c r="N322" s="297">
        <v>13.73</v>
      </c>
      <c r="O322" s="297">
        <v>0.5</v>
      </c>
      <c r="P322" s="297">
        <v>0.14000000000000001</v>
      </c>
      <c r="Q322" s="297">
        <v>0.19</v>
      </c>
      <c r="R322" s="297" t="s">
        <v>1353</v>
      </c>
      <c r="S322" s="297"/>
      <c r="T322" s="296">
        <v>51.9</v>
      </c>
      <c r="U322" s="297">
        <v>0.09</v>
      </c>
      <c r="V322" s="297">
        <v>5.28</v>
      </c>
      <c r="W322" s="297">
        <v>1.43</v>
      </c>
      <c r="X322" s="297">
        <v>3.94</v>
      </c>
      <c r="Y322" s="297">
        <v>0.11</v>
      </c>
      <c r="Z322" s="297">
        <v>20.61</v>
      </c>
      <c r="AA322" s="297">
        <v>16.54</v>
      </c>
      <c r="AB322" s="297">
        <v>0.1</v>
      </c>
      <c r="AC322" s="297" t="s">
        <v>1353</v>
      </c>
    </row>
    <row r="323" spans="1:29">
      <c r="A323" s="290" t="s">
        <v>3166</v>
      </c>
      <c r="B323" s="291" t="s">
        <v>1931</v>
      </c>
      <c r="C323" s="291" t="s">
        <v>3167</v>
      </c>
      <c r="D323" s="291"/>
      <c r="E323" s="291">
        <v>1E-3</v>
      </c>
      <c r="F323" s="291">
        <v>1126</v>
      </c>
      <c r="G323" s="291">
        <f t="shared" ref="G323:G386" si="5">F323+273.15</f>
        <v>1399.15</v>
      </c>
      <c r="H323" s="291">
        <v>45.8</v>
      </c>
      <c r="I323" s="291">
        <v>4.33</v>
      </c>
      <c r="J323" s="291">
        <v>14.1</v>
      </c>
      <c r="K323" s="291">
        <v>11.7</v>
      </c>
      <c r="L323" s="291">
        <v>0.17</v>
      </c>
      <c r="M323" s="291">
        <v>4.9000000000000004</v>
      </c>
      <c r="N323" s="291">
        <v>10.5</v>
      </c>
      <c r="O323" s="291">
        <v>3.98</v>
      </c>
      <c r="P323" s="291">
        <v>1.7</v>
      </c>
      <c r="Q323" s="291"/>
      <c r="R323" s="292">
        <v>1.36</v>
      </c>
      <c r="S323" s="291"/>
      <c r="T323" s="291">
        <v>49.3</v>
      </c>
      <c r="U323" s="291">
        <v>2.38</v>
      </c>
      <c r="V323" s="291">
        <v>4.16</v>
      </c>
      <c r="W323" s="291"/>
      <c r="X323" s="291">
        <v>7.64</v>
      </c>
      <c r="Y323" s="291">
        <v>0.16</v>
      </c>
      <c r="Z323" s="291">
        <v>13.5</v>
      </c>
      <c r="AA323" s="291">
        <v>21.7</v>
      </c>
      <c r="AB323" s="291">
        <v>0.44</v>
      </c>
      <c r="AC323" s="291">
        <v>0.05</v>
      </c>
    </row>
    <row r="324" spans="1:29">
      <c r="A324" s="290" t="s">
        <v>1932</v>
      </c>
      <c r="B324" s="291" t="s">
        <v>1934</v>
      </c>
      <c r="C324" s="291" t="s">
        <v>3167</v>
      </c>
      <c r="D324" s="291"/>
      <c r="E324" s="291">
        <v>1E-3</v>
      </c>
      <c r="F324" s="291">
        <v>1123</v>
      </c>
      <c r="G324" s="291">
        <f t="shared" si="5"/>
        <v>1396.15</v>
      </c>
      <c r="H324" s="291">
        <v>45.6</v>
      </c>
      <c r="I324" s="291">
        <v>5.09</v>
      </c>
      <c r="J324" s="291">
        <v>14.3</v>
      </c>
      <c r="K324" s="291">
        <v>12.2</v>
      </c>
      <c r="L324" s="291"/>
      <c r="M324" s="291">
        <v>4.7</v>
      </c>
      <c r="N324" s="291">
        <v>9.3800000000000008</v>
      </c>
      <c r="O324" s="291">
        <v>4.2</v>
      </c>
      <c r="P324" s="291">
        <v>2.0099999999999998</v>
      </c>
      <c r="Q324" s="291"/>
      <c r="R324" s="292">
        <v>1.43</v>
      </c>
      <c r="S324" s="291"/>
      <c r="T324" s="291">
        <v>48.9</v>
      </c>
      <c r="U324" s="291">
        <v>2.96</v>
      </c>
      <c r="V324" s="291">
        <v>5.39</v>
      </c>
      <c r="W324" s="291"/>
      <c r="X324" s="291">
        <v>8.11</v>
      </c>
      <c r="Y324" s="291"/>
      <c r="Z324" s="291">
        <v>13.8</v>
      </c>
      <c r="AA324" s="291">
        <v>21.9</v>
      </c>
      <c r="AB324" s="291">
        <v>0.59</v>
      </c>
      <c r="AC324" s="291"/>
    </row>
    <row r="325" spans="1:29">
      <c r="A325" s="290" t="s">
        <v>1932</v>
      </c>
      <c r="B325" s="291" t="s">
        <v>1935</v>
      </c>
      <c r="C325" s="291" t="s">
        <v>3167</v>
      </c>
      <c r="D325" s="291"/>
      <c r="E325" s="291">
        <v>1E-3</v>
      </c>
      <c r="F325" s="291">
        <v>1100</v>
      </c>
      <c r="G325" s="291">
        <f t="shared" si="5"/>
        <v>1373.15</v>
      </c>
      <c r="H325" s="291">
        <v>46.1</v>
      </c>
      <c r="I325" s="291">
        <v>5.09</v>
      </c>
      <c r="J325" s="291">
        <v>13.4</v>
      </c>
      <c r="K325" s="291">
        <v>13.3</v>
      </c>
      <c r="L325" s="291">
        <v>0.22</v>
      </c>
      <c r="M325" s="291">
        <v>4.3099999999999996</v>
      </c>
      <c r="N325" s="291">
        <v>10.1</v>
      </c>
      <c r="O325" s="291">
        <v>3.5</v>
      </c>
      <c r="P325" s="291">
        <v>2.08</v>
      </c>
      <c r="Q325" s="291"/>
      <c r="R325" s="292">
        <v>1.61</v>
      </c>
      <c r="S325" s="291"/>
      <c r="T325" s="291">
        <v>45</v>
      </c>
      <c r="U325" s="291">
        <v>4.12</v>
      </c>
      <c r="V325" s="291">
        <v>7.81</v>
      </c>
      <c r="W325" s="291"/>
      <c r="X325" s="291">
        <v>7.35</v>
      </c>
      <c r="Y325" s="291">
        <v>0.11</v>
      </c>
      <c r="Z325" s="291">
        <v>13</v>
      </c>
      <c r="AA325" s="291">
        <v>21</v>
      </c>
      <c r="AB325" s="291">
        <v>0.36</v>
      </c>
      <c r="AC325" s="291">
        <v>0.01</v>
      </c>
    </row>
    <row r="326" spans="1:29">
      <c r="A326" s="290" t="s">
        <v>1932</v>
      </c>
      <c r="B326" s="291" t="s">
        <v>1936</v>
      </c>
      <c r="C326" s="291" t="s">
        <v>3167</v>
      </c>
      <c r="D326" s="291"/>
      <c r="E326" s="291">
        <v>1E-3</v>
      </c>
      <c r="F326" s="291">
        <v>1076</v>
      </c>
      <c r="G326" s="291">
        <f t="shared" si="5"/>
        <v>1349.15</v>
      </c>
      <c r="H326" s="291">
        <v>47.9</v>
      </c>
      <c r="I326" s="291">
        <v>4.55</v>
      </c>
      <c r="J326" s="291">
        <v>14.6</v>
      </c>
      <c r="K326" s="291">
        <v>11.7</v>
      </c>
      <c r="L326" s="291">
        <v>0.28000000000000003</v>
      </c>
      <c r="M326" s="291">
        <v>3.69</v>
      </c>
      <c r="N326" s="291">
        <v>8.4700000000000006</v>
      </c>
      <c r="O326" s="291">
        <v>4.3600000000000003</v>
      </c>
      <c r="P326" s="291">
        <v>2.82</v>
      </c>
      <c r="Q326" s="291"/>
      <c r="R326" s="292">
        <v>2.0299999999999998</v>
      </c>
      <c r="S326" s="291"/>
      <c r="T326" s="291">
        <v>46.8</v>
      </c>
      <c r="U326" s="291">
        <v>3.54</v>
      </c>
      <c r="V326" s="291">
        <v>6.35</v>
      </c>
      <c r="W326" s="291"/>
      <c r="X326" s="291">
        <v>8.52</v>
      </c>
      <c r="Y326" s="291">
        <v>0.03</v>
      </c>
      <c r="Z326" s="291">
        <v>13.3</v>
      </c>
      <c r="AA326" s="291">
        <v>20.6</v>
      </c>
      <c r="AB326" s="291">
        <v>0.4</v>
      </c>
      <c r="AC326" s="291">
        <v>0.03</v>
      </c>
    </row>
    <row r="327" spans="1:29">
      <c r="A327" s="290" t="s">
        <v>1932</v>
      </c>
      <c r="B327" s="291" t="s">
        <v>1937</v>
      </c>
      <c r="C327" s="291" t="s">
        <v>3167</v>
      </c>
      <c r="D327" s="291"/>
      <c r="E327" s="291">
        <v>1E-3</v>
      </c>
      <c r="F327" s="291">
        <v>1055</v>
      </c>
      <c r="G327" s="291">
        <f t="shared" si="5"/>
        <v>1328.15</v>
      </c>
      <c r="H327" s="291">
        <v>50.5</v>
      </c>
      <c r="I327" s="291">
        <v>2.77</v>
      </c>
      <c r="J327" s="291">
        <v>15.8</v>
      </c>
      <c r="K327" s="291">
        <v>8.16</v>
      </c>
      <c r="L327" s="291">
        <v>7.0000000000000007E-2</v>
      </c>
      <c r="M327" s="291">
        <v>3.41</v>
      </c>
      <c r="N327" s="291">
        <v>6.04</v>
      </c>
      <c r="O327" s="291">
        <v>5.19</v>
      </c>
      <c r="P327" s="291">
        <v>3.96</v>
      </c>
      <c r="Q327" s="291"/>
      <c r="R327" s="292">
        <v>3.05</v>
      </c>
      <c r="S327" s="291"/>
      <c r="T327" s="291">
        <v>43.4</v>
      </c>
      <c r="U327" s="291">
        <v>4.6100000000000003</v>
      </c>
      <c r="V327" s="291">
        <v>9.5500000000000007</v>
      </c>
      <c r="W327" s="291"/>
      <c r="X327" s="291">
        <v>9.3000000000000007</v>
      </c>
      <c r="Y327" s="291">
        <v>0.02</v>
      </c>
      <c r="Z327" s="291">
        <v>12.1</v>
      </c>
      <c r="AA327" s="291">
        <v>20.100000000000001</v>
      </c>
      <c r="AB327" s="291">
        <v>0.51</v>
      </c>
      <c r="AC327" s="291">
        <v>0.01</v>
      </c>
    </row>
    <row r="328" spans="1:29">
      <c r="A328" s="290" t="s">
        <v>1932</v>
      </c>
      <c r="B328" s="291" t="s">
        <v>1939</v>
      </c>
      <c r="C328" s="291"/>
      <c r="D328" s="291"/>
      <c r="E328" s="291">
        <v>8</v>
      </c>
      <c r="F328" s="291">
        <v>1150</v>
      </c>
      <c r="G328" s="291">
        <f t="shared" si="5"/>
        <v>1423.15</v>
      </c>
      <c r="H328" s="291">
        <v>45.1</v>
      </c>
      <c r="I328" s="291">
        <v>3.91</v>
      </c>
      <c r="J328" s="291">
        <v>15.7</v>
      </c>
      <c r="K328" s="291">
        <v>11.4</v>
      </c>
      <c r="L328" s="291">
        <v>0.21</v>
      </c>
      <c r="M328" s="291">
        <v>5.6</v>
      </c>
      <c r="N328" s="291">
        <v>9.25</v>
      </c>
      <c r="O328" s="291">
        <v>3.97</v>
      </c>
      <c r="P328" s="291">
        <v>1.62</v>
      </c>
      <c r="Q328" s="291"/>
      <c r="R328" s="292">
        <v>1.23</v>
      </c>
      <c r="S328" s="291"/>
      <c r="T328" s="291">
        <v>47.7</v>
      </c>
      <c r="U328" s="291">
        <v>2.42</v>
      </c>
      <c r="V328" s="291">
        <v>7.98</v>
      </c>
      <c r="W328" s="291"/>
      <c r="X328" s="291">
        <v>6.38</v>
      </c>
      <c r="Y328" s="291">
        <v>0.12</v>
      </c>
      <c r="Z328" s="291">
        <v>13.8</v>
      </c>
      <c r="AA328" s="291">
        <v>19.8</v>
      </c>
      <c r="AB328" s="291">
        <v>0.7</v>
      </c>
      <c r="AC328" s="291"/>
    </row>
    <row r="329" spans="1:29">
      <c r="A329" s="290" t="s">
        <v>1932</v>
      </c>
      <c r="B329" s="291" t="s">
        <v>1940</v>
      </c>
      <c r="C329" s="291"/>
      <c r="D329" s="291"/>
      <c r="E329" s="291">
        <v>8</v>
      </c>
      <c r="F329" s="291">
        <v>1125</v>
      </c>
      <c r="G329" s="291">
        <f t="shared" si="5"/>
        <v>1398.15</v>
      </c>
      <c r="H329" s="291">
        <v>45.2</v>
      </c>
      <c r="I329" s="291">
        <v>4.75</v>
      </c>
      <c r="J329" s="291">
        <v>15.2</v>
      </c>
      <c r="K329" s="291">
        <v>12.7</v>
      </c>
      <c r="L329" s="291">
        <v>0.17</v>
      </c>
      <c r="M329" s="291">
        <v>4.66</v>
      </c>
      <c r="N329" s="291">
        <v>8.0399999999999991</v>
      </c>
      <c r="O329" s="291">
        <v>4.37</v>
      </c>
      <c r="P329" s="291">
        <v>2.29</v>
      </c>
      <c r="Q329" s="291"/>
      <c r="R329" s="292">
        <v>1.43</v>
      </c>
      <c r="S329" s="291"/>
      <c r="T329" s="291">
        <v>47</v>
      </c>
      <c r="U329" s="291">
        <v>2.69</v>
      </c>
      <c r="V329" s="291">
        <v>8.77</v>
      </c>
      <c r="W329" s="291"/>
      <c r="X329" s="291">
        <v>7.27</v>
      </c>
      <c r="Y329" s="291">
        <v>0.16</v>
      </c>
      <c r="Z329" s="291">
        <v>13.5</v>
      </c>
      <c r="AA329" s="291">
        <v>19.3</v>
      </c>
      <c r="AB329" s="291">
        <v>0.7</v>
      </c>
      <c r="AC329" s="291">
        <v>0.05</v>
      </c>
    </row>
    <row r="330" spans="1:29">
      <c r="A330" s="290" t="s">
        <v>1932</v>
      </c>
      <c r="B330" s="291" t="s">
        <v>1941</v>
      </c>
      <c r="C330" s="291"/>
      <c r="D330" s="291"/>
      <c r="E330" s="291">
        <v>8</v>
      </c>
      <c r="F330" s="291">
        <v>1100</v>
      </c>
      <c r="G330" s="291">
        <f t="shared" si="5"/>
        <v>1373.15</v>
      </c>
      <c r="H330" s="291">
        <v>46.8</v>
      </c>
      <c r="I330" s="291">
        <v>4.03</v>
      </c>
      <c r="J330" s="291">
        <v>15.9</v>
      </c>
      <c r="K330" s="291">
        <v>11.2</v>
      </c>
      <c r="L330" s="291">
        <v>0.16</v>
      </c>
      <c r="M330" s="291">
        <v>3.81</v>
      </c>
      <c r="N330" s="291">
        <v>6.61</v>
      </c>
      <c r="O330" s="291">
        <v>5.05</v>
      </c>
      <c r="P330" s="291">
        <v>3.42</v>
      </c>
      <c r="Q330" s="291"/>
      <c r="R330" s="292">
        <v>1.65</v>
      </c>
      <c r="S330" s="291"/>
      <c r="T330" s="291">
        <v>47.9</v>
      </c>
      <c r="U330" s="291">
        <v>2.82</v>
      </c>
      <c r="V330" s="291">
        <v>7.46</v>
      </c>
      <c r="W330" s="291"/>
      <c r="X330" s="291">
        <v>9.14</v>
      </c>
      <c r="Y330" s="291">
        <v>0.18</v>
      </c>
      <c r="Z330" s="291">
        <v>11.6</v>
      </c>
      <c r="AA330" s="291">
        <v>19.5</v>
      </c>
      <c r="AB330" s="291">
        <v>1.02</v>
      </c>
      <c r="AC330" s="291"/>
    </row>
    <row r="331" spans="1:29">
      <c r="A331" s="290" t="s">
        <v>1932</v>
      </c>
      <c r="B331" s="291" t="s">
        <v>1942</v>
      </c>
      <c r="C331" s="291"/>
      <c r="D331" s="291"/>
      <c r="E331" s="291">
        <v>8</v>
      </c>
      <c r="F331" s="291">
        <v>1100</v>
      </c>
      <c r="G331" s="291">
        <f t="shared" si="5"/>
        <v>1373.15</v>
      </c>
      <c r="H331" s="291">
        <v>44.6</v>
      </c>
      <c r="I331" s="291">
        <v>4.8099999999999996</v>
      </c>
      <c r="J331" s="291">
        <v>15</v>
      </c>
      <c r="K331" s="291">
        <v>13.5</v>
      </c>
      <c r="L331" s="291">
        <v>0.2</v>
      </c>
      <c r="M331" s="291">
        <v>4.38</v>
      </c>
      <c r="N331" s="291">
        <v>8.11</v>
      </c>
      <c r="O331" s="291">
        <v>4.49</v>
      </c>
      <c r="P331" s="291">
        <v>2.39</v>
      </c>
      <c r="Q331" s="291"/>
      <c r="R331" s="292">
        <v>1.87</v>
      </c>
      <c r="S331" s="291"/>
      <c r="T331" s="291">
        <v>47.1</v>
      </c>
      <c r="U331" s="291">
        <v>3.01</v>
      </c>
      <c r="V331" s="291">
        <v>8.64</v>
      </c>
      <c r="W331" s="291"/>
      <c r="X331" s="291">
        <v>7.69</v>
      </c>
      <c r="Y331" s="291">
        <v>0.15</v>
      </c>
      <c r="Z331" s="291">
        <v>12.7</v>
      </c>
      <c r="AA331" s="291">
        <v>18.7</v>
      </c>
      <c r="AB331" s="291">
        <v>0.74</v>
      </c>
      <c r="AC331" s="291">
        <v>0.01</v>
      </c>
    </row>
    <row r="332" spans="1:29">
      <c r="A332" s="290" t="s">
        <v>1932</v>
      </c>
      <c r="B332" s="291" t="s">
        <v>1943</v>
      </c>
      <c r="C332" s="291" t="s">
        <v>3167</v>
      </c>
      <c r="D332" s="291"/>
      <c r="E332" s="291">
        <v>1E-3</v>
      </c>
      <c r="F332" s="291">
        <v>1123</v>
      </c>
      <c r="G332" s="291">
        <f t="shared" si="5"/>
        <v>1396.15</v>
      </c>
      <c r="H332" s="291">
        <v>47.8</v>
      </c>
      <c r="I332" s="291">
        <v>4.3899999999999997</v>
      </c>
      <c r="J332" s="291">
        <v>13.2</v>
      </c>
      <c r="K332" s="291">
        <v>13.2</v>
      </c>
      <c r="L332" s="291"/>
      <c r="M332" s="291">
        <v>4.4800000000000004</v>
      </c>
      <c r="N332" s="291">
        <v>9.17</v>
      </c>
      <c r="O332" s="291">
        <v>3.75</v>
      </c>
      <c r="P332" s="291">
        <v>1.77</v>
      </c>
      <c r="Q332" s="291"/>
      <c r="R332" s="292">
        <v>1.36</v>
      </c>
      <c r="S332" s="291"/>
      <c r="T332" s="291">
        <v>49.1</v>
      </c>
      <c r="U332" s="291">
        <v>1.8</v>
      </c>
      <c r="V332" s="291">
        <v>3.94</v>
      </c>
      <c r="W332" s="291"/>
      <c r="X332" s="291">
        <v>8.1300000000000008</v>
      </c>
      <c r="Y332" s="291"/>
      <c r="Z332" s="291">
        <v>13.9</v>
      </c>
      <c r="AA332" s="291">
        <v>21</v>
      </c>
      <c r="AB332" s="291">
        <v>0.39</v>
      </c>
      <c r="AC332" s="291"/>
    </row>
    <row r="333" spans="1:29">
      <c r="A333" s="290" t="s">
        <v>1932</v>
      </c>
      <c r="B333" s="291" t="s">
        <v>1944</v>
      </c>
      <c r="C333" s="291" t="s">
        <v>3167</v>
      </c>
      <c r="D333" s="291"/>
      <c r="E333" s="291">
        <v>1E-3</v>
      </c>
      <c r="F333" s="291">
        <v>1091</v>
      </c>
      <c r="G333" s="291">
        <f t="shared" si="5"/>
        <v>1364.15</v>
      </c>
      <c r="H333" s="291">
        <v>48.5</v>
      </c>
      <c r="I333" s="291">
        <v>4.32</v>
      </c>
      <c r="J333" s="291">
        <v>13.3</v>
      </c>
      <c r="K333" s="291">
        <v>13.5</v>
      </c>
      <c r="L333" s="291"/>
      <c r="M333" s="291">
        <v>3.7</v>
      </c>
      <c r="N333" s="291">
        <v>8.35</v>
      </c>
      <c r="O333" s="291">
        <v>4.1100000000000003</v>
      </c>
      <c r="P333" s="291">
        <v>2.4500000000000002</v>
      </c>
      <c r="Q333" s="291"/>
      <c r="R333" s="292">
        <v>1.88</v>
      </c>
      <c r="S333" s="291"/>
      <c r="T333" s="291">
        <v>49.4</v>
      </c>
      <c r="U333" s="291">
        <v>2.57</v>
      </c>
      <c r="V333" s="291">
        <v>4.5</v>
      </c>
      <c r="W333" s="291"/>
      <c r="X333" s="291">
        <v>9.67</v>
      </c>
      <c r="Y333" s="291"/>
      <c r="Z333" s="291">
        <v>13</v>
      </c>
      <c r="AA333" s="291">
        <v>21</v>
      </c>
      <c r="AB333" s="291">
        <v>0.56999999999999995</v>
      </c>
      <c r="AC333" s="291">
        <v>7.0000000000000007E-2</v>
      </c>
    </row>
    <row r="334" spans="1:29">
      <c r="A334" s="290" t="s">
        <v>3168</v>
      </c>
      <c r="B334" s="291" t="s">
        <v>1951</v>
      </c>
      <c r="C334" s="291" t="s">
        <v>3169</v>
      </c>
      <c r="D334" s="291"/>
      <c r="E334" s="291">
        <v>7</v>
      </c>
      <c r="F334" s="291">
        <v>1365</v>
      </c>
      <c r="G334" s="291">
        <f t="shared" si="5"/>
        <v>1638.15</v>
      </c>
      <c r="H334" s="291">
        <v>49.46</v>
      </c>
      <c r="I334" s="291">
        <v>0.41</v>
      </c>
      <c r="J334" s="291">
        <v>12.12</v>
      </c>
      <c r="K334" s="291">
        <v>7.76</v>
      </c>
      <c r="L334" s="291"/>
      <c r="M334" s="291">
        <v>12.98</v>
      </c>
      <c r="N334" s="291">
        <v>15.72</v>
      </c>
      <c r="O334" s="291">
        <v>1.26</v>
      </c>
      <c r="P334" s="291">
        <v>0.28999999999999998</v>
      </c>
      <c r="Q334" s="291"/>
      <c r="R334" s="291"/>
      <c r="S334" s="291"/>
      <c r="T334" s="291">
        <v>54.72</v>
      </c>
      <c r="U334" s="291">
        <v>0.09</v>
      </c>
      <c r="V334" s="291">
        <v>1.92</v>
      </c>
      <c r="W334" s="291"/>
      <c r="X334" s="291">
        <v>2.9</v>
      </c>
      <c r="Y334" s="291"/>
      <c r="Z334" s="291">
        <v>20.28</v>
      </c>
      <c r="AA334" s="291">
        <v>20.28</v>
      </c>
      <c r="AB334" s="291">
        <v>0.15</v>
      </c>
      <c r="AC334" s="291">
        <v>0.09</v>
      </c>
    </row>
    <row r="335" spans="1:29">
      <c r="A335" s="290" t="s">
        <v>1952</v>
      </c>
      <c r="B335" s="291" t="s">
        <v>1953</v>
      </c>
      <c r="C335" s="291" t="s">
        <v>3169</v>
      </c>
      <c r="D335" s="291"/>
      <c r="E335" s="291">
        <v>10</v>
      </c>
      <c r="F335" s="291">
        <v>1383</v>
      </c>
      <c r="G335" s="291">
        <f t="shared" si="5"/>
        <v>1656.15</v>
      </c>
      <c r="H335" s="291">
        <v>48.64</v>
      </c>
      <c r="I335" s="291">
        <v>0.51</v>
      </c>
      <c r="J335" s="291">
        <v>13.85</v>
      </c>
      <c r="K335" s="291">
        <v>8.7200000000000006</v>
      </c>
      <c r="L335" s="291"/>
      <c r="M335" s="291">
        <v>11.91</v>
      </c>
      <c r="N335" s="291">
        <v>14.63</v>
      </c>
      <c r="O335" s="291">
        <v>1.39</v>
      </c>
      <c r="P335" s="291">
        <v>0.35</v>
      </c>
      <c r="Q335" s="291"/>
      <c r="R335" s="291"/>
      <c r="S335" s="291"/>
      <c r="T335" s="291">
        <v>53.13</v>
      </c>
      <c r="U335" s="291">
        <v>0.14000000000000001</v>
      </c>
      <c r="V335" s="291">
        <v>3.61</v>
      </c>
      <c r="W335" s="291"/>
      <c r="X335" s="291">
        <v>3.46</v>
      </c>
      <c r="Y335" s="291"/>
      <c r="Z335" s="291">
        <v>18.68</v>
      </c>
      <c r="AA335" s="291">
        <v>20.78</v>
      </c>
      <c r="AB335" s="291">
        <v>0.19</v>
      </c>
      <c r="AC335" s="291">
        <v>0.46</v>
      </c>
    </row>
    <row r="336" spans="1:29">
      <c r="A336" s="290" t="s">
        <v>1952</v>
      </c>
      <c r="B336" s="291" t="s">
        <v>1954</v>
      </c>
      <c r="C336" s="291" t="s">
        <v>3169</v>
      </c>
      <c r="D336" s="291"/>
      <c r="E336" s="291">
        <v>10.1</v>
      </c>
      <c r="F336" s="291">
        <v>1390</v>
      </c>
      <c r="G336" s="291">
        <f t="shared" si="5"/>
        <v>1663.15</v>
      </c>
      <c r="H336" s="291">
        <v>49.33</v>
      </c>
      <c r="I336" s="291">
        <v>0.4</v>
      </c>
      <c r="J336" s="291">
        <v>11.97</v>
      </c>
      <c r="K336" s="291">
        <v>7.83</v>
      </c>
      <c r="L336" s="291"/>
      <c r="M336" s="291">
        <v>13.83</v>
      </c>
      <c r="N336" s="291">
        <v>15.11</v>
      </c>
      <c r="O336" s="291">
        <v>1.2</v>
      </c>
      <c r="P336" s="291">
        <v>1.2</v>
      </c>
      <c r="Q336" s="291"/>
      <c r="R336" s="291"/>
      <c r="S336" s="291"/>
      <c r="T336" s="291">
        <v>54.08</v>
      </c>
      <c r="U336" s="291">
        <v>0.13</v>
      </c>
      <c r="V336" s="291">
        <v>3.27</v>
      </c>
      <c r="W336" s="291"/>
      <c r="X336" s="291">
        <v>2.9</v>
      </c>
      <c r="Y336" s="291"/>
      <c r="Z336" s="291">
        <v>19.899999999999999</v>
      </c>
      <c r="AA336" s="291">
        <v>19.54</v>
      </c>
      <c r="AB336" s="291">
        <v>0.19</v>
      </c>
      <c r="AC336" s="291">
        <v>0.41</v>
      </c>
    </row>
    <row r="337" spans="1:29">
      <c r="A337" s="290" t="s">
        <v>1952</v>
      </c>
      <c r="B337" s="291" t="s">
        <v>1958</v>
      </c>
      <c r="C337" s="291" t="s">
        <v>3170</v>
      </c>
      <c r="D337" s="291"/>
      <c r="E337" s="291">
        <v>1E-3</v>
      </c>
      <c r="F337" s="291">
        <v>1190</v>
      </c>
      <c r="G337" s="291">
        <f t="shared" si="5"/>
        <v>1463.15</v>
      </c>
      <c r="H337" s="291">
        <v>45.78</v>
      </c>
      <c r="I337" s="291">
        <v>0.7</v>
      </c>
      <c r="J337" s="291">
        <v>16.850000000000001</v>
      </c>
      <c r="K337" s="291">
        <v>7.6</v>
      </c>
      <c r="L337" s="291"/>
      <c r="M337" s="291">
        <v>8.02</v>
      </c>
      <c r="N337" s="291">
        <v>17.66</v>
      </c>
      <c r="O337" s="291">
        <v>2.5099999999999998</v>
      </c>
      <c r="P337" s="291">
        <v>0.85</v>
      </c>
      <c r="Q337" s="291"/>
      <c r="R337" s="291"/>
      <c r="S337" s="291"/>
      <c r="T337" s="291">
        <v>51.19</v>
      </c>
      <c r="U337" s="291">
        <v>0.41</v>
      </c>
      <c r="V337" s="291">
        <v>4.6399999999999997</v>
      </c>
      <c r="W337" s="291">
        <v>0.95</v>
      </c>
      <c r="X337" s="291">
        <v>2.76</v>
      </c>
      <c r="Y337" s="291"/>
      <c r="Z337" s="291">
        <v>15.77</v>
      </c>
      <c r="AA337" s="291">
        <v>24.06</v>
      </c>
      <c r="AB337" s="291">
        <v>0.19</v>
      </c>
      <c r="AC337" s="291">
        <v>0.36</v>
      </c>
    </row>
    <row r="338" spans="1:29">
      <c r="A338" s="290" t="s">
        <v>1952</v>
      </c>
      <c r="B338" s="291" t="s">
        <v>1959</v>
      </c>
      <c r="C338" s="291" t="s">
        <v>3171</v>
      </c>
      <c r="D338" s="291"/>
      <c r="E338" s="291">
        <v>2.5</v>
      </c>
      <c r="F338" s="291">
        <v>1200</v>
      </c>
      <c r="G338" s="291">
        <f t="shared" si="5"/>
        <v>1473.15</v>
      </c>
      <c r="H338" s="291">
        <v>44.97</v>
      </c>
      <c r="I338" s="291">
        <v>0.68</v>
      </c>
      <c r="J338" s="291">
        <v>18</v>
      </c>
      <c r="K338" s="291">
        <v>8.58</v>
      </c>
      <c r="L338" s="291"/>
      <c r="M338" s="291">
        <v>7.21</v>
      </c>
      <c r="N338" s="291">
        <v>15.57</v>
      </c>
      <c r="O338" s="291">
        <v>3.89</v>
      </c>
      <c r="P338" s="291">
        <v>1.1100000000000001</v>
      </c>
      <c r="Q338" s="291"/>
      <c r="R338" s="291"/>
      <c r="S338" s="291"/>
      <c r="T338" s="291">
        <v>51.45</v>
      </c>
      <c r="U338" s="291">
        <v>0.44</v>
      </c>
      <c r="V338" s="291">
        <v>4.9400000000000004</v>
      </c>
      <c r="W338" s="291">
        <v>0.35</v>
      </c>
      <c r="X338" s="291">
        <v>2.92</v>
      </c>
      <c r="Y338" s="291"/>
      <c r="Z338" s="291">
        <v>16.010000000000002</v>
      </c>
      <c r="AA338" s="291">
        <v>23.68</v>
      </c>
      <c r="AB338" s="291">
        <v>0.2</v>
      </c>
      <c r="AC338" s="291">
        <v>0.26</v>
      </c>
    </row>
    <row r="339" spans="1:29">
      <c r="A339" s="290" t="s">
        <v>1952</v>
      </c>
      <c r="B339" s="291" t="s">
        <v>1960</v>
      </c>
      <c r="C339" s="291" t="s">
        <v>3171</v>
      </c>
      <c r="D339" s="291"/>
      <c r="E339" s="291">
        <v>2.5</v>
      </c>
      <c r="F339" s="291">
        <v>1220</v>
      </c>
      <c r="G339" s="291">
        <f t="shared" si="5"/>
        <v>1493.15</v>
      </c>
      <c r="H339" s="291">
        <v>45.41</v>
      </c>
      <c r="I339" s="291">
        <v>0.66</v>
      </c>
      <c r="J339" s="291">
        <v>16.510000000000002</v>
      </c>
      <c r="K339" s="291">
        <v>7.48</v>
      </c>
      <c r="L339" s="291"/>
      <c r="M339" s="291">
        <v>8.93</v>
      </c>
      <c r="N339" s="291">
        <v>17.48</v>
      </c>
      <c r="O339" s="291">
        <v>2.64</v>
      </c>
      <c r="P339" s="291">
        <v>0.9</v>
      </c>
      <c r="Q339" s="291"/>
      <c r="R339" s="291"/>
      <c r="S339" s="291"/>
      <c r="T339" s="291">
        <v>51.56</v>
      </c>
      <c r="U339" s="291">
        <v>0.41</v>
      </c>
      <c r="V339" s="291">
        <v>4.96</v>
      </c>
      <c r="W339" s="291">
        <v>0.75</v>
      </c>
      <c r="X339" s="291">
        <v>2.68</v>
      </c>
      <c r="Y339" s="291"/>
      <c r="Z339" s="291">
        <v>16.21</v>
      </c>
      <c r="AA339" s="291">
        <v>23.26</v>
      </c>
      <c r="AB339" s="291">
        <v>0.16</v>
      </c>
      <c r="AC339" s="291">
        <v>0.1</v>
      </c>
    </row>
    <row r="340" spans="1:29">
      <c r="A340" s="290" t="s">
        <v>1952</v>
      </c>
      <c r="B340" s="291" t="s">
        <v>1961</v>
      </c>
      <c r="C340" s="291" t="s">
        <v>3171</v>
      </c>
      <c r="D340" s="291"/>
      <c r="E340" s="291">
        <v>5</v>
      </c>
      <c r="F340" s="291">
        <v>1257</v>
      </c>
      <c r="G340" s="291">
        <f t="shared" si="5"/>
        <v>1530.15</v>
      </c>
      <c r="H340" s="291">
        <v>45.55</v>
      </c>
      <c r="I340" s="291">
        <v>0.68</v>
      </c>
      <c r="J340" s="291">
        <v>16.52</v>
      </c>
      <c r="K340" s="291">
        <v>7.57</v>
      </c>
      <c r="L340" s="291"/>
      <c r="M340" s="291">
        <v>8.4600000000000009</v>
      </c>
      <c r="N340" s="291">
        <v>17.47</v>
      </c>
      <c r="O340" s="291">
        <v>2.72</v>
      </c>
      <c r="P340" s="291">
        <v>0.98</v>
      </c>
      <c r="Q340" s="291"/>
      <c r="R340" s="291"/>
      <c r="S340" s="291"/>
      <c r="T340" s="291">
        <v>50.96</v>
      </c>
      <c r="U340" s="291">
        <v>0.42</v>
      </c>
      <c r="V340" s="291">
        <v>6.05</v>
      </c>
      <c r="W340" s="291">
        <v>0.5</v>
      </c>
      <c r="X340" s="291">
        <v>2.97</v>
      </c>
      <c r="Y340" s="291"/>
      <c r="Z340" s="291">
        <v>15.69</v>
      </c>
      <c r="AA340" s="291">
        <v>23.09</v>
      </c>
      <c r="AB340" s="291">
        <v>0.28000000000000003</v>
      </c>
      <c r="AC340" s="291">
        <v>0.37</v>
      </c>
    </row>
    <row r="341" spans="1:29">
      <c r="A341" s="290" t="s">
        <v>1952</v>
      </c>
      <c r="B341" s="291" t="s">
        <v>1962</v>
      </c>
      <c r="C341" s="291" t="s">
        <v>3171</v>
      </c>
      <c r="D341" s="291"/>
      <c r="E341" s="291">
        <v>7</v>
      </c>
      <c r="F341" s="291">
        <v>1250</v>
      </c>
      <c r="G341" s="291">
        <f t="shared" si="5"/>
        <v>1523.15</v>
      </c>
      <c r="H341" s="291">
        <v>45.3</v>
      </c>
      <c r="I341" s="291">
        <v>0.65</v>
      </c>
      <c r="J341" s="291">
        <v>18.63</v>
      </c>
      <c r="K341" s="291">
        <v>8.02</v>
      </c>
      <c r="L341" s="291"/>
      <c r="M341" s="291">
        <v>7.19</v>
      </c>
      <c r="N341" s="291">
        <v>15.03</v>
      </c>
      <c r="O341" s="291">
        <v>3.79</v>
      </c>
      <c r="P341" s="291">
        <v>1.36</v>
      </c>
      <c r="Q341" s="291"/>
      <c r="R341" s="291"/>
      <c r="S341" s="291"/>
      <c r="T341" s="291">
        <v>49.72</v>
      </c>
      <c r="U341" s="291">
        <v>0.49</v>
      </c>
      <c r="V341" s="291">
        <v>8.8699999999999992</v>
      </c>
      <c r="W341" s="291">
        <v>0.65</v>
      </c>
      <c r="X341" s="291">
        <v>2.86</v>
      </c>
      <c r="Y341" s="291"/>
      <c r="Z341" s="291">
        <v>14.27</v>
      </c>
      <c r="AA341" s="291">
        <v>22.59</v>
      </c>
      <c r="AB341" s="291">
        <v>0.65</v>
      </c>
      <c r="AC341" s="291">
        <v>0.11</v>
      </c>
    </row>
    <row r="342" spans="1:29">
      <c r="A342" s="290" t="s">
        <v>1952</v>
      </c>
      <c r="B342" s="291" t="s">
        <v>1963</v>
      </c>
      <c r="C342" s="291" t="s">
        <v>3171</v>
      </c>
      <c r="D342" s="291"/>
      <c r="E342" s="291">
        <v>7</v>
      </c>
      <c r="F342" s="291">
        <v>1275</v>
      </c>
      <c r="G342" s="291">
        <f t="shared" si="5"/>
        <v>1548.15</v>
      </c>
      <c r="H342" s="291">
        <v>45.64</v>
      </c>
      <c r="I342" s="291">
        <v>0.69</v>
      </c>
      <c r="J342" s="291">
        <v>17.399999999999999</v>
      </c>
      <c r="K342" s="291">
        <v>7.2</v>
      </c>
      <c r="L342" s="291"/>
      <c r="M342" s="291">
        <v>7.96</v>
      </c>
      <c r="N342" s="291">
        <v>16.98</v>
      </c>
      <c r="O342" s="291">
        <v>3.01</v>
      </c>
      <c r="P342" s="291">
        <v>1.04</v>
      </c>
      <c r="Q342" s="291"/>
      <c r="R342" s="291"/>
      <c r="S342" s="291"/>
      <c r="T342" s="291">
        <v>51.55</v>
      </c>
      <c r="U342" s="291">
        <v>0.44</v>
      </c>
      <c r="V342" s="291">
        <v>6.09</v>
      </c>
      <c r="W342" s="291">
        <v>0.35</v>
      </c>
      <c r="X342" s="291">
        <v>2.5099999999999998</v>
      </c>
      <c r="Y342" s="291"/>
      <c r="Z342" s="291">
        <v>15.27</v>
      </c>
      <c r="AA342" s="291">
        <v>23.46</v>
      </c>
      <c r="AB342" s="291">
        <v>0.3</v>
      </c>
      <c r="AC342" s="291">
        <v>0.12</v>
      </c>
    </row>
    <row r="343" spans="1:29">
      <c r="A343" s="290" t="s">
        <v>1952</v>
      </c>
      <c r="B343" s="291" t="s">
        <v>1964</v>
      </c>
      <c r="C343" s="291" t="s">
        <v>3171</v>
      </c>
      <c r="D343" s="291"/>
      <c r="E343" s="291">
        <v>2.5</v>
      </c>
      <c r="F343" s="291">
        <v>1200</v>
      </c>
      <c r="G343" s="291">
        <f t="shared" si="5"/>
        <v>1473.15</v>
      </c>
      <c r="H343" s="291">
        <v>44.52</v>
      </c>
      <c r="I343" s="291">
        <v>0.77</v>
      </c>
      <c r="J343" s="291">
        <v>17.739999999999998</v>
      </c>
      <c r="K343" s="291">
        <v>8.7799999999999994</v>
      </c>
      <c r="L343" s="291"/>
      <c r="M343" s="291">
        <v>6.83</v>
      </c>
      <c r="N343" s="291">
        <v>16.170000000000002</v>
      </c>
      <c r="O343" s="291">
        <v>4</v>
      </c>
      <c r="P343" s="291">
        <v>1.18</v>
      </c>
      <c r="Q343" s="291"/>
      <c r="R343" s="291"/>
      <c r="S343" s="291"/>
      <c r="T343" s="291">
        <v>51.34</v>
      </c>
      <c r="U343" s="291">
        <v>0.4</v>
      </c>
      <c r="V343" s="291">
        <v>4.97</v>
      </c>
      <c r="W343" s="291">
        <v>0.59</v>
      </c>
      <c r="X343" s="291">
        <v>3.03</v>
      </c>
      <c r="Y343" s="291"/>
      <c r="Z343" s="291">
        <v>15.83</v>
      </c>
      <c r="AA343" s="291">
        <v>23.64</v>
      </c>
      <c r="AB343" s="291">
        <v>0.18</v>
      </c>
      <c r="AC343" s="291">
        <v>0.28999999999999998</v>
      </c>
    </row>
    <row r="344" spans="1:29">
      <c r="A344" s="290" t="s">
        <v>1952</v>
      </c>
      <c r="B344" s="291" t="s">
        <v>1965</v>
      </c>
      <c r="C344" s="291" t="s">
        <v>3171</v>
      </c>
      <c r="D344" s="291"/>
      <c r="E344" s="291">
        <v>7</v>
      </c>
      <c r="F344" s="291">
        <v>1285</v>
      </c>
      <c r="G344" s="291">
        <f t="shared" si="5"/>
        <v>1558.15</v>
      </c>
      <c r="H344" s="291">
        <v>44.29</v>
      </c>
      <c r="I344" s="291">
        <v>0.69</v>
      </c>
      <c r="J344" s="291">
        <v>17.43</v>
      </c>
      <c r="K344" s="291">
        <v>9.0399999999999991</v>
      </c>
      <c r="L344" s="291"/>
      <c r="M344" s="291">
        <v>8.82</v>
      </c>
      <c r="N344" s="291">
        <v>15.31</v>
      </c>
      <c r="O344" s="291">
        <v>3.29</v>
      </c>
      <c r="P344" s="291">
        <v>1.1100000000000001</v>
      </c>
      <c r="Q344" s="291"/>
      <c r="R344" s="291"/>
      <c r="S344" s="291"/>
      <c r="T344" s="291">
        <v>50.88</v>
      </c>
      <c r="U344" s="291">
        <v>0.32</v>
      </c>
      <c r="V344" s="291">
        <v>5.41</v>
      </c>
      <c r="W344" s="291">
        <v>0.48</v>
      </c>
      <c r="X344" s="291">
        <v>2.86</v>
      </c>
      <c r="Y344" s="291"/>
      <c r="Z344" s="291">
        <v>16.7</v>
      </c>
      <c r="AA344" s="291">
        <v>23.06</v>
      </c>
      <c r="AB344" s="291">
        <v>0.27</v>
      </c>
      <c r="AC344" s="291">
        <v>0.44</v>
      </c>
    </row>
    <row r="345" spans="1:29">
      <c r="A345" s="290" t="s">
        <v>3172</v>
      </c>
      <c r="B345" s="290" t="s">
        <v>2459</v>
      </c>
      <c r="C345" s="290"/>
      <c r="D345" s="290"/>
      <c r="E345" s="290">
        <v>12</v>
      </c>
      <c r="F345" s="290">
        <v>1230</v>
      </c>
      <c r="G345" s="291">
        <f t="shared" si="5"/>
        <v>1503.15</v>
      </c>
      <c r="H345" s="290">
        <v>50</v>
      </c>
      <c r="I345" s="290">
        <v>0.56000000000000005</v>
      </c>
      <c r="J345" s="290">
        <v>17</v>
      </c>
      <c r="K345" s="290">
        <v>7.22</v>
      </c>
      <c r="L345" s="290">
        <v>0.17</v>
      </c>
      <c r="M345" s="290">
        <v>8.2100000000000009</v>
      </c>
      <c r="N345" s="290">
        <v>9.4700000000000006</v>
      </c>
      <c r="O345" s="290">
        <v>2.84</v>
      </c>
      <c r="P345" s="290">
        <v>0.38</v>
      </c>
      <c r="Q345" s="290">
        <v>0.04</v>
      </c>
      <c r="R345" s="290"/>
      <c r="S345" s="290">
        <v>4.4000000000000004</v>
      </c>
      <c r="T345" s="290">
        <v>52.8</v>
      </c>
      <c r="U345" s="290">
        <v>0.18</v>
      </c>
      <c r="V345" s="290">
        <v>4.7</v>
      </c>
      <c r="W345" s="290">
        <v>0.91</v>
      </c>
      <c r="X345" s="290">
        <v>4.9000000000000004</v>
      </c>
      <c r="Y345" s="290">
        <v>0.13</v>
      </c>
      <c r="Z345" s="290">
        <v>18.600000000000001</v>
      </c>
      <c r="AA345" s="290">
        <v>17.899999999999999</v>
      </c>
      <c r="AB345" s="290">
        <v>0.5</v>
      </c>
      <c r="AC345" s="290"/>
    </row>
    <row r="346" spans="1:29">
      <c r="A346" s="290" t="s">
        <v>3172</v>
      </c>
      <c r="B346" s="290" t="s">
        <v>2458</v>
      </c>
      <c r="C346" s="290"/>
      <c r="D346" s="290"/>
      <c r="E346" s="290">
        <v>12</v>
      </c>
      <c r="F346" s="290">
        <v>1190</v>
      </c>
      <c r="G346" s="291">
        <f t="shared" si="5"/>
        <v>1463.15</v>
      </c>
      <c r="H346" s="290">
        <v>50.9</v>
      </c>
      <c r="I346" s="290">
        <v>0.62</v>
      </c>
      <c r="J346" s="290">
        <v>18</v>
      </c>
      <c r="K346" s="290">
        <v>7.61</v>
      </c>
      <c r="L346" s="290">
        <v>0.11</v>
      </c>
      <c r="M346" s="290">
        <v>6.83</v>
      </c>
      <c r="N346" s="290">
        <v>8.67</v>
      </c>
      <c r="O346" s="290">
        <v>3.3</v>
      </c>
      <c r="P346" s="290">
        <v>0.49</v>
      </c>
      <c r="Q346" s="290">
        <v>0.04</v>
      </c>
      <c r="R346" s="290"/>
      <c r="S346" s="290">
        <v>4.2</v>
      </c>
      <c r="T346" s="290">
        <v>51.8</v>
      </c>
      <c r="U346" s="290">
        <v>0.28000000000000003</v>
      </c>
      <c r="V346" s="290">
        <v>7.1</v>
      </c>
      <c r="W346" s="290">
        <v>0.45</v>
      </c>
      <c r="X346" s="290">
        <v>5.9</v>
      </c>
      <c r="Y346" s="290">
        <v>0.15</v>
      </c>
      <c r="Z346" s="290">
        <v>17.2</v>
      </c>
      <c r="AA346" s="290">
        <v>17.899999999999999</v>
      </c>
      <c r="AB346" s="290">
        <v>0.56999999999999995</v>
      </c>
      <c r="AC346" s="290"/>
    </row>
    <row r="347" spans="1:29">
      <c r="A347" s="290" t="s">
        <v>3173</v>
      </c>
      <c r="B347" s="290" t="s">
        <v>2466</v>
      </c>
      <c r="C347" s="290"/>
      <c r="D347" s="290"/>
      <c r="E347" s="290">
        <v>12</v>
      </c>
      <c r="F347" s="290">
        <v>1150</v>
      </c>
      <c r="G347" s="291">
        <f t="shared" si="5"/>
        <v>1423.15</v>
      </c>
      <c r="H347" s="290">
        <v>49.9</v>
      </c>
      <c r="I347" s="290">
        <v>0.63</v>
      </c>
      <c r="J347" s="290">
        <v>19.7</v>
      </c>
      <c r="K347" s="290">
        <v>7.02</v>
      </c>
      <c r="L347" s="290">
        <v>0.14000000000000001</v>
      </c>
      <c r="M347" s="290">
        <v>5.0999999999999996</v>
      </c>
      <c r="N347" s="290">
        <v>7.82</v>
      </c>
      <c r="O347" s="290">
        <v>3.7</v>
      </c>
      <c r="P347" s="290">
        <v>0.5</v>
      </c>
      <c r="Q347" s="290">
        <v>0.01</v>
      </c>
      <c r="R347" s="290"/>
      <c r="S347" s="290">
        <v>5.7</v>
      </c>
      <c r="T347" s="290">
        <v>49.9</v>
      </c>
      <c r="U347" s="290">
        <v>0.41</v>
      </c>
      <c r="V347" s="290">
        <v>8</v>
      </c>
      <c r="W347" s="290">
        <v>0.36</v>
      </c>
      <c r="X347" s="290">
        <v>6.1</v>
      </c>
      <c r="Y347" s="290">
        <v>0.15</v>
      </c>
      <c r="Z347" s="290">
        <v>15.7</v>
      </c>
      <c r="AA347" s="290">
        <v>18.5</v>
      </c>
      <c r="AB347" s="290">
        <v>0.57999999999999996</v>
      </c>
      <c r="AC347" s="290"/>
    </row>
    <row r="348" spans="1:29">
      <c r="A348" s="290" t="s">
        <v>3173</v>
      </c>
      <c r="B348" s="290" t="s">
        <v>2464</v>
      </c>
      <c r="C348" s="290"/>
      <c r="D348" s="290"/>
      <c r="E348" s="290">
        <v>12</v>
      </c>
      <c r="F348" s="290">
        <v>1110</v>
      </c>
      <c r="G348" s="291">
        <f t="shared" si="5"/>
        <v>1383.15</v>
      </c>
      <c r="H348" s="290">
        <v>53</v>
      </c>
      <c r="I348" s="290">
        <v>0.69</v>
      </c>
      <c r="J348" s="290">
        <v>19.899999999999999</v>
      </c>
      <c r="K348" s="290">
        <v>5.62</v>
      </c>
      <c r="L348" s="290">
        <v>0.09</v>
      </c>
      <c r="M348" s="290">
        <v>3.42</v>
      </c>
      <c r="N348" s="290">
        <v>6.34</v>
      </c>
      <c r="O348" s="290">
        <v>3.96</v>
      </c>
      <c r="P348" s="290">
        <v>0.69</v>
      </c>
      <c r="Q348" s="290">
        <v>0.01</v>
      </c>
      <c r="R348" s="290"/>
      <c r="S348" s="290">
        <v>5.5</v>
      </c>
      <c r="T348" s="290">
        <v>48</v>
      </c>
      <c r="U348" s="290">
        <v>0.62</v>
      </c>
      <c r="V348" s="290">
        <v>10.4</v>
      </c>
      <c r="W348" s="290">
        <v>0.09</v>
      </c>
      <c r="X348" s="290">
        <v>7.3</v>
      </c>
      <c r="Y348" s="290">
        <v>0.16</v>
      </c>
      <c r="Z348" s="290">
        <v>13.8</v>
      </c>
      <c r="AA348" s="290">
        <v>17.600000000000001</v>
      </c>
      <c r="AB348" s="290">
        <v>0.82</v>
      </c>
      <c r="AC348" s="290"/>
    </row>
    <row r="349" spans="1:29">
      <c r="A349" s="290" t="s">
        <v>3173</v>
      </c>
      <c r="B349" s="290" t="s">
        <v>2470</v>
      </c>
      <c r="C349" s="290"/>
      <c r="D349" s="290"/>
      <c r="E349" s="290">
        <v>12</v>
      </c>
      <c r="F349" s="290">
        <v>1070</v>
      </c>
      <c r="G349" s="291">
        <f t="shared" si="5"/>
        <v>1343.15</v>
      </c>
      <c r="H349" s="290">
        <v>56.5</v>
      </c>
      <c r="I349" s="290">
        <v>0.6</v>
      </c>
      <c r="J349" s="290">
        <v>19</v>
      </c>
      <c r="K349" s="290">
        <v>4.3099999999999996</v>
      </c>
      <c r="L349" s="290">
        <v>0.06</v>
      </c>
      <c r="M349" s="290">
        <v>2.5</v>
      </c>
      <c r="N349" s="290">
        <v>5.2</v>
      </c>
      <c r="O349" s="290">
        <v>4.95</v>
      </c>
      <c r="P349" s="290">
        <v>0.8</v>
      </c>
      <c r="Q349" s="290">
        <v>0.01</v>
      </c>
      <c r="R349" s="290"/>
      <c r="S349" s="290">
        <v>6.4</v>
      </c>
      <c r="T349" s="290">
        <v>49.3</v>
      </c>
      <c r="U349" s="290">
        <v>0.56999999999999995</v>
      </c>
      <c r="V349" s="290">
        <v>9.5</v>
      </c>
      <c r="W349" s="290">
        <v>0.13</v>
      </c>
      <c r="X349" s="290">
        <v>7.4</v>
      </c>
      <c r="Y349" s="290">
        <v>0.11</v>
      </c>
      <c r="Z349" s="290">
        <v>13.8</v>
      </c>
      <c r="AA349" s="290">
        <v>18.399999999999999</v>
      </c>
      <c r="AB349" s="290">
        <v>0.99</v>
      </c>
      <c r="AC349" s="290"/>
    </row>
    <row r="350" spans="1:29">
      <c r="A350" s="290" t="s">
        <v>3173</v>
      </c>
      <c r="B350" s="290" t="s">
        <v>2462</v>
      </c>
      <c r="C350" s="290"/>
      <c r="D350" s="290"/>
      <c r="E350" s="290">
        <v>12</v>
      </c>
      <c r="F350" s="290">
        <v>1230</v>
      </c>
      <c r="G350" s="291">
        <f t="shared" si="5"/>
        <v>1503.15</v>
      </c>
      <c r="H350" s="290">
        <v>48.5</v>
      </c>
      <c r="I350" s="290">
        <v>0.59</v>
      </c>
      <c r="J350" s="290">
        <v>16.5</v>
      </c>
      <c r="K350" s="290">
        <v>8.1999999999999993</v>
      </c>
      <c r="L350" s="290">
        <v>0.15</v>
      </c>
      <c r="M350" s="290">
        <v>8.5</v>
      </c>
      <c r="N350" s="290">
        <v>9.41</v>
      </c>
      <c r="O350" s="290">
        <v>2.81</v>
      </c>
      <c r="P350" s="290">
        <v>0.39</v>
      </c>
      <c r="Q350" s="290">
        <v>7.0000000000000007E-2</v>
      </c>
      <c r="R350" s="290"/>
      <c r="S350" s="290">
        <v>5.3</v>
      </c>
      <c r="T350" s="290">
        <v>52.9</v>
      </c>
      <c r="U350" s="290">
        <v>0.15</v>
      </c>
      <c r="V350" s="290">
        <v>3.4</v>
      </c>
      <c r="W350" s="290">
        <v>0.74</v>
      </c>
      <c r="X350" s="290">
        <v>5.4</v>
      </c>
      <c r="Y350" s="290">
        <v>0.15</v>
      </c>
      <c r="Z350" s="290">
        <v>18.8</v>
      </c>
      <c r="AA350" s="290">
        <v>17.5</v>
      </c>
      <c r="AB350" s="290">
        <v>0.42</v>
      </c>
      <c r="AC350" s="290"/>
    </row>
    <row r="351" spans="1:29">
      <c r="A351" s="290" t="s">
        <v>3173</v>
      </c>
      <c r="B351" s="290" t="s">
        <v>2465</v>
      </c>
      <c r="C351" s="290"/>
      <c r="D351" s="290"/>
      <c r="E351" s="290">
        <v>12</v>
      </c>
      <c r="F351" s="290">
        <v>1210</v>
      </c>
      <c r="G351" s="291">
        <f t="shared" si="5"/>
        <v>1483.15</v>
      </c>
      <c r="H351" s="290">
        <v>49.1</v>
      </c>
      <c r="I351" s="290">
        <v>0.55000000000000004</v>
      </c>
      <c r="J351" s="290">
        <v>17</v>
      </c>
      <c r="K351" s="290">
        <v>7.68</v>
      </c>
      <c r="L351" s="290">
        <v>0.17</v>
      </c>
      <c r="M351" s="290">
        <v>8.06</v>
      </c>
      <c r="N351" s="290">
        <v>9.23</v>
      </c>
      <c r="O351" s="290">
        <v>2.83</v>
      </c>
      <c r="P351" s="290">
        <v>0.37</v>
      </c>
      <c r="Q351" s="290">
        <v>0.03</v>
      </c>
      <c r="R351" s="290"/>
      <c r="S351" s="290">
        <v>5.6</v>
      </c>
      <c r="T351" s="290">
        <v>53.3</v>
      </c>
      <c r="U351" s="290">
        <v>0.12</v>
      </c>
      <c r="V351" s="290">
        <v>3.2</v>
      </c>
      <c r="W351" s="290">
        <v>0.63</v>
      </c>
      <c r="X351" s="290">
        <v>5.3</v>
      </c>
      <c r="Y351" s="290">
        <v>0.16</v>
      </c>
      <c r="Z351" s="290">
        <v>20.2</v>
      </c>
      <c r="AA351" s="290">
        <v>17.2</v>
      </c>
      <c r="AB351" s="290">
        <v>0.46</v>
      </c>
      <c r="AC351" s="290"/>
    </row>
    <row r="352" spans="1:29">
      <c r="A352" s="290" t="s">
        <v>3173</v>
      </c>
      <c r="B352" s="290" t="s">
        <v>2461</v>
      </c>
      <c r="C352" s="290"/>
      <c r="D352" s="290"/>
      <c r="E352" s="290">
        <v>12</v>
      </c>
      <c r="F352" s="290">
        <v>1190</v>
      </c>
      <c r="G352" s="291">
        <f t="shared" si="5"/>
        <v>1463.15</v>
      </c>
      <c r="H352" s="290">
        <v>48.8</v>
      </c>
      <c r="I352" s="290">
        <v>0.6</v>
      </c>
      <c r="J352" s="290">
        <v>16.5</v>
      </c>
      <c r="K352" s="290">
        <v>8.0500000000000007</v>
      </c>
      <c r="L352" s="290">
        <v>0.11</v>
      </c>
      <c r="M352" s="290">
        <v>8.3000000000000007</v>
      </c>
      <c r="N352" s="290">
        <v>9.15</v>
      </c>
      <c r="O352" s="290">
        <v>2.85</v>
      </c>
      <c r="P352" s="290">
        <v>0.42</v>
      </c>
      <c r="Q352" s="290">
        <v>0.05</v>
      </c>
      <c r="R352" s="290"/>
      <c r="S352" s="290">
        <v>5.3</v>
      </c>
      <c r="T352" s="290">
        <v>53.3</v>
      </c>
      <c r="U352" s="290">
        <v>0.17</v>
      </c>
      <c r="V352" s="290">
        <v>3.8</v>
      </c>
      <c r="W352" s="290">
        <v>0.62</v>
      </c>
      <c r="X352" s="290">
        <v>5.5</v>
      </c>
      <c r="Y352" s="290">
        <v>0.16</v>
      </c>
      <c r="Z352" s="290">
        <v>19.2</v>
      </c>
      <c r="AA352" s="290">
        <v>17.600000000000001</v>
      </c>
      <c r="AB352" s="290">
        <v>0.44</v>
      </c>
      <c r="AC352" s="290"/>
    </row>
    <row r="353" spans="1:29">
      <c r="A353" s="290" t="s">
        <v>3173</v>
      </c>
      <c r="B353" s="290" t="s">
        <v>2471</v>
      </c>
      <c r="C353" s="290"/>
      <c r="D353" s="290"/>
      <c r="E353" s="290">
        <v>12</v>
      </c>
      <c r="F353" s="290">
        <v>1150</v>
      </c>
      <c r="G353" s="291">
        <f t="shared" si="5"/>
        <v>1423.15</v>
      </c>
      <c r="H353" s="290">
        <v>48.2</v>
      </c>
      <c r="I353" s="290">
        <v>0.64</v>
      </c>
      <c r="J353" s="290">
        <v>18.399999999999999</v>
      </c>
      <c r="K353" s="290">
        <v>8.1999999999999993</v>
      </c>
      <c r="L353" s="290">
        <v>0.11</v>
      </c>
      <c r="M353" s="290">
        <v>6.4</v>
      </c>
      <c r="N353" s="290">
        <v>8.6</v>
      </c>
      <c r="O353" s="290">
        <v>3.2</v>
      </c>
      <c r="P353" s="290">
        <v>0.47</v>
      </c>
      <c r="Q353" s="290">
        <v>0.01</v>
      </c>
      <c r="R353" s="290"/>
      <c r="S353" s="290">
        <v>6.5</v>
      </c>
      <c r="T353" s="290">
        <v>51.7</v>
      </c>
      <c r="U353" s="290">
        <v>0.27</v>
      </c>
      <c r="V353" s="290">
        <v>6.1</v>
      </c>
      <c r="W353" s="290">
        <v>0.52</v>
      </c>
      <c r="X353" s="290">
        <v>6.2</v>
      </c>
      <c r="Y353" s="290">
        <v>0.15</v>
      </c>
      <c r="Z353" s="290">
        <v>16.7</v>
      </c>
      <c r="AA353" s="290">
        <v>19.100000000000001</v>
      </c>
      <c r="AB353" s="290">
        <v>0.54</v>
      </c>
      <c r="AC353" s="290"/>
    </row>
    <row r="354" spans="1:29">
      <c r="A354" s="290" t="s">
        <v>3173</v>
      </c>
      <c r="B354" s="290" t="s">
        <v>2468</v>
      </c>
      <c r="C354" s="290"/>
      <c r="D354" s="290"/>
      <c r="E354" s="290">
        <v>12</v>
      </c>
      <c r="F354" s="290">
        <v>1110</v>
      </c>
      <c r="G354" s="291">
        <f t="shared" si="5"/>
        <v>1383.15</v>
      </c>
      <c r="H354" s="290">
        <v>49.2</v>
      </c>
      <c r="I354" s="290">
        <v>0.68</v>
      </c>
      <c r="J354" s="290">
        <v>18.8</v>
      </c>
      <c r="K354" s="290">
        <v>7.06</v>
      </c>
      <c r="L354" s="290">
        <v>0.15</v>
      </c>
      <c r="M354" s="290">
        <v>4.5</v>
      </c>
      <c r="N354" s="290">
        <v>7.09</v>
      </c>
      <c r="O354" s="290">
        <v>3.53</v>
      </c>
      <c r="P354" s="290">
        <v>0.56999999999999995</v>
      </c>
      <c r="Q354" s="290">
        <v>0.02</v>
      </c>
      <c r="R354" s="290"/>
      <c r="S354" s="290">
        <v>6</v>
      </c>
      <c r="T354" s="290">
        <v>48.7</v>
      </c>
      <c r="U354" s="290">
        <v>0.47</v>
      </c>
      <c r="V354" s="290">
        <v>8.4</v>
      </c>
      <c r="W354" s="290">
        <v>0.12</v>
      </c>
      <c r="X354" s="290">
        <v>6.76</v>
      </c>
      <c r="Y354" s="290">
        <v>0.13</v>
      </c>
      <c r="Z354" s="290">
        <v>14.4</v>
      </c>
      <c r="AA354" s="290">
        <v>18.600000000000001</v>
      </c>
      <c r="AB354" s="290">
        <v>0.7</v>
      </c>
      <c r="AC354" s="290"/>
    </row>
    <row r="355" spans="1:29">
      <c r="A355" s="290" t="s">
        <v>3173</v>
      </c>
      <c r="B355" s="290" t="s">
        <v>2475</v>
      </c>
      <c r="C355" s="290"/>
      <c r="D355" s="290"/>
      <c r="E355" s="290">
        <v>12</v>
      </c>
      <c r="F355" s="290">
        <v>1070</v>
      </c>
      <c r="G355" s="291">
        <f t="shared" si="5"/>
        <v>1343.15</v>
      </c>
      <c r="H355" s="290">
        <v>53.6</v>
      </c>
      <c r="I355" s="290">
        <v>0.45</v>
      </c>
      <c r="J355" s="290">
        <v>19.2</v>
      </c>
      <c r="K355" s="290">
        <v>5.5</v>
      </c>
      <c r="L355" s="290">
        <v>0.1</v>
      </c>
      <c r="M355" s="290">
        <v>2.9</v>
      </c>
      <c r="N355" s="290">
        <v>6.27</v>
      </c>
      <c r="O355" s="290">
        <v>3.61</v>
      </c>
      <c r="P355" s="290">
        <v>0.56999999999999995</v>
      </c>
      <c r="Q355" s="290">
        <v>0.01</v>
      </c>
      <c r="R355" s="290"/>
      <c r="S355" s="290">
        <v>9</v>
      </c>
      <c r="T355" s="290">
        <v>48.7</v>
      </c>
      <c r="U355" s="290">
        <v>0.44</v>
      </c>
      <c r="V355" s="290">
        <v>9.1</v>
      </c>
      <c r="W355" s="290">
        <v>0.11</v>
      </c>
      <c r="X355" s="290">
        <v>7.8</v>
      </c>
      <c r="Y355" s="290">
        <v>0.13</v>
      </c>
      <c r="Z355" s="290">
        <v>13.8</v>
      </c>
      <c r="AA355" s="290">
        <v>18.8</v>
      </c>
      <c r="AB355" s="290">
        <v>0.81</v>
      </c>
      <c r="AC355" s="290"/>
    </row>
    <row r="356" spans="1:29">
      <c r="A356" s="290" t="s">
        <v>3173</v>
      </c>
      <c r="B356" s="290" t="s">
        <v>2456</v>
      </c>
      <c r="C356" s="290"/>
      <c r="D356" s="290"/>
      <c r="E356" s="290">
        <v>12</v>
      </c>
      <c r="F356" s="290">
        <v>1190</v>
      </c>
      <c r="G356" s="291">
        <f t="shared" si="5"/>
        <v>1463.15</v>
      </c>
      <c r="H356" s="290">
        <v>51.2</v>
      </c>
      <c r="I356" s="290">
        <v>0.63</v>
      </c>
      <c r="J356" s="290">
        <v>19.399999999999999</v>
      </c>
      <c r="K356" s="290">
        <v>6.8</v>
      </c>
      <c r="L356" s="290">
        <v>0.16</v>
      </c>
      <c r="M356" s="290">
        <v>5.9</v>
      </c>
      <c r="N356" s="290">
        <v>8.42</v>
      </c>
      <c r="O356" s="290">
        <v>3.54</v>
      </c>
      <c r="P356" s="290">
        <v>0.48</v>
      </c>
      <c r="Q356" s="290">
        <v>0.01</v>
      </c>
      <c r="R356" s="290"/>
      <c r="S356" s="290">
        <v>3.5</v>
      </c>
      <c r="T356" s="290">
        <v>49.8</v>
      </c>
      <c r="U356" s="290">
        <v>0.38</v>
      </c>
      <c r="V356" s="290">
        <v>8.3000000000000007</v>
      </c>
      <c r="W356" s="290">
        <v>0.38</v>
      </c>
      <c r="X356" s="290">
        <v>5.8</v>
      </c>
      <c r="Y356" s="290">
        <v>0.16</v>
      </c>
      <c r="Z356" s="290">
        <v>16</v>
      </c>
      <c r="AA356" s="290">
        <v>17.600000000000001</v>
      </c>
      <c r="AB356" s="290">
        <v>0.67</v>
      </c>
      <c r="AC356" s="290"/>
    </row>
    <row r="357" spans="1:29">
      <c r="A357" s="290" t="s">
        <v>3173</v>
      </c>
      <c r="B357" s="290" t="s">
        <v>2460</v>
      </c>
      <c r="C357" s="290"/>
      <c r="D357" s="290"/>
      <c r="E357" s="290">
        <v>12</v>
      </c>
      <c r="F357" s="290">
        <v>1150</v>
      </c>
      <c r="G357" s="291">
        <f t="shared" si="5"/>
        <v>1423.15</v>
      </c>
      <c r="H357" s="290">
        <v>52.7</v>
      </c>
      <c r="I357" s="290">
        <v>0.77</v>
      </c>
      <c r="J357" s="290">
        <v>19.5</v>
      </c>
      <c r="K357" s="290">
        <v>6.6</v>
      </c>
      <c r="L357" s="290">
        <v>0.11</v>
      </c>
      <c r="M357" s="290">
        <v>4.3</v>
      </c>
      <c r="N357" s="290">
        <v>7.5</v>
      </c>
      <c r="O357" s="290">
        <v>3.97</v>
      </c>
      <c r="P357" s="290">
        <v>0.65</v>
      </c>
      <c r="Q357" s="290">
        <v>0.03</v>
      </c>
      <c r="R357" s="290"/>
      <c r="S357" s="290">
        <v>4.5</v>
      </c>
      <c r="T357" s="290">
        <v>50</v>
      </c>
      <c r="U357" s="290">
        <v>0.49</v>
      </c>
      <c r="V357" s="290">
        <v>8.5</v>
      </c>
      <c r="W357" s="290">
        <v>0.24</v>
      </c>
      <c r="X357" s="290">
        <v>7.1</v>
      </c>
      <c r="Y357" s="290">
        <v>0.18</v>
      </c>
      <c r="Z357" s="290">
        <v>16.3</v>
      </c>
      <c r="AA357" s="290">
        <v>16.899999999999999</v>
      </c>
      <c r="AB357" s="290">
        <v>0.7</v>
      </c>
      <c r="AC357" s="290"/>
    </row>
    <row r="358" spans="1:29">
      <c r="A358" s="290" t="s">
        <v>3173</v>
      </c>
      <c r="B358" s="290" t="s">
        <v>2467</v>
      </c>
      <c r="C358" s="290"/>
      <c r="D358" s="290"/>
      <c r="E358" s="290">
        <v>12</v>
      </c>
      <c r="F358" s="290">
        <v>1230</v>
      </c>
      <c r="G358" s="291">
        <f t="shared" si="5"/>
        <v>1503.15</v>
      </c>
      <c r="H358" s="290">
        <v>48.4</v>
      </c>
      <c r="I358" s="290">
        <v>0.61</v>
      </c>
      <c r="J358" s="290">
        <v>17.100000000000001</v>
      </c>
      <c r="K358" s="290">
        <v>7.96</v>
      </c>
      <c r="L358" s="290">
        <v>0.06</v>
      </c>
      <c r="M358" s="290">
        <v>7.92</v>
      </c>
      <c r="N358" s="290">
        <v>9.1300000000000008</v>
      </c>
      <c r="O358" s="290">
        <v>3</v>
      </c>
      <c r="P358" s="290">
        <v>0.41</v>
      </c>
      <c r="Q358" s="290">
        <v>0.05</v>
      </c>
      <c r="R358" s="290"/>
      <c r="S358" s="290">
        <v>5.8</v>
      </c>
      <c r="T358" s="290">
        <v>52.3</v>
      </c>
      <c r="U358" s="290">
        <v>0.2</v>
      </c>
      <c r="V358" s="290">
        <v>4.9000000000000004</v>
      </c>
      <c r="W358" s="290">
        <v>0.48</v>
      </c>
      <c r="X358" s="290">
        <v>5.5</v>
      </c>
      <c r="Y358" s="290">
        <v>0.13</v>
      </c>
      <c r="Z358" s="290">
        <v>17.899999999999999</v>
      </c>
      <c r="AA358" s="290">
        <v>18.100000000000001</v>
      </c>
      <c r="AB358" s="290">
        <v>0.48</v>
      </c>
      <c r="AC358" s="290"/>
    </row>
    <row r="359" spans="1:29">
      <c r="A359" s="290" t="s">
        <v>3173</v>
      </c>
      <c r="B359" s="290" t="s">
        <v>2469</v>
      </c>
      <c r="C359" s="290"/>
      <c r="D359" s="290"/>
      <c r="E359" s="290">
        <v>12</v>
      </c>
      <c r="F359" s="290">
        <v>1190</v>
      </c>
      <c r="G359" s="291">
        <f t="shared" si="5"/>
        <v>1463.15</v>
      </c>
      <c r="H359" s="290">
        <v>54.5</v>
      </c>
      <c r="I359" s="290">
        <v>0.6</v>
      </c>
      <c r="J359" s="290">
        <v>15.1</v>
      </c>
      <c r="K359" s="290">
        <v>5.29</v>
      </c>
      <c r="L359" s="290">
        <v>0.13</v>
      </c>
      <c r="M359" s="290">
        <v>6.15</v>
      </c>
      <c r="N359" s="290">
        <v>7.53</v>
      </c>
      <c r="O359" s="290">
        <v>3.36</v>
      </c>
      <c r="P359" s="290">
        <v>0.79</v>
      </c>
      <c r="Q359" s="290">
        <v>0.01</v>
      </c>
      <c r="R359" s="290"/>
      <c r="S359" s="290">
        <v>6.1</v>
      </c>
      <c r="T359" s="290">
        <v>54</v>
      </c>
      <c r="U359" s="290">
        <v>0.15</v>
      </c>
      <c r="V359" s="290">
        <v>2.5</v>
      </c>
      <c r="W359" s="290">
        <v>0.57999999999999996</v>
      </c>
      <c r="X359" s="290">
        <v>4.5</v>
      </c>
      <c r="Y359" s="290">
        <v>0.11</v>
      </c>
      <c r="Z359" s="290">
        <v>18.5</v>
      </c>
      <c r="AA359" s="290">
        <v>19.3</v>
      </c>
      <c r="AB359" s="290">
        <v>0.49</v>
      </c>
      <c r="AC359" s="290"/>
    </row>
    <row r="360" spans="1:29">
      <c r="A360" s="290" t="s">
        <v>3173</v>
      </c>
      <c r="B360" s="290" t="s">
        <v>2463</v>
      </c>
      <c r="C360" s="290"/>
      <c r="D360" s="290"/>
      <c r="E360" s="290">
        <v>12</v>
      </c>
      <c r="F360" s="290">
        <v>1150</v>
      </c>
      <c r="G360" s="291">
        <f t="shared" si="5"/>
        <v>1423.15</v>
      </c>
      <c r="H360" s="290">
        <v>55.6</v>
      </c>
      <c r="I360" s="290">
        <v>0.63</v>
      </c>
      <c r="J360" s="290">
        <v>16.2</v>
      </c>
      <c r="K360" s="290">
        <v>4.9400000000000004</v>
      </c>
      <c r="L360" s="290">
        <v>0.11</v>
      </c>
      <c r="M360" s="290">
        <v>4.6100000000000003</v>
      </c>
      <c r="N360" s="290">
        <v>6.8</v>
      </c>
      <c r="O360" s="290">
        <v>3.38</v>
      </c>
      <c r="P360" s="290">
        <v>0.86</v>
      </c>
      <c r="Q360" s="290">
        <v>0.02</v>
      </c>
      <c r="R360" s="290"/>
      <c r="S360" s="290">
        <v>5.5</v>
      </c>
      <c r="T360" s="290">
        <v>53.5</v>
      </c>
      <c r="U360" s="290">
        <v>0.19</v>
      </c>
      <c r="V360" s="290">
        <v>2.9</v>
      </c>
      <c r="W360" s="290">
        <v>0.48</v>
      </c>
      <c r="X360" s="290">
        <v>5.08</v>
      </c>
      <c r="Y360" s="290">
        <v>0.14000000000000001</v>
      </c>
      <c r="Z360" s="290">
        <v>17.7</v>
      </c>
      <c r="AA360" s="290">
        <v>19.2</v>
      </c>
      <c r="AB360" s="290">
        <v>0.49</v>
      </c>
      <c r="AC360" s="290"/>
    </row>
    <row r="361" spans="1:29">
      <c r="A361" s="290" t="s">
        <v>3173</v>
      </c>
      <c r="B361" s="290" t="s">
        <v>2473</v>
      </c>
      <c r="C361" s="290"/>
      <c r="D361" s="290"/>
      <c r="E361" s="290">
        <v>12</v>
      </c>
      <c r="F361" s="290">
        <v>1110</v>
      </c>
      <c r="G361" s="291">
        <f t="shared" si="5"/>
        <v>1383.15</v>
      </c>
      <c r="H361" s="290">
        <v>56.4</v>
      </c>
      <c r="I361" s="290">
        <v>0.64</v>
      </c>
      <c r="J361" s="290">
        <v>17.100000000000001</v>
      </c>
      <c r="K361" s="290">
        <v>4.84</v>
      </c>
      <c r="L361" s="290">
        <v>0.11</v>
      </c>
      <c r="M361" s="290">
        <v>3.34</v>
      </c>
      <c r="N361" s="290">
        <v>6.06</v>
      </c>
      <c r="O361" s="290">
        <v>3.65</v>
      </c>
      <c r="P361" s="290">
        <v>0.96</v>
      </c>
      <c r="Q361" s="290">
        <v>0.01</v>
      </c>
      <c r="R361" s="290"/>
      <c r="S361" s="290">
        <v>7.2</v>
      </c>
      <c r="T361" s="290">
        <v>52.6</v>
      </c>
      <c r="U361" s="290">
        <v>0.31</v>
      </c>
      <c r="V361" s="290">
        <v>4.3</v>
      </c>
      <c r="W361" s="290">
        <v>0.37</v>
      </c>
      <c r="X361" s="290">
        <v>6.3</v>
      </c>
      <c r="Y361" s="290">
        <v>0.11</v>
      </c>
      <c r="Z361" s="290">
        <v>16.5</v>
      </c>
      <c r="AA361" s="290">
        <v>19.100000000000001</v>
      </c>
      <c r="AB361" s="290">
        <v>0.65</v>
      </c>
      <c r="AC361" s="290"/>
    </row>
    <row r="362" spans="1:29">
      <c r="A362" s="290" t="s">
        <v>3173</v>
      </c>
      <c r="B362" s="290" t="s">
        <v>2472</v>
      </c>
      <c r="C362" s="290"/>
      <c r="D362" s="290"/>
      <c r="E362" s="290">
        <v>12</v>
      </c>
      <c r="F362" s="290">
        <v>1070</v>
      </c>
      <c r="G362" s="291">
        <f t="shared" si="5"/>
        <v>1343.15</v>
      </c>
      <c r="H362" s="290">
        <v>58</v>
      </c>
      <c r="I362" s="290">
        <v>0.62</v>
      </c>
      <c r="J362" s="290">
        <v>18.2</v>
      </c>
      <c r="K362" s="290">
        <v>3.93</v>
      </c>
      <c r="L362" s="290">
        <v>0.05</v>
      </c>
      <c r="M362" s="290">
        <v>2.08</v>
      </c>
      <c r="N362" s="290">
        <v>5.13</v>
      </c>
      <c r="O362" s="290">
        <v>4.1900000000000004</v>
      </c>
      <c r="P362" s="290">
        <v>1.0900000000000001</v>
      </c>
      <c r="Q362" s="290">
        <v>0.01</v>
      </c>
      <c r="R362" s="290"/>
      <c r="S362" s="290">
        <v>7</v>
      </c>
      <c r="T362" s="290">
        <v>50.6</v>
      </c>
      <c r="U362" s="290">
        <v>0.52</v>
      </c>
      <c r="V362" s="290">
        <v>6.7</v>
      </c>
      <c r="W362" s="290">
        <v>0.28000000000000003</v>
      </c>
      <c r="X362" s="290">
        <v>7.5</v>
      </c>
      <c r="Y362" s="290">
        <v>0.13</v>
      </c>
      <c r="Z362" s="290">
        <v>14.9</v>
      </c>
      <c r="AA362" s="290">
        <v>18.600000000000001</v>
      </c>
      <c r="AB362" s="290">
        <v>0.81</v>
      </c>
      <c r="AC362" s="290"/>
    </row>
    <row r="363" spans="1:29">
      <c r="A363" s="290" t="s">
        <v>3173</v>
      </c>
      <c r="B363" s="290" t="s">
        <v>2474</v>
      </c>
      <c r="C363" s="290"/>
      <c r="D363" s="290"/>
      <c r="E363" s="290">
        <v>12</v>
      </c>
      <c r="F363" s="290">
        <v>1030</v>
      </c>
      <c r="G363" s="291">
        <f t="shared" si="5"/>
        <v>1303.1500000000001</v>
      </c>
      <c r="H363" s="290">
        <v>57.7</v>
      </c>
      <c r="I363" s="290">
        <v>0.63</v>
      </c>
      <c r="J363" s="290">
        <v>18.2</v>
      </c>
      <c r="K363" s="290">
        <v>3.48</v>
      </c>
      <c r="L363" s="290">
        <v>0.04</v>
      </c>
      <c r="M363" s="290">
        <v>1.98</v>
      </c>
      <c r="N363" s="290">
        <v>5.27</v>
      </c>
      <c r="O363" s="290">
        <v>3.88</v>
      </c>
      <c r="P363" s="290">
        <v>1.03</v>
      </c>
      <c r="Q363" s="290">
        <v>0.01</v>
      </c>
      <c r="R363" s="290"/>
      <c r="S363" s="290">
        <v>8.8000000000000007</v>
      </c>
      <c r="T363" s="290">
        <v>51.1</v>
      </c>
      <c r="U363" s="290">
        <v>0.56000000000000005</v>
      </c>
      <c r="V363" s="290">
        <v>5.6</v>
      </c>
      <c r="W363" s="290">
        <v>0.36</v>
      </c>
      <c r="X363" s="290">
        <v>6.9</v>
      </c>
      <c r="Y363" s="290">
        <v>0.17</v>
      </c>
      <c r="Z363" s="290">
        <v>15</v>
      </c>
      <c r="AA363" s="290">
        <v>18.600000000000001</v>
      </c>
      <c r="AB363" s="290">
        <v>0.74</v>
      </c>
      <c r="AC363" s="290"/>
    </row>
    <row r="364" spans="1:29">
      <c r="A364" s="290" t="s">
        <v>3174</v>
      </c>
      <c r="B364" s="291" t="s">
        <v>2050</v>
      </c>
      <c r="C364" s="291" t="s">
        <v>3175</v>
      </c>
      <c r="D364" s="291"/>
      <c r="E364" s="291">
        <v>10</v>
      </c>
      <c r="F364" s="291">
        <v>1220</v>
      </c>
      <c r="G364" s="291">
        <f t="shared" si="5"/>
        <v>1493.15</v>
      </c>
      <c r="H364" s="291">
        <v>48.76</v>
      </c>
      <c r="I364" s="291">
        <v>1.32</v>
      </c>
      <c r="J364" s="291">
        <v>18.05</v>
      </c>
      <c r="K364" s="291">
        <v>8.02</v>
      </c>
      <c r="L364" s="291">
        <v>0.19</v>
      </c>
      <c r="M364" s="291">
        <v>9.4499999999999993</v>
      </c>
      <c r="N364" s="291">
        <v>10.57</v>
      </c>
      <c r="O364" s="291">
        <v>2.97</v>
      </c>
      <c r="P364" s="291">
        <v>0.65</v>
      </c>
      <c r="Q364" s="291">
        <v>0.02</v>
      </c>
      <c r="R364" s="291"/>
      <c r="S364" s="291"/>
      <c r="T364" s="291">
        <v>49.54</v>
      </c>
      <c r="U364" s="291">
        <v>0.53</v>
      </c>
      <c r="V364" s="291">
        <v>8.31</v>
      </c>
      <c r="W364" s="291">
        <v>0.08</v>
      </c>
      <c r="X364" s="291">
        <v>6.56</v>
      </c>
      <c r="Y364" s="291">
        <v>0.17</v>
      </c>
      <c r="Z364" s="291">
        <v>17.260000000000002</v>
      </c>
      <c r="AA364" s="291">
        <v>17.38</v>
      </c>
      <c r="AB364" s="291">
        <v>0.71</v>
      </c>
      <c r="AC364" s="291">
        <v>0.01</v>
      </c>
    </row>
    <row r="365" spans="1:29">
      <c r="A365" s="290" t="s">
        <v>2051</v>
      </c>
      <c r="B365" s="291" t="s">
        <v>2053</v>
      </c>
      <c r="C365" s="291" t="s">
        <v>3176</v>
      </c>
      <c r="D365" s="291"/>
      <c r="E365" s="291">
        <v>10.5</v>
      </c>
      <c r="F365" s="291">
        <v>1200</v>
      </c>
      <c r="G365" s="291">
        <f t="shared" si="5"/>
        <v>1473.15</v>
      </c>
      <c r="H365" s="291">
        <v>48.28</v>
      </c>
      <c r="I365" s="291">
        <v>1.18</v>
      </c>
      <c r="J365" s="291">
        <v>16.88</v>
      </c>
      <c r="K365" s="291">
        <v>9.0500000000000007</v>
      </c>
      <c r="L365" s="291">
        <v>0.19</v>
      </c>
      <c r="M365" s="291">
        <v>9.75</v>
      </c>
      <c r="N365" s="291">
        <v>11.55</v>
      </c>
      <c r="O365" s="291">
        <v>2.5</v>
      </c>
      <c r="P365" s="291">
        <v>0.56999999999999995</v>
      </c>
      <c r="Q365" s="291">
        <v>0.04</v>
      </c>
      <c r="R365" s="291"/>
      <c r="S365" s="291"/>
      <c r="T365" s="291">
        <v>47.55</v>
      </c>
      <c r="U365" s="291">
        <v>0.55000000000000004</v>
      </c>
      <c r="V365" s="291">
        <v>8.3000000000000007</v>
      </c>
      <c r="W365" s="291">
        <v>0.26</v>
      </c>
      <c r="X365" s="291">
        <v>6.85</v>
      </c>
      <c r="Y365" s="291">
        <v>0.12</v>
      </c>
      <c r="Z365" s="291">
        <v>16.559999999999999</v>
      </c>
      <c r="AA365" s="291">
        <v>17.36</v>
      </c>
      <c r="AB365" s="291">
        <v>0.55000000000000004</v>
      </c>
      <c r="AC365" s="291">
        <v>0.06</v>
      </c>
    </row>
    <row r="366" spans="1:29">
      <c r="A366" s="290" t="s">
        <v>2051</v>
      </c>
      <c r="B366" s="291" t="s">
        <v>2054</v>
      </c>
      <c r="C366" s="291" t="s">
        <v>3177</v>
      </c>
      <c r="D366" s="291"/>
      <c r="E366" s="291">
        <v>11</v>
      </c>
      <c r="F366" s="291">
        <v>1220</v>
      </c>
      <c r="G366" s="291">
        <f t="shared" si="5"/>
        <v>1493.15</v>
      </c>
      <c r="H366" s="291">
        <v>48.57</v>
      </c>
      <c r="I366" s="291">
        <v>1.2</v>
      </c>
      <c r="J366" s="291">
        <v>16.649999999999999</v>
      </c>
      <c r="K366" s="291">
        <v>8.6</v>
      </c>
      <c r="L366" s="291">
        <v>0.12</v>
      </c>
      <c r="M366" s="291">
        <v>10.41</v>
      </c>
      <c r="N366" s="291">
        <v>11.28</v>
      </c>
      <c r="O366" s="291">
        <v>2.58</v>
      </c>
      <c r="P366" s="291">
        <v>0.53</v>
      </c>
      <c r="Q366" s="291">
        <v>7.0000000000000007E-2</v>
      </c>
      <c r="R366" s="291"/>
      <c r="S366" s="291"/>
      <c r="T366" s="291">
        <v>49.04</v>
      </c>
      <c r="U366" s="291">
        <v>0.4</v>
      </c>
      <c r="V366" s="291">
        <v>7.96</v>
      </c>
      <c r="W366" s="291">
        <v>0.33</v>
      </c>
      <c r="X366" s="291">
        <v>5.74</v>
      </c>
      <c r="Y366" s="291">
        <v>0.06</v>
      </c>
      <c r="Z366" s="291">
        <v>17.350000000000001</v>
      </c>
      <c r="AA366" s="291">
        <v>16.989999999999998</v>
      </c>
      <c r="AB366" s="291">
        <v>0.59</v>
      </c>
      <c r="AC366" s="291">
        <v>0.01</v>
      </c>
    </row>
    <row r="367" spans="1:29">
      <c r="A367" s="290" t="s">
        <v>2051</v>
      </c>
      <c r="B367" s="291" t="s">
        <v>2055</v>
      </c>
      <c r="C367" s="291" t="s">
        <v>3178</v>
      </c>
      <c r="D367" s="291"/>
      <c r="E367" s="291">
        <v>12</v>
      </c>
      <c r="F367" s="291">
        <v>1260</v>
      </c>
      <c r="G367" s="291">
        <f t="shared" si="5"/>
        <v>1533.15</v>
      </c>
      <c r="H367" s="291">
        <v>50.07</v>
      </c>
      <c r="I367" s="291">
        <v>1.55</v>
      </c>
      <c r="J367" s="291">
        <v>18.84</v>
      </c>
      <c r="K367" s="291">
        <v>8.0299999999999994</v>
      </c>
      <c r="L367" s="291">
        <v>0.19</v>
      </c>
      <c r="M367" s="291">
        <v>7.51</v>
      </c>
      <c r="N367" s="291">
        <v>9.2100000000000009</v>
      </c>
      <c r="O367" s="291">
        <v>3.7</v>
      </c>
      <c r="P367" s="291">
        <v>0.88</v>
      </c>
      <c r="Q367" s="291">
        <v>0.03</v>
      </c>
      <c r="R367" s="291"/>
      <c r="S367" s="291"/>
      <c r="T367" s="291">
        <v>48.72</v>
      </c>
      <c r="U367" s="291">
        <v>0.59</v>
      </c>
      <c r="V367" s="291">
        <v>8.9700000000000006</v>
      </c>
      <c r="W367" s="291">
        <v>7.0000000000000007E-2</v>
      </c>
      <c r="X367" s="291">
        <v>6.87</v>
      </c>
      <c r="Y367" s="291">
        <v>0.22</v>
      </c>
      <c r="Z367" s="291">
        <v>15.56</v>
      </c>
      <c r="AA367" s="291">
        <v>17.27</v>
      </c>
      <c r="AB367" s="291">
        <v>0.72</v>
      </c>
      <c r="AC367" s="291">
        <v>0.01</v>
      </c>
    </row>
    <row r="368" spans="1:29">
      <c r="A368" s="290" t="s">
        <v>2051</v>
      </c>
      <c r="B368" s="291" t="s">
        <v>2056</v>
      </c>
      <c r="C368" s="291"/>
      <c r="D368" s="291"/>
      <c r="E368" s="291">
        <v>12</v>
      </c>
      <c r="F368" s="291">
        <v>1200</v>
      </c>
      <c r="G368" s="291">
        <f t="shared" si="5"/>
        <v>1473.15</v>
      </c>
      <c r="H368" s="291">
        <v>48.97</v>
      </c>
      <c r="I368" s="291">
        <v>1.18</v>
      </c>
      <c r="J368" s="291">
        <v>17.71</v>
      </c>
      <c r="K368" s="291">
        <v>7.49</v>
      </c>
      <c r="L368" s="291">
        <v>0.19</v>
      </c>
      <c r="M368" s="291">
        <v>10.32</v>
      </c>
      <c r="N368" s="291">
        <v>10.7</v>
      </c>
      <c r="O368" s="291">
        <v>2.76</v>
      </c>
      <c r="P368" s="291">
        <v>0.63</v>
      </c>
      <c r="Q368" s="291">
        <v>0.06</v>
      </c>
      <c r="R368" s="291"/>
      <c r="S368" s="291"/>
      <c r="T368" s="291">
        <v>49.81</v>
      </c>
      <c r="U368" s="291">
        <v>0.57999999999999996</v>
      </c>
      <c r="V368" s="291">
        <v>8.14</v>
      </c>
      <c r="W368" s="291">
        <v>0.31</v>
      </c>
      <c r="X368" s="291">
        <v>5.88</v>
      </c>
      <c r="Y368" s="291">
        <v>0.19</v>
      </c>
      <c r="Z368" s="291">
        <v>17.79</v>
      </c>
      <c r="AA368" s="291">
        <v>16.22</v>
      </c>
      <c r="AB368" s="291">
        <v>0.59</v>
      </c>
      <c r="AC368" s="291">
        <v>0.03</v>
      </c>
    </row>
    <row r="369" spans="1:29">
      <c r="A369" s="290" t="s">
        <v>2063</v>
      </c>
      <c r="B369" s="290" t="s">
        <v>2062</v>
      </c>
      <c r="C369" s="290" t="s">
        <v>3179</v>
      </c>
      <c r="D369" s="290"/>
      <c r="E369" s="290">
        <v>10</v>
      </c>
      <c r="F369" s="290">
        <v>1375</v>
      </c>
      <c r="G369" s="291">
        <f t="shared" si="5"/>
        <v>1648.15</v>
      </c>
      <c r="H369" s="290">
        <v>49.3</v>
      </c>
      <c r="I369" s="290">
        <v>0.43</v>
      </c>
      <c r="J369" s="290">
        <v>10.73</v>
      </c>
      <c r="K369" s="290">
        <v>6.22</v>
      </c>
      <c r="L369" s="290">
        <v>0.11</v>
      </c>
      <c r="M369" s="290">
        <v>14.7</v>
      </c>
      <c r="N369" s="290">
        <v>15.49</v>
      </c>
      <c r="O369" s="290">
        <v>1.44</v>
      </c>
      <c r="P369" s="290">
        <v>0.05</v>
      </c>
      <c r="Q369" s="290">
        <v>0.89</v>
      </c>
      <c r="R369" s="290"/>
      <c r="S369" s="297"/>
      <c r="T369" s="290">
        <v>52.54</v>
      </c>
      <c r="U369" s="290">
        <v>0.11</v>
      </c>
      <c r="V369" s="290">
        <v>2.98</v>
      </c>
      <c r="W369" s="290">
        <v>2.0099999999999998</v>
      </c>
      <c r="X369" s="290">
        <v>2.34</v>
      </c>
      <c r="Y369" s="290"/>
      <c r="Z369" s="290">
        <v>18.489999999999998</v>
      </c>
      <c r="AA369" s="290">
        <v>19.97</v>
      </c>
      <c r="AB369" s="290">
        <v>0.28000000000000003</v>
      </c>
      <c r="AC369" s="290"/>
    </row>
    <row r="370" spans="1:29">
      <c r="A370" s="290" t="s">
        <v>2063</v>
      </c>
      <c r="B370" s="290" t="s">
        <v>2064</v>
      </c>
      <c r="C370" s="290" t="s">
        <v>3179</v>
      </c>
      <c r="D370" s="290"/>
      <c r="E370" s="290">
        <v>10</v>
      </c>
      <c r="F370" s="290">
        <v>1360</v>
      </c>
      <c r="G370" s="291">
        <f t="shared" si="5"/>
        <v>1633.15</v>
      </c>
      <c r="H370" s="290">
        <v>49.39</v>
      </c>
      <c r="I370" s="290">
        <v>0.48</v>
      </c>
      <c r="J370" s="290">
        <v>12.09</v>
      </c>
      <c r="K370" s="290">
        <v>6.42</v>
      </c>
      <c r="L370" s="290">
        <v>0.12</v>
      </c>
      <c r="M370" s="290">
        <v>14.27</v>
      </c>
      <c r="N370" s="290">
        <v>15.04</v>
      </c>
      <c r="O370" s="290">
        <v>1.69</v>
      </c>
      <c r="P370" s="290">
        <v>0.06</v>
      </c>
      <c r="Q370" s="290">
        <v>0.82</v>
      </c>
      <c r="R370" s="290"/>
      <c r="S370" s="297"/>
      <c r="T370" s="290">
        <v>53.29</v>
      </c>
      <c r="U370" s="290">
        <v>0.11</v>
      </c>
      <c r="V370" s="290">
        <v>3.47</v>
      </c>
      <c r="W370" s="290">
        <v>1.92</v>
      </c>
      <c r="X370" s="290">
        <v>2.5299999999999998</v>
      </c>
      <c r="Y370" s="290">
        <v>7.0000000000000007E-2</v>
      </c>
      <c r="Z370" s="290">
        <v>18.84</v>
      </c>
      <c r="AA370" s="290">
        <v>20.010000000000002</v>
      </c>
      <c r="AB370" s="290">
        <v>0.33</v>
      </c>
      <c r="AC370" s="290"/>
    </row>
    <row r="371" spans="1:29">
      <c r="A371" s="290" t="s">
        <v>2063</v>
      </c>
      <c r="B371" s="290" t="s">
        <v>2065</v>
      </c>
      <c r="C371" s="290" t="s">
        <v>3179</v>
      </c>
      <c r="D371" s="290"/>
      <c r="E371" s="290">
        <v>10</v>
      </c>
      <c r="F371" s="290">
        <v>1330</v>
      </c>
      <c r="G371" s="291">
        <f t="shared" si="5"/>
        <v>1603.15</v>
      </c>
      <c r="H371" s="290">
        <v>49.33</v>
      </c>
      <c r="I371" s="290">
        <v>0.6</v>
      </c>
      <c r="J371" s="290">
        <v>14.83</v>
      </c>
      <c r="K371" s="290">
        <v>6.35</v>
      </c>
      <c r="L371" s="290">
        <v>0.1</v>
      </c>
      <c r="M371" s="290">
        <v>12.35</v>
      </c>
      <c r="N371" s="290">
        <v>13.67</v>
      </c>
      <c r="O371" s="290">
        <v>2.33</v>
      </c>
      <c r="P371" s="290">
        <v>0.09</v>
      </c>
      <c r="Q371" s="290">
        <v>0.56999999999999995</v>
      </c>
      <c r="R371" s="290"/>
      <c r="S371" s="297"/>
      <c r="T371" s="290">
        <v>51.87</v>
      </c>
      <c r="U371" s="290">
        <v>0.14000000000000001</v>
      </c>
      <c r="V371" s="290">
        <v>5.08</v>
      </c>
      <c r="W371" s="290">
        <v>2.08</v>
      </c>
      <c r="X371" s="290">
        <v>2.82</v>
      </c>
      <c r="Y371" s="290">
        <v>0.06</v>
      </c>
      <c r="Z371" s="290">
        <v>17.96</v>
      </c>
      <c r="AA371" s="290">
        <v>19.399999999999999</v>
      </c>
      <c r="AB371" s="290">
        <v>0.38</v>
      </c>
      <c r="AC371" s="290"/>
    </row>
    <row r="372" spans="1:29">
      <c r="A372" s="290" t="s">
        <v>2063</v>
      </c>
      <c r="B372" s="290" t="s">
        <v>2066</v>
      </c>
      <c r="C372" s="290" t="s">
        <v>3179</v>
      </c>
      <c r="D372" s="290"/>
      <c r="E372" s="290">
        <v>10</v>
      </c>
      <c r="F372" s="290">
        <v>1300</v>
      </c>
      <c r="G372" s="291">
        <f t="shared" si="5"/>
        <v>1573.15</v>
      </c>
      <c r="H372" s="290">
        <v>49.45</v>
      </c>
      <c r="I372" s="290">
        <v>0.64</v>
      </c>
      <c r="J372" s="290">
        <v>17.18</v>
      </c>
      <c r="K372" s="290">
        <v>6.31</v>
      </c>
      <c r="L372" s="290">
        <v>0.14000000000000001</v>
      </c>
      <c r="M372" s="290">
        <v>10.61</v>
      </c>
      <c r="N372" s="290">
        <v>11.92</v>
      </c>
      <c r="O372" s="290">
        <v>3.01</v>
      </c>
      <c r="P372" s="290">
        <v>0.14000000000000001</v>
      </c>
      <c r="Q372" s="290">
        <v>0.28999999999999998</v>
      </c>
      <c r="R372" s="290"/>
      <c r="S372" s="297"/>
      <c r="T372" s="290">
        <v>51.33</v>
      </c>
      <c r="U372" s="290">
        <v>0.31</v>
      </c>
      <c r="V372" s="290">
        <v>6.32</v>
      </c>
      <c r="W372" s="290">
        <v>1.52</v>
      </c>
      <c r="X372" s="290">
        <v>3.1</v>
      </c>
      <c r="Y372" s="290">
        <v>0.08</v>
      </c>
      <c r="Z372" s="290">
        <v>17.399999999999999</v>
      </c>
      <c r="AA372" s="290">
        <v>18.61</v>
      </c>
      <c r="AB372" s="290">
        <v>0.59</v>
      </c>
      <c r="AC372" s="290"/>
    </row>
    <row r="373" spans="1:29">
      <c r="A373" s="290" t="s">
        <v>2063</v>
      </c>
      <c r="B373" s="290" t="s">
        <v>2067</v>
      </c>
      <c r="C373" s="290" t="s">
        <v>3179</v>
      </c>
      <c r="D373" s="290"/>
      <c r="E373" s="290">
        <v>10</v>
      </c>
      <c r="F373" s="290">
        <v>1270</v>
      </c>
      <c r="G373" s="291">
        <f t="shared" si="5"/>
        <v>1543.15</v>
      </c>
      <c r="H373" s="290">
        <v>53.13</v>
      </c>
      <c r="I373" s="290">
        <v>0.72</v>
      </c>
      <c r="J373" s="290">
        <v>19.79</v>
      </c>
      <c r="K373" s="290">
        <v>4.7300000000000004</v>
      </c>
      <c r="L373" s="290">
        <v>0.09</v>
      </c>
      <c r="M373" s="290">
        <v>7.81</v>
      </c>
      <c r="N373" s="290">
        <v>8.69</v>
      </c>
      <c r="O373" s="290">
        <v>5.79</v>
      </c>
      <c r="P373" s="290">
        <v>0.38</v>
      </c>
      <c r="Q373" s="290">
        <v>0.1</v>
      </c>
      <c r="R373" s="290"/>
      <c r="S373" s="297"/>
      <c r="T373" s="290">
        <v>51.85</v>
      </c>
      <c r="U373" s="290">
        <v>0.3</v>
      </c>
      <c r="V373" s="290">
        <v>6.84</v>
      </c>
      <c r="W373" s="290">
        <v>1.08</v>
      </c>
      <c r="X373" s="290">
        <v>3.56</v>
      </c>
      <c r="Y373" s="290">
        <v>0.13</v>
      </c>
      <c r="Z373" s="290">
        <v>19.32</v>
      </c>
      <c r="AA373" s="290">
        <v>16.53</v>
      </c>
      <c r="AB373" s="290">
        <v>0.72</v>
      </c>
      <c r="AC373" s="290"/>
    </row>
    <row r="374" spans="1:29">
      <c r="A374" s="290" t="s">
        <v>2063</v>
      </c>
      <c r="B374" s="290" t="s">
        <v>2068</v>
      </c>
      <c r="C374" s="290" t="s">
        <v>3179</v>
      </c>
      <c r="D374" s="290"/>
      <c r="E374" s="290">
        <v>10</v>
      </c>
      <c r="F374" s="290">
        <v>1260</v>
      </c>
      <c r="G374" s="291">
        <f t="shared" si="5"/>
        <v>1533.15</v>
      </c>
      <c r="H374" s="290">
        <v>52.44</v>
      </c>
      <c r="I374" s="290">
        <v>0.63</v>
      </c>
      <c r="J374" s="290">
        <v>19.18</v>
      </c>
      <c r="K374" s="290">
        <v>4.67</v>
      </c>
      <c r="L374" s="290">
        <v>0.08</v>
      </c>
      <c r="M374" s="290">
        <v>7.73</v>
      </c>
      <c r="N374" s="290">
        <v>8.81</v>
      </c>
      <c r="O374" s="290">
        <v>5.3</v>
      </c>
      <c r="P374" s="290">
        <v>0.4</v>
      </c>
      <c r="Q374" s="290">
        <v>0.12</v>
      </c>
      <c r="R374" s="290"/>
      <c r="S374" s="297"/>
      <c r="T374" s="290">
        <v>52.56</v>
      </c>
      <c r="U374" s="290">
        <v>0.33</v>
      </c>
      <c r="V374" s="290">
        <v>6.67</v>
      </c>
      <c r="W374" s="290">
        <v>1.1299999999999999</v>
      </c>
      <c r="X374" s="290">
        <v>3.26</v>
      </c>
      <c r="Y374" s="290">
        <v>0.09</v>
      </c>
      <c r="Z374" s="290">
        <v>18.45</v>
      </c>
      <c r="AA374" s="290">
        <v>17.5</v>
      </c>
      <c r="AB374" s="290">
        <v>0.73</v>
      </c>
      <c r="AC374" s="290"/>
    </row>
    <row r="375" spans="1:29">
      <c r="A375" s="290" t="s">
        <v>2063</v>
      </c>
      <c r="B375" s="290" t="s">
        <v>2069</v>
      </c>
      <c r="C375" s="290" t="s">
        <v>3179</v>
      </c>
      <c r="D375" s="290"/>
      <c r="E375" s="290">
        <v>10</v>
      </c>
      <c r="F375" s="290">
        <v>1300</v>
      </c>
      <c r="G375" s="291">
        <f t="shared" si="5"/>
        <v>1573.15</v>
      </c>
      <c r="H375" s="290">
        <v>49.08</v>
      </c>
      <c r="I375" s="290">
        <v>0.63</v>
      </c>
      <c r="J375" s="290">
        <v>18.25</v>
      </c>
      <c r="K375" s="290">
        <v>6.29</v>
      </c>
      <c r="L375" s="290">
        <v>0.13</v>
      </c>
      <c r="M375" s="290">
        <v>10.66</v>
      </c>
      <c r="N375" s="290">
        <v>11.86</v>
      </c>
      <c r="O375" s="290">
        <v>2.25</v>
      </c>
      <c r="P375" s="290">
        <v>0.33</v>
      </c>
      <c r="Q375" s="290">
        <v>0.2</v>
      </c>
      <c r="R375" s="290"/>
      <c r="S375" s="297"/>
      <c r="T375" s="290">
        <v>51.79</v>
      </c>
      <c r="U375" s="290">
        <v>0.25</v>
      </c>
      <c r="V375" s="290">
        <v>6.44</v>
      </c>
      <c r="W375" s="290">
        <v>1.01</v>
      </c>
      <c r="X375" s="290">
        <v>4.01</v>
      </c>
      <c r="Y375" s="290">
        <v>0.1</v>
      </c>
      <c r="Z375" s="290">
        <v>20.07</v>
      </c>
      <c r="AA375" s="290">
        <v>15.98</v>
      </c>
      <c r="AB375" s="290">
        <v>0.33</v>
      </c>
      <c r="AC375" s="290"/>
    </row>
    <row r="376" spans="1:29">
      <c r="A376" s="290" t="s">
        <v>2063</v>
      </c>
      <c r="B376" s="290" t="s">
        <v>2070</v>
      </c>
      <c r="C376" s="290" t="s">
        <v>3179</v>
      </c>
      <c r="D376" s="290"/>
      <c r="E376" s="290">
        <v>10</v>
      </c>
      <c r="F376" s="290">
        <v>1270</v>
      </c>
      <c r="G376" s="291">
        <f t="shared" si="5"/>
        <v>1543.15</v>
      </c>
      <c r="H376" s="290">
        <v>50.43</v>
      </c>
      <c r="I376" s="290">
        <v>0.71</v>
      </c>
      <c r="J376" s="290">
        <v>19.190000000000001</v>
      </c>
      <c r="K376" s="290">
        <v>5.22</v>
      </c>
      <c r="L376" s="290">
        <v>0.11</v>
      </c>
      <c r="M376" s="290">
        <v>9.57</v>
      </c>
      <c r="N376" s="290">
        <v>10.87</v>
      </c>
      <c r="O376" s="290">
        <v>3.38</v>
      </c>
      <c r="P376" s="290">
        <v>0.5</v>
      </c>
      <c r="Q376" s="290">
        <v>0.16</v>
      </c>
      <c r="R376" s="290"/>
      <c r="S376" s="297"/>
      <c r="T376" s="290">
        <v>52.45</v>
      </c>
      <c r="U376" s="290">
        <v>0.3</v>
      </c>
      <c r="V376" s="290">
        <v>6.51</v>
      </c>
      <c r="W376" s="290">
        <v>0.96</v>
      </c>
      <c r="X376" s="290">
        <v>3.69</v>
      </c>
      <c r="Y376" s="290">
        <v>0.1</v>
      </c>
      <c r="Z376" s="290">
        <v>18.84</v>
      </c>
      <c r="AA376" s="290">
        <v>17.46</v>
      </c>
      <c r="AB376" s="290">
        <v>0.54</v>
      </c>
      <c r="AC376" s="290"/>
    </row>
    <row r="377" spans="1:29">
      <c r="A377" s="290" t="s">
        <v>2063</v>
      </c>
      <c r="B377" s="290" t="s">
        <v>2071</v>
      </c>
      <c r="C377" s="290" t="s">
        <v>3179</v>
      </c>
      <c r="D377" s="290"/>
      <c r="E377" s="290">
        <v>10</v>
      </c>
      <c r="F377" s="290">
        <v>1360</v>
      </c>
      <c r="G377" s="291">
        <f t="shared" si="5"/>
        <v>1633.15</v>
      </c>
      <c r="H377" s="290">
        <v>50.73</v>
      </c>
      <c r="I377" s="290">
        <v>0.4</v>
      </c>
      <c r="J377" s="290">
        <v>12.97</v>
      </c>
      <c r="K377" s="290">
        <v>6.4</v>
      </c>
      <c r="L377" s="290">
        <v>0.12</v>
      </c>
      <c r="M377" s="290">
        <v>14.59</v>
      </c>
      <c r="N377" s="290">
        <v>13.07</v>
      </c>
      <c r="O377" s="290">
        <v>1.29</v>
      </c>
      <c r="P377" s="290">
        <v>7.0000000000000007E-2</v>
      </c>
      <c r="Q377" s="290">
        <v>0.73</v>
      </c>
      <c r="R377" s="290"/>
      <c r="S377" s="297"/>
      <c r="T377" s="290">
        <v>55.01</v>
      </c>
      <c r="U377" s="290"/>
      <c r="V377" s="290">
        <v>2.81</v>
      </c>
      <c r="W377" s="290">
        <v>1.57</v>
      </c>
      <c r="X377" s="290">
        <v>4.67</v>
      </c>
      <c r="Y377" s="290">
        <v>0.12</v>
      </c>
      <c r="Z377" s="290">
        <v>27.31</v>
      </c>
      <c r="AA377" s="290">
        <v>8.66</v>
      </c>
      <c r="AB377" s="290">
        <v>0.16</v>
      </c>
      <c r="AC377" s="290"/>
    </row>
    <row r="378" spans="1:29">
      <c r="A378" s="290" t="s">
        <v>2063</v>
      </c>
      <c r="B378" s="290" t="s">
        <v>2072</v>
      </c>
      <c r="C378" s="290" t="s">
        <v>3179</v>
      </c>
      <c r="D378" s="290"/>
      <c r="E378" s="290">
        <v>10</v>
      </c>
      <c r="F378" s="290">
        <v>1330</v>
      </c>
      <c r="G378" s="291">
        <f t="shared" si="5"/>
        <v>1603.15</v>
      </c>
      <c r="H378" s="290">
        <v>50.06</v>
      </c>
      <c r="I378" s="290">
        <v>0.5</v>
      </c>
      <c r="J378" s="290">
        <v>14.83</v>
      </c>
      <c r="K378" s="290">
        <v>6.36</v>
      </c>
      <c r="L378" s="290">
        <v>0.13</v>
      </c>
      <c r="M378" s="290">
        <v>13.01</v>
      </c>
      <c r="N378" s="290">
        <v>12.73</v>
      </c>
      <c r="O378" s="290">
        <v>1.58</v>
      </c>
      <c r="P378" s="290">
        <v>0.09</v>
      </c>
      <c r="Q378" s="290">
        <v>0.6</v>
      </c>
      <c r="R378" s="290"/>
      <c r="S378" s="297"/>
      <c r="T378" s="290">
        <v>53.45</v>
      </c>
      <c r="U378" s="290"/>
      <c r="V378" s="290">
        <v>4.46</v>
      </c>
      <c r="W378" s="290">
        <v>1.73</v>
      </c>
      <c r="X378" s="290">
        <v>4.17</v>
      </c>
      <c r="Y378" s="290">
        <v>0.14000000000000001</v>
      </c>
      <c r="Z378" s="290">
        <v>22.95</v>
      </c>
      <c r="AA378" s="290">
        <v>13.11</v>
      </c>
      <c r="AB378" s="290">
        <v>0.25</v>
      </c>
      <c r="AC378" s="290"/>
    </row>
    <row r="379" spans="1:29">
      <c r="A379" s="290" t="s">
        <v>2063</v>
      </c>
      <c r="B379" s="290" t="s">
        <v>2073</v>
      </c>
      <c r="C379" s="290" t="s">
        <v>3179</v>
      </c>
      <c r="D379" s="290"/>
      <c r="E379" s="290">
        <v>10</v>
      </c>
      <c r="F379" s="290">
        <v>1300</v>
      </c>
      <c r="G379" s="291">
        <f t="shared" si="5"/>
        <v>1573.15</v>
      </c>
      <c r="H379" s="290">
        <v>50.09</v>
      </c>
      <c r="I379" s="290">
        <v>0.63</v>
      </c>
      <c r="J379" s="290">
        <v>17.71</v>
      </c>
      <c r="K379" s="290">
        <v>6.29</v>
      </c>
      <c r="L379" s="290">
        <v>0.09</v>
      </c>
      <c r="M379" s="290">
        <v>10.84</v>
      </c>
      <c r="N379" s="290">
        <v>11.77</v>
      </c>
      <c r="O379" s="290">
        <v>2.67</v>
      </c>
      <c r="P379" s="290">
        <v>0.16</v>
      </c>
      <c r="Q379" s="290">
        <v>0.3</v>
      </c>
      <c r="R379" s="290"/>
      <c r="S379" s="297"/>
      <c r="T379" s="290">
        <v>52.44</v>
      </c>
      <c r="U379" s="290">
        <v>0.22</v>
      </c>
      <c r="V379" s="290">
        <v>6.19</v>
      </c>
      <c r="W379" s="290">
        <v>1.33</v>
      </c>
      <c r="X379" s="290">
        <v>3.83</v>
      </c>
      <c r="Y379" s="290">
        <v>0.1</v>
      </c>
      <c r="Z379" s="290">
        <v>20.2</v>
      </c>
      <c r="AA379" s="290">
        <v>15.84</v>
      </c>
      <c r="AB379" s="290">
        <v>0.4</v>
      </c>
      <c r="AC379" s="290"/>
    </row>
    <row r="380" spans="1:29">
      <c r="A380" s="290" t="s">
        <v>2063</v>
      </c>
      <c r="B380" s="290" t="s">
        <v>2074</v>
      </c>
      <c r="C380" s="290" t="s">
        <v>3179</v>
      </c>
      <c r="D380" s="290"/>
      <c r="E380" s="290">
        <v>10</v>
      </c>
      <c r="F380" s="290">
        <v>1270</v>
      </c>
      <c r="G380" s="291">
        <f t="shared" si="5"/>
        <v>1543.15</v>
      </c>
      <c r="H380" s="290">
        <v>50.88</v>
      </c>
      <c r="I380" s="290">
        <v>0.64</v>
      </c>
      <c r="J380" s="290">
        <v>19.09</v>
      </c>
      <c r="K380" s="290">
        <v>5.39</v>
      </c>
      <c r="L380" s="290">
        <v>0.11</v>
      </c>
      <c r="M380" s="290">
        <v>8.52</v>
      </c>
      <c r="N380" s="290">
        <v>9.8000000000000007</v>
      </c>
      <c r="O380" s="290">
        <v>4.3899999999999997</v>
      </c>
      <c r="P380" s="290">
        <v>0.41</v>
      </c>
      <c r="Q380" s="290"/>
      <c r="R380" s="290"/>
      <c r="S380" s="297"/>
      <c r="T380" s="290">
        <v>52.14</v>
      </c>
      <c r="U380" s="290">
        <v>0.32</v>
      </c>
      <c r="V380" s="290">
        <v>6.92</v>
      </c>
      <c r="W380" s="290">
        <v>1.1299999999999999</v>
      </c>
      <c r="X380" s="290">
        <v>3.69</v>
      </c>
      <c r="Y380" s="290">
        <v>0.1</v>
      </c>
      <c r="Z380" s="290">
        <v>18.989999999999998</v>
      </c>
      <c r="AA380" s="290">
        <v>16.61</v>
      </c>
      <c r="AB380" s="290">
        <v>0.59</v>
      </c>
      <c r="AC380" s="290"/>
    </row>
    <row r="381" spans="1:29">
      <c r="A381" s="290" t="s">
        <v>3180</v>
      </c>
      <c r="B381" s="291" t="s">
        <v>1405</v>
      </c>
      <c r="C381" s="291"/>
      <c r="D381" s="291"/>
      <c r="E381" s="291">
        <v>8</v>
      </c>
      <c r="F381" s="291">
        <v>1200</v>
      </c>
      <c r="G381" s="291">
        <f t="shared" si="5"/>
        <v>1473.15</v>
      </c>
      <c r="H381" s="291">
        <v>46.67</v>
      </c>
      <c r="I381" s="291">
        <v>4.34</v>
      </c>
      <c r="J381" s="291">
        <v>16.079999999999998</v>
      </c>
      <c r="K381" s="291">
        <v>14.2</v>
      </c>
      <c r="L381" s="291">
        <v>0.17</v>
      </c>
      <c r="M381" s="291">
        <v>6.27</v>
      </c>
      <c r="N381" s="291">
        <v>8.08</v>
      </c>
      <c r="O381" s="291">
        <v>3.29</v>
      </c>
      <c r="P381" s="291">
        <v>1.2</v>
      </c>
      <c r="Q381" s="291">
        <v>0.01</v>
      </c>
      <c r="R381" s="291"/>
      <c r="S381" s="291"/>
      <c r="T381" s="291">
        <v>50.64</v>
      </c>
      <c r="U381" s="291">
        <v>1.33</v>
      </c>
      <c r="V381" s="291">
        <v>5.86</v>
      </c>
      <c r="W381" s="291">
        <v>0.23</v>
      </c>
      <c r="X381" s="291">
        <v>10.77</v>
      </c>
      <c r="Y381" s="291">
        <v>0.19</v>
      </c>
      <c r="Z381" s="291">
        <v>17.63</v>
      </c>
      <c r="AA381" s="291">
        <v>13.52</v>
      </c>
      <c r="AB381" s="291">
        <v>0.54</v>
      </c>
      <c r="AC381" s="291">
        <v>0.02</v>
      </c>
    </row>
    <row r="382" spans="1:29">
      <c r="A382" s="290" t="s">
        <v>1404</v>
      </c>
      <c r="B382" s="291" t="s">
        <v>1406</v>
      </c>
      <c r="C382" s="291"/>
      <c r="D382" s="291"/>
      <c r="E382" s="291">
        <v>12</v>
      </c>
      <c r="F382" s="291">
        <v>1320</v>
      </c>
      <c r="G382" s="291">
        <f t="shared" si="5"/>
        <v>1593.15</v>
      </c>
      <c r="H382" s="291">
        <v>45.06</v>
      </c>
      <c r="I382" s="291">
        <v>3.82</v>
      </c>
      <c r="J382" s="291">
        <v>13.39</v>
      </c>
      <c r="K382" s="291">
        <v>14.36</v>
      </c>
      <c r="L382" s="291">
        <v>0.18</v>
      </c>
      <c r="M382" s="291">
        <v>8.98</v>
      </c>
      <c r="N382" s="291">
        <v>8.7200000000000006</v>
      </c>
      <c r="O382" s="291">
        <v>3.16</v>
      </c>
      <c r="P382" s="291">
        <v>0.92</v>
      </c>
      <c r="Q382" s="291">
        <v>0.04</v>
      </c>
      <c r="R382" s="291"/>
      <c r="S382" s="291"/>
      <c r="T382" s="291">
        <v>51.58</v>
      </c>
      <c r="U382" s="291">
        <v>0.85</v>
      </c>
      <c r="V382" s="291">
        <v>5.17</v>
      </c>
      <c r="W382" s="291">
        <v>0.27</v>
      </c>
      <c r="X382" s="291">
        <v>9.1</v>
      </c>
      <c r="Y382" s="291">
        <v>0.17</v>
      </c>
      <c r="Z382" s="291">
        <v>19.2</v>
      </c>
      <c r="AA382" s="291">
        <v>12.8</v>
      </c>
      <c r="AB382" s="291">
        <v>0.71</v>
      </c>
      <c r="AC382" s="291">
        <v>0.01</v>
      </c>
    </row>
    <row r="383" spans="1:29">
      <c r="A383" s="290" t="s">
        <v>1404</v>
      </c>
      <c r="B383" s="291" t="s">
        <v>1414</v>
      </c>
      <c r="C383" s="291"/>
      <c r="D383" s="291"/>
      <c r="E383" s="291">
        <v>8</v>
      </c>
      <c r="F383" s="291">
        <v>1225</v>
      </c>
      <c r="G383" s="291">
        <f t="shared" si="5"/>
        <v>1498.15</v>
      </c>
      <c r="H383" s="291">
        <v>49.95</v>
      </c>
      <c r="I383" s="291">
        <v>1.48</v>
      </c>
      <c r="J383" s="291">
        <v>17.78</v>
      </c>
      <c r="K383" s="291">
        <v>10.33</v>
      </c>
      <c r="L383" s="291">
        <v>0.18</v>
      </c>
      <c r="M383" s="291">
        <v>7.11</v>
      </c>
      <c r="N383" s="291">
        <v>9.89</v>
      </c>
      <c r="O383" s="291">
        <v>3.06</v>
      </c>
      <c r="P383" s="291">
        <v>0.14000000000000001</v>
      </c>
      <c r="Q383" s="291">
        <v>0.02</v>
      </c>
      <c r="R383" s="291"/>
      <c r="S383" s="291"/>
      <c r="T383" s="291">
        <v>49.94</v>
      </c>
      <c r="U383" s="291">
        <v>0.91</v>
      </c>
      <c r="V383" s="291">
        <v>7.96</v>
      </c>
      <c r="W383" s="291">
        <v>0.16</v>
      </c>
      <c r="X383" s="291">
        <v>6.9</v>
      </c>
      <c r="Y383" s="291">
        <v>0.17</v>
      </c>
      <c r="Z383" s="291">
        <v>16.8</v>
      </c>
      <c r="AA383" s="291">
        <v>16.93</v>
      </c>
      <c r="AB383" s="291">
        <v>0.51</v>
      </c>
      <c r="AC383" s="291">
        <v>0.02</v>
      </c>
    </row>
    <row r="384" spans="1:29">
      <c r="A384" s="290" t="s">
        <v>1404</v>
      </c>
      <c r="B384" s="291" t="s">
        <v>1413</v>
      </c>
      <c r="C384" s="291"/>
      <c r="D384" s="291"/>
      <c r="E384" s="291">
        <v>10</v>
      </c>
      <c r="F384" s="291">
        <v>1250</v>
      </c>
      <c r="G384" s="291">
        <f t="shared" si="5"/>
        <v>1523.15</v>
      </c>
      <c r="H384" s="291">
        <v>49.76</v>
      </c>
      <c r="I384" s="291">
        <v>1.5</v>
      </c>
      <c r="J384" s="291">
        <v>17.27</v>
      </c>
      <c r="K384" s="291">
        <v>10.26</v>
      </c>
      <c r="L384" s="291">
        <v>0.17</v>
      </c>
      <c r="M384" s="291">
        <v>7.36</v>
      </c>
      <c r="N384" s="291">
        <v>10</v>
      </c>
      <c r="O384" s="291">
        <v>3.08</v>
      </c>
      <c r="P384" s="291">
        <v>0.1</v>
      </c>
      <c r="Q384" s="291"/>
      <c r="R384" s="291"/>
      <c r="S384" s="291"/>
      <c r="T384" s="291">
        <v>49.85</v>
      </c>
      <c r="U384" s="291">
        <v>0.69</v>
      </c>
      <c r="V384" s="291">
        <v>8.4</v>
      </c>
      <c r="W384" s="291">
        <v>0.24</v>
      </c>
      <c r="X384" s="291">
        <v>6.37</v>
      </c>
      <c r="Y384" s="291">
        <v>0.15</v>
      </c>
      <c r="Z384" s="291">
        <v>16.09</v>
      </c>
      <c r="AA384" s="291">
        <v>17.39</v>
      </c>
      <c r="AB384" s="291">
        <v>0.66</v>
      </c>
      <c r="AC384" s="291"/>
    </row>
    <row r="385" spans="1:29">
      <c r="A385" s="290" t="s">
        <v>1404</v>
      </c>
      <c r="B385" s="291" t="s">
        <v>1412</v>
      </c>
      <c r="C385" s="291"/>
      <c r="D385" s="291"/>
      <c r="E385" s="291">
        <v>10</v>
      </c>
      <c r="F385" s="291">
        <v>1270</v>
      </c>
      <c r="G385" s="291">
        <f t="shared" si="5"/>
        <v>1543.15</v>
      </c>
      <c r="H385" s="291">
        <v>49.9</v>
      </c>
      <c r="I385" s="291">
        <v>1.59</v>
      </c>
      <c r="J385" s="291">
        <v>17.16</v>
      </c>
      <c r="K385" s="291">
        <v>10.31</v>
      </c>
      <c r="L385" s="291">
        <v>0.16</v>
      </c>
      <c r="M385" s="291">
        <v>7.21</v>
      </c>
      <c r="N385" s="291">
        <v>9.9499999999999993</v>
      </c>
      <c r="O385" s="291">
        <v>2.95</v>
      </c>
      <c r="P385" s="291">
        <v>0.12</v>
      </c>
      <c r="Q385" s="291">
        <v>0.01</v>
      </c>
      <c r="R385" s="291"/>
      <c r="S385" s="291"/>
      <c r="T385" s="291">
        <v>50.17</v>
      </c>
      <c r="U385" s="291">
        <v>0.88</v>
      </c>
      <c r="V385" s="291">
        <v>9.08</v>
      </c>
      <c r="W385" s="291">
        <v>0.08</v>
      </c>
      <c r="X385" s="291">
        <v>7.78</v>
      </c>
      <c r="Y385" s="291">
        <v>0.14000000000000001</v>
      </c>
      <c r="Z385" s="291">
        <v>15.44</v>
      </c>
      <c r="AA385" s="291">
        <v>15.86</v>
      </c>
      <c r="AB385" s="291">
        <v>0.63</v>
      </c>
      <c r="AC385" s="291"/>
    </row>
    <row r="386" spans="1:29">
      <c r="A386" s="290" t="s">
        <v>1404</v>
      </c>
      <c r="B386" s="291" t="s">
        <v>1410</v>
      </c>
      <c r="C386" s="291"/>
      <c r="D386" s="291"/>
      <c r="E386" s="291">
        <v>12</v>
      </c>
      <c r="F386" s="291">
        <v>1275</v>
      </c>
      <c r="G386" s="291">
        <f t="shared" si="5"/>
        <v>1548.15</v>
      </c>
      <c r="H386" s="291">
        <v>49.84</v>
      </c>
      <c r="I386" s="291">
        <v>1.58</v>
      </c>
      <c r="J386" s="291">
        <v>18.059999999999999</v>
      </c>
      <c r="K386" s="291">
        <v>10.7</v>
      </c>
      <c r="L386" s="291">
        <v>0.19</v>
      </c>
      <c r="M386" s="291">
        <v>6.76</v>
      </c>
      <c r="N386" s="291">
        <v>9.41</v>
      </c>
      <c r="O386" s="291">
        <v>3.19</v>
      </c>
      <c r="P386" s="291">
        <v>0.16</v>
      </c>
      <c r="Q386" s="291">
        <v>0.03</v>
      </c>
      <c r="R386" s="291"/>
      <c r="S386" s="291"/>
      <c r="T386" s="291">
        <v>48.66</v>
      </c>
      <c r="U386" s="291">
        <v>1.19</v>
      </c>
      <c r="V386" s="291">
        <v>10.45</v>
      </c>
      <c r="W386" s="291">
        <v>0.06</v>
      </c>
      <c r="X386" s="291">
        <v>9.2899999999999991</v>
      </c>
      <c r="Y386" s="291">
        <v>0.22</v>
      </c>
      <c r="Z386" s="291">
        <v>14.57</v>
      </c>
      <c r="AA386" s="291">
        <v>15.26</v>
      </c>
      <c r="AB386" s="291">
        <v>0.87</v>
      </c>
      <c r="AC386" s="291">
        <v>0.02</v>
      </c>
    </row>
    <row r="387" spans="1:29">
      <c r="A387" s="290" t="s">
        <v>1404</v>
      </c>
      <c r="B387" s="291" t="s">
        <v>1421</v>
      </c>
      <c r="C387" s="291"/>
      <c r="D387" s="291"/>
      <c r="E387" s="291">
        <v>8</v>
      </c>
      <c r="F387" s="291">
        <v>1200</v>
      </c>
      <c r="G387" s="291">
        <f t="shared" ref="G387:G450" si="6">F387+273.15</f>
        <v>1473.15</v>
      </c>
      <c r="H387" s="291">
        <v>46.89</v>
      </c>
      <c r="I387" s="291">
        <v>2.37</v>
      </c>
      <c r="J387" s="291">
        <v>17.260000000000002</v>
      </c>
      <c r="K387" s="291">
        <v>10.32</v>
      </c>
      <c r="L387" s="291">
        <v>0.18</v>
      </c>
      <c r="M387" s="291">
        <v>6.88</v>
      </c>
      <c r="N387" s="291">
        <v>8.76</v>
      </c>
      <c r="O387" s="291">
        <v>4.3</v>
      </c>
      <c r="P387" s="291">
        <v>0.08</v>
      </c>
      <c r="Q387" s="291">
        <v>0.02</v>
      </c>
      <c r="R387" s="291"/>
      <c r="S387" s="291"/>
      <c r="T387" s="291">
        <v>51.01</v>
      </c>
      <c r="U387" s="291">
        <v>0.95</v>
      </c>
      <c r="V387" s="291">
        <v>5.43</v>
      </c>
      <c r="W387" s="291">
        <v>0.21</v>
      </c>
      <c r="X387" s="291">
        <v>6.59</v>
      </c>
      <c r="Y387" s="291">
        <v>0.21</v>
      </c>
      <c r="Z387" s="291">
        <v>17.68</v>
      </c>
      <c r="AA387" s="291">
        <v>17.78</v>
      </c>
      <c r="AB387" s="291">
        <v>0.72</v>
      </c>
      <c r="AC387" s="291"/>
    </row>
    <row r="388" spans="1:29">
      <c r="A388" s="290" t="s">
        <v>1404</v>
      </c>
      <c r="B388" s="291" t="s">
        <v>1423</v>
      </c>
      <c r="C388" s="291"/>
      <c r="D388" s="291"/>
      <c r="E388" s="291">
        <v>10</v>
      </c>
      <c r="F388" s="291">
        <v>1100</v>
      </c>
      <c r="G388" s="291">
        <f t="shared" si="6"/>
        <v>1373.15</v>
      </c>
      <c r="H388" s="291">
        <v>50.82</v>
      </c>
      <c r="I388" s="291">
        <v>2.2400000000000002</v>
      </c>
      <c r="J388" s="291">
        <v>19.34</v>
      </c>
      <c r="K388" s="291">
        <v>11.09</v>
      </c>
      <c r="L388" s="291">
        <v>0.19</v>
      </c>
      <c r="M388" s="291">
        <v>3.78</v>
      </c>
      <c r="N388" s="291">
        <v>6.41</v>
      </c>
      <c r="O388" s="291">
        <v>5.6</v>
      </c>
      <c r="P388" s="291">
        <v>0.12</v>
      </c>
      <c r="Q388" s="291"/>
      <c r="R388" s="291"/>
      <c r="S388" s="291"/>
      <c r="T388" s="291">
        <v>48.99</v>
      </c>
      <c r="U388" s="291">
        <v>1.63</v>
      </c>
      <c r="V388" s="291">
        <v>8.6300000000000008</v>
      </c>
      <c r="W388" s="291"/>
      <c r="X388" s="291">
        <v>10.58</v>
      </c>
      <c r="Y388" s="291">
        <v>0.24</v>
      </c>
      <c r="Z388" s="291">
        <v>13.16</v>
      </c>
      <c r="AA388" s="291">
        <v>16.059999999999999</v>
      </c>
      <c r="AB388" s="291">
        <v>0.87</v>
      </c>
      <c r="AC388" s="291"/>
    </row>
    <row r="389" spans="1:29">
      <c r="A389" s="290" t="s">
        <v>1404</v>
      </c>
      <c r="B389" s="291" t="s">
        <v>1426</v>
      </c>
      <c r="C389" s="291"/>
      <c r="D389" s="291"/>
      <c r="E389" s="291">
        <v>12</v>
      </c>
      <c r="F389" s="291">
        <v>1225</v>
      </c>
      <c r="G389" s="291">
        <f t="shared" si="6"/>
        <v>1498.15</v>
      </c>
      <c r="H389" s="291">
        <v>47.94</v>
      </c>
      <c r="I389" s="291">
        <v>2.5499999999999998</v>
      </c>
      <c r="J389" s="291">
        <v>19.23</v>
      </c>
      <c r="K389" s="291">
        <v>11.08</v>
      </c>
      <c r="L389" s="291">
        <v>0.16</v>
      </c>
      <c r="M389" s="291">
        <v>6.52</v>
      </c>
      <c r="N389" s="291">
        <v>7.96</v>
      </c>
      <c r="O389" s="291">
        <v>4.51</v>
      </c>
      <c r="P389" s="291">
        <v>0.08</v>
      </c>
      <c r="Q389" s="291">
        <v>0.02</v>
      </c>
      <c r="R389" s="291"/>
      <c r="S389" s="291"/>
      <c r="T389" s="291">
        <v>48.09</v>
      </c>
      <c r="U389" s="291">
        <v>1.44</v>
      </c>
      <c r="V389" s="291">
        <v>9.1</v>
      </c>
      <c r="W389" s="291">
        <v>0.11</v>
      </c>
      <c r="X389" s="291">
        <v>7.16</v>
      </c>
      <c r="Y389" s="291">
        <v>0.2</v>
      </c>
      <c r="Z389" s="291">
        <v>15.5</v>
      </c>
      <c r="AA389" s="291">
        <v>17.100000000000001</v>
      </c>
      <c r="AB389" s="291">
        <v>0.86</v>
      </c>
      <c r="AC389" s="291">
        <v>0.03</v>
      </c>
    </row>
    <row r="390" spans="1:29">
      <c r="A390" s="290" t="s">
        <v>1404</v>
      </c>
      <c r="B390" s="291" t="s">
        <v>1427</v>
      </c>
      <c r="C390" s="291"/>
      <c r="D390" s="291"/>
      <c r="E390" s="291">
        <v>12</v>
      </c>
      <c r="F390" s="291">
        <v>1225</v>
      </c>
      <c r="G390" s="291">
        <f t="shared" si="6"/>
        <v>1498.15</v>
      </c>
      <c r="H390" s="291">
        <v>47.17</v>
      </c>
      <c r="I390" s="291">
        <v>2.5299999999999998</v>
      </c>
      <c r="J390" s="291">
        <v>18.02</v>
      </c>
      <c r="K390" s="291">
        <v>10.47</v>
      </c>
      <c r="L390" s="291">
        <v>0.18</v>
      </c>
      <c r="M390" s="291">
        <v>6.37</v>
      </c>
      <c r="N390" s="291">
        <v>8.43</v>
      </c>
      <c r="O390" s="291">
        <v>3.77</v>
      </c>
      <c r="P390" s="291">
        <v>0.11</v>
      </c>
      <c r="Q390" s="291"/>
      <c r="R390" s="291"/>
      <c r="S390" s="291"/>
      <c r="T390" s="291">
        <v>49.7</v>
      </c>
      <c r="U390" s="291">
        <v>1.1200000000000001</v>
      </c>
      <c r="V390" s="291">
        <v>8.3800000000000008</v>
      </c>
      <c r="W390" s="291"/>
      <c r="X390" s="291">
        <v>6.52</v>
      </c>
      <c r="Y390" s="291">
        <v>0.16</v>
      </c>
      <c r="Z390" s="291">
        <v>14.66</v>
      </c>
      <c r="AA390" s="291">
        <v>17.850000000000001</v>
      </c>
      <c r="AB390" s="291">
        <v>0.98</v>
      </c>
      <c r="AC390" s="291">
        <v>0.01</v>
      </c>
    </row>
    <row r="391" spans="1:29">
      <c r="A391" s="290" t="s">
        <v>2164</v>
      </c>
      <c r="B391" s="290" t="s">
        <v>2163</v>
      </c>
      <c r="C391" s="290"/>
      <c r="D391" s="290"/>
      <c r="E391" s="290">
        <v>10</v>
      </c>
      <c r="F391" s="290">
        <v>1330</v>
      </c>
      <c r="G391" s="291">
        <f t="shared" si="6"/>
        <v>1603.15</v>
      </c>
      <c r="H391" s="290">
        <v>50.68</v>
      </c>
      <c r="I391" s="290">
        <v>0.15</v>
      </c>
      <c r="J391" s="290">
        <v>12.27</v>
      </c>
      <c r="K391" s="290">
        <v>6.49</v>
      </c>
      <c r="L391" s="290">
        <v>0.12</v>
      </c>
      <c r="M391" s="290">
        <v>15.03</v>
      </c>
      <c r="N391" s="290">
        <v>13.65</v>
      </c>
      <c r="O391" s="290">
        <v>0.62</v>
      </c>
      <c r="P391" s="290">
        <v>0.17</v>
      </c>
      <c r="Q391" s="290">
        <v>1.06</v>
      </c>
      <c r="R391" s="290"/>
      <c r="S391" s="297"/>
      <c r="T391" s="290">
        <v>52.69</v>
      </c>
      <c r="U391" s="290">
        <v>0.05</v>
      </c>
      <c r="V391" s="290">
        <v>3.65</v>
      </c>
      <c r="W391" s="290">
        <v>2.11</v>
      </c>
      <c r="X391" s="290">
        <v>3.74</v>
      </c>
      <c r="Y391" s="290">
        <v>0.12</v>
      </c>
      <c r="Z391" s="290">
        <v>22.82</v>
      </c>
      <c r="AA391" s="290">
        <v>14.56</v>
      </c>
      <c r="AB391" s="290">
        <v>0.12</v>
      </c>
      <c r="AC391" s="290"/>
    </row>
    <row r="392" spans="1:29">
      <c r="A392" s="290" t="s">
        <v>2164</v>
      </c>
      <c r="B392" s="290" t="s">
        <v>2165</v>
      </c>
      <c r="C392" s="290"/>
      <c r="D392" s="290"/>
      <c r="E392" s="290">
        <v>10</v>
      </c>
      <c r="F392" s="290">
        <v>1315</v>
      </c>
      <c r="G392" s="291">
        <f t="shared" si="6"/>
        <v>1588.15</v>
      </c>
      <c r="H392" s="290">
        <v>50.33</v>
      </c>
      <c r="I392" s="290">
        <v>0.24</v>
      </c>
      <c r="J392" s="290">
        <v>14.16</v>
      </c>
      <c r="K392" s="290">
        <v>6.43</v>
      </c>
      <c r="L392" s="290">
        <v>0.12</v>
      </c>
      <c r="M392" s="290">
        <v>13</v>
      </c>
      <c r="N392" s="290">
        <v>13.32</v>
      </c>
      <c r="O392" s="290">
        <v>0.86</v>
      </c>
      <c r="P392" s="290">
        <v>0.31</v>
      </c>
      <c r="Q392" s="290">
        <v>0.56999999999999995</v>
      </c>
      <c r="R392" s="290"/>
      <c r="S392" s="297"/>
      <c r="T392" s="290">
        <v>52.94</v>
      </c>
      <c r="U392" s="290"/>
      <c r="V392" s="290">
        <v>3.88</v>
      </c>
      <c r="W392" s="290">
        <v>1.76</v>
      </c>
      <c r="X392" s="290">
        <v>3.58</v>
      </c>
      <c r="Y392" s="290">
        <v>0.13</v>
      </c>
      <c r="Z392" s="290">
        <v>21.54</v>
      </c>
      <c r="AA392" s="290">
        <v>15.46</v>
      </c>
      <c r="AB392" s="290">
        <v>0.17</v>
      </c>
      <c r="AC392" s="290"/>
    </row>
    <row r="393" spans="1:29">
      <c r="A393" s="290" t="s">
        <v>2164</v>
      </c>
      <c r="B393" s="290" t="s">
        <v>2166</v>
      </c>
      <c r="C393" s="290"/>
      <c r="D393" s="290"/>
      <c r="E393" s="290">
        <v>10</v>
      </c>
      <c r="F393" s="290">
        <v>1300</v>
      </c>
      <c r="G393" s="291">
        <f t="shared" si="6"/>
        <v>1573.15</v>
      </c>
      <c r="H393" s="290">
        <v>50.75</v>
      </c>
      <c r="I393" s="290">
        <v>0.28000000000000003</v>
      </c>
      <c r="J393" s="290">
        <v>16.100000000000001</v>
      </c>
      <c r="K393" s="290">
        <v>5.39</v>
      </c>
      <c r="L393" s="290">
        <v>0.11</v>
      </c>
      <c r="M393" s="290">
        <v>11.11</v>
      </c>
      <c r="N393" s="290">
        <v>12.93</v>
      </c>
      <c r="O393" s="290">
        <v>1.38</v>
      </c>
      <c r="P393" s="290">
        <v>0.45</v>
      </c>
      <c r="Q393" s="290">
        <v>0.42</v>
      </c>
      <c r="R393" s="290"/>
      <c r="S393" s="297"/>
      <c r="T393" s="290">
        <v>51.95</v>
      </c>
      <c r="U393" s="290">
        <v>0.06</v>
      </c>
      <c r="V393" s="290">
        <v>4.66</v>
      </c>
      <c r="W393" s="290">
        <v>1.51</v>
      </c>
      <c r="X393" s="290">
        <v>3.54</v>
      </c>
      <c r="Y393" s="290">
        <v>0.1</v>
      </c>
      <c r="Z393" s="290">
        <v>20.69</v>
      </c>
      <c r="AA393" s="290">
        <v>16.690000000000001</v>
      </c>
      <c r="AB393" s="290">
        <v>0.22</v>
      </c>
      <c r="AC393" s="290"/>
    </row>
    <row r="394" spans="1:29">
      <c r="A394" s="290" t="s">
        <v>2164</v>
      </c>
      <c r="B394" s="290" t="s">
        <v>2167</v>
      </c>
      <c r="C394" s="290"/>
      <c r="D394" s="290"/>
      <c r="E394" s="290">
        <v>10</v>
      </c>
      <c r="F394" s="290">
        <v>1285</v>
      </c>
      <c r="G394" s="291">
        <f t="shared" si="6"/>
        <v>1558.15</v>
      </c>
      <c r="H394" s="290">
        <v>50.3</v>
      </c>
      <c r="I394" s="290">
        <v>0.3</v>
      </c>
      <c r="J394" s="290">
        <v>17.420000000000002</v>
      </c>
      <c r="K394" s="290">
        <v>5.85</v>
      </c>
      <c r="L394" s="290">
        <v>0.11</v>
      </c>
      <c r="M394" s="290">
        <v>11.51</v>
      </c>
      <c r="N394" s="290">
        <v>12.4</v>
      </c>
      <c r="O394" s="290">
        <v>1.49</v>
      </c>
      <c r="P394" s="290">
        <v>0.82</v>
      </c>
      <c r="Q394" s="290">
        <v>0.33</v>
      </c>
      <c r="R394" s="290"/>
      <c r="S394" s="297"/>
      <c r="T394" s="290">
        <v>52.62</v>
      </c>
      <c r="U394" s="290"/>
      <c r="V394" s="290">
        <v>5.05</v>
      </c>
      <c r="W394" s="290">
        <v>1.57</v>
      </c>
      <c r="X394" s="290">
        <v>3.14</v>
      </c>
      <c r="Y394" s="290">
        <v>0.11</v>
      </c>
      <c r="Z394" s="290">
        <v>20.2</v>
      </c>
      <c r="AA394" s="290">
        <v>17.170000000000002</v>
      </c>
      <c r="AB394" s="290">
        <v>0.24</v>
      </c>
      <c r="AC394" s="290"/>
    </row>
    <row r="395" spans="1:29">
      <c r="A395" s="290" t="s">
        <v>2164</v>
      </c>
      <c r="B395" s="290" t="s">
        <v>2168</v>
      </c>
      <c r="C395" s="290"/>
      <c r="D395" s="290"/>
      <c r="E395" s="290">
        <v>10</v>
      </c>
      <c r="F395" s="290">
        <v>1270</v>
      </c>
      <c r="G395" s="291">
        <f t="shared" si="6"/>
        <v>1543.15</v>
      </c>
      <c r="H395" s="290">
        <v>53.75</v>
      </c>
      <c r="I395" s="290">
        <v>0.3</v>
      </c>
      <c r="J395" s="290">
        <v>18.11</v>
      </c>
      <c r="K395" s="290">
        <v>3.81</v>
      </c>
      <c r="L395" s="290">
        <v>0.06</v>
      </c>
      <c r="M395" s="290">
        <v>8.3800000000000008</v>
      </c>
      <c r="N395" s="290">
        <v>10.91</v>
      </c>
      <c r="O395" s="290">
        <v>2.21</v>
      </c>
      <c r="P395" s="290">
        <v>1.08</v>
      </c>
      <c r="Q395" s="290">
        <v>0.15</v>
      </c>
      <c r="R395" s="290"/>
      <c r="S395" s="297"/>
      <c r="T395" s="290">
        <v>51.77</v>
      </c>
      <c r="U395" s="290">
        <v>0.09</v>
      </c>
      <c r="V395" s="290">
        <v>5.81</v>
      </c>
      <c r="W395" s="290">
        <v>1.1200000000000001</v>
      </c>
      <c r="X395" s="290">
        <v>3.34</v>
      </c>
      <c r="Y395" s="290">
        <v>0.1</v>
      </c>
      <c r="Z395" s="290">
        <v>19.53</v>
      </c>
      <c r="AA395" s="290">
        <v>17.22</v>
      </c>
      <c r="AB395" s="290">
        <v>0.22</v>
      </c>
      <c r="AC395" s="290"/>
    </row>
    <row r="396" spans="1:29">
      <c r="A396" s="290" t="s">
        <v>2164</v>
      </c>
      <c r="B396" s="290" t="s">
        <v>2169</v>
      </c>
      <c r="C396" s="290"/>
      <c r="D396" s="290"/>
      <c r="E396" s="290">
        <v>10</v>
      </c>
      <c r="F396" s="290">
        <v>1390</v>
      </c>
      <c r="G396" s="291">
        <f t="shared" si="6"/>
        <v>1663.15</v>
      </c>
      <c r="H396" s="290">
        <v>50.11</v>
      </c>
      <c r="I396" s="290">
        <v>0.11</v>
      </c>
      <c r="J396" s="290">
        <v>9.74</v>
      </c>
      <c r="K396" s="290">
        <v>6.29</v>
      </c>
      <c r="L396" s="290">
        <v>0.1</v>
      </c>
      <c r="M396" s="290">
        <v>15.93</v>
      </c>
      <c r="N396" s="290">
        <v>15.46</v>
      </c>
      <c r="O396" s="290">
        <v>0.79</v>
      </c>
      <c r="P396" s="290">
        <v>0.08</v>
      </c>
      <c r="Q396" s="290">
        <v>1.29</v>
      </c>
      <c r="R396" s="290"/>
      <c r="S396" s="297"/>
      <c r="T396" s="290">
        <v>53.7</v>
      </c>
      <c r="U396" s="290"/>
      <c r="V396" s="290">
        <v>2.74</v>
      </c>
      <c r="W396" s="290">
        <v>1.91</v>
      </c>
      <c r="X396" s="290">
        <v>2.62</v>
      </c>
      <c r="Y396" s="290">
        <v>0.08</v>
      </c>
      <c r="Z396" s="290">
        <v>20.04</v>
      </c>
      <c r="AA396" s="290">
        <v>19.260000000000002</v>
      </c>
      <c r="AB396" s="290">
        <v>0.18</v>
      </c>
      <c r="AC396" s="290"/>
    </row>
    <row r="397" spans="1:29">
      <c r="A397" s="290" t="s">
        <v>2164</v>
      </c>
      <c r="B397" s="290" t="s">
        <v>2170</v>
      </c>
      <c r="C397" s="290"/>
      <c r="D397" s="290"/>
      <c r="E397" s="290">
        <v>10</v>
      </c>
      <c r="F397" s="290">
        <v>1380</v>
      </c>
      <c r="G397" s="291">
        <f t="shared" si="6"/>
        <v>1653.15</v>
      </c>
      <c r="H397" s="290">
        <v>50.37</v>
      </c>
      <c r="I397" s="290">
        <v>0.1</v>
      </c>
      <c r="J397" s="290">
        <v>10.08</v>
      </c>
      <c r="K397" s="290">
        <v>6.21</v>
      </c>
      <c r="L397" s="290">
        <v>0.12</v>
      </c>
      <c r="M397" s="290">
        <v>15.46</v>
      </c>
      <c r="N397" s="290">
        <v>15.44</v>
      </c>
      <c r="O397" s="290">
        <v>0.81</v>
      </c>
      <c r="P397" s="290">
        <v>0.11</v>
      </c>
      <c r="Q397" s="290">
        <v>1.31</v>
      </c>
      <c r="R397" s="290"/>
      <c r="S397" s="297"/>
      <c r="T397" s="290">
        <v>54.95</v>
      </c>
      <c r="U397" s="290"/>
      <c r="V397" s="290">
        <v>2.21</v>
      </c>
      <c r="W397" s="290">
        <v>1.94</v>
      </c>
      <c r="X397" s="290">
        <v>2.0499999999999998</v>
      </c>
      <c r="Y397" s="290">
        <v>0.06</v>
      </c>
      <c r="Z397" s="290">
        <v>19.97</v>
      </c>
      <c r="AA397" s="290">
        <v>18.87</v>
      </c>
      <c r="AB397" s="290">
        <v>0.18</v>
      </c>
      <c r="AC397" s="290"/>
    </row>
    <row r="398" spans="1:29">
      <c r="A398" s="290" t="s">
        <v>2164</v>
      </c>
      <c r="B398" s="290" t="s">
        <v>2171</v>
      </c>
      <c r="C398" s="290"/>
      <c r="D398" s="290"/>
      <c r="E398" s="290">
        <v>10</v>
      </c>
      <c r="F398" s="290">
        <v>1360</v>
      </c>
      <c r="G398" s="291">
        <f t="shared" si="6"/>
        <v>1633.15</v>
      </c>
      <c r="H398" s="290">
        <v>50.69</v>
      </c>
      <c r="I398" s="290">
        <v>0.14000000000000001</v>
      </c>
      <c r="J398" s="290">
        <v>11.89</v>
      </c>
      <c r="K398" s="290">
        <v>6.18</v>
      </c>
      <c r="L398" s="290">
        <v>0.13</v>
      </c>
      <c r="M398" s="290">
        <v>14.5</v>
      </c>
      <c r="N398" s="290">
        <v>14.6</v>
      </c>
      <c r="O398" s="290">
        <v>1</v>
      </c>
      <c r="P398" s="290">
        <v>0.17</v>
      </c>
      <c r="Q398" s="290">
        <v>1.01</v>
      </c>
      <c r="R398" s="290"/>
      <c r="S398" s="297"/>
      <c r="T398" s="290">
        <v>54.04</v>
      </c>
      <c r="U398" s="290"/>
      <c r="V398" s="290">
        <v>3.19</v>
      </c>
      <c r="W398" s="290">
        <v>2.04</v>
      </c>
      <c r="X398" s="290">
        <v>2.72</v>
      </c>
      <c r="Y398" s="290">
        <v>0.08</v>
      </c>
      <c r="Z398" s="290">
        <v>20.46</v>
      </c>
      <c r="AA398" s="290">
        <v>18.68</v>
      </c>
      <c r="AB398" s="290">
        <v>0.21</v>
      </c>
      <c r="AC398" s="290"/>
    </row>
    <row r="399" spans="1:29">
      <c r="A399" s="290" t="s">
        <v>2164</v>
      </c>
      <c r="B399" s="290" t="s">
        <v>2172</v>
      </c>
      <c r="C399" s="290"/>
      <c r="D399" s="290"/>
      <c r="E399" s="290">
        <v>10</v>
      </c>
      <c r="F399" s="290">
        <v>1345</v>
      </c>
      <c r="G399" s="291">
        <f t="shared" si="6"/>
        <v>1618.15</v>
      </c>
      <c r="H399" s="290">
        <v>49.91</v>
      </c>
      <c r="I399" s="290">
        <v>0.17</v>
      </c>
      <c r="J399" s="290">
        <v>13.51</v>
      </c>
      <c r="K399" s="290">
        <v>6.45</v>
      </c>
      <c r="L399" s="290">
        <v>0.11</v>
      </c>
      <c r="M399" s="290">
        <v>13.47</v>
      </c>
      <c r="N399" s="290">
        <v>13.9</v>
      </c>
      <c r="O399" s="290">
        <v>1.29</v>
      </c>
      <c r="P399" s="290">
        <v>0.26</v>
      </c>
      <c r="Q399" s="290">
        <v>0.74</v>
      </c>
      <c r="R399" s="290"/>
      <c r="S399" s="297"/>
      <c r="T399" s="290">
        <v>53.74</v>
      </c>
      <c r="U399" s="290"/>
      <c r="V399" s="290">
        <v>4.07</v>
      </c>
      <c r="W399" s="290">
        <v>1.93</v>
      </c>
      <c r="X399" s="290">
        <v>3.13</v>
      </c>
      <c r="Y399" s="290">
        <v>0.1</v>
      </c>
      <c r="Z399" s="290">
        <v>20.25</v>
      </c>
      <c r="AA399" s="290">
        <v>17.59</v>
      </c>
      <c r="AB399" s="290">
        <v>0.25</v>
      </c>
      <c r="AC399" s="290"/>
    </row>
    <row r="400" spans="1:29">
      <c r="A400" s="290" t="s">
        <v>2164</v>
      </c>
      <c r="B400" s="290" t="s">
        <v>2173</v>
      </c>
      <c r="C400" s="290"/>
      <c r="D400" s="290"/>
      <c r="E400" s="290">
        <v>10</v>
      </c>
      <c r="F400" s="290">
        <v>1330</v>
      </c>
      <c r="G400" s="291">
        <f t="shared" si="6"/>
        <v>1603.15</v>
      </c>
      <c r="H400" s="290">
        <v>50.01</v>
      </c>
      <c r="I400" s="290">
        <v>0.24</v>
      </c>
      <c r="J400" s="290">
        <v>15.3</v>
      </c>
      <c r="K400" s="290">
        <v>5.83</v>
      </c>
      <c r="L400" s="290">
        <v>0.12</v>
      </c>
      <c r="M400" s="290">
        <v>12.24</v>
      </c>
      <c r="N400" s="290">
        <v>13.05</v>
      </c>
      <c r="O400" s="290">
        <v>1.69</v>
      </c>
      <c r="P400" s="290">
        <v>0.33</v>
      </c>
      <c r="Q400" s="290">
        <v>0.59</v>
      </c>
      <c r="R400" s="290"/>
      <c r="S400" s="297"/>
      <c r="T400" s="290">
        <v>52.43</v>
      </c>
      <c r="U400" s="290">
        <v>7.0000000000000007E-2</v>
      </c>
      <c r="V400" s="290">
        <v>4.0199999999999996</v>
      </c>
      <c r="W400" s="290">
        <v>1.66</v>
      </c>
      <c r="X400" s="290">
        <v>3.17</v>
      </c>
      <c r="Y400" s="290">
        <v>0.1</v>
      </c>
      <c r="Z400" s="290">
        <v>19.7</v>
      </c>
      <c r="AA400" s="290">
        <v>18.489999999999998</v>
      </c>
      <c r="AB400" s="290">
        <v>0.28000000000000003</v>
      </c>
      <c r="AC400" s="290"/>
    </row>
    <row r="401" spans="1:29">
      <c r="A401" s="290" t="s">
        <v>2164</v>
      </c>
      <c r="B401" s="290" t="s">
        <v>2174</v>
      </c>
      <c r="C401" s="290"/>
      <c r="D401" s="290"/>
      <c r="E401" s="290">
        <v>10</v>
      </c>
      <c r="F401" s="290">
        <v>1310</v>
      </c>
      <c r="G401" s="291">
        <f t="shared" si="6"/>
        <v>1583.15</v>
      </c>
      <c r="H401" s="290">
        <v>50.96</v>
      </c>
      <c r="I401" s="290">
        <v>0.27</v>
      </c>
      <c r="J401" s="290">
        <v>16.579999999999998</v>
      </c>
      <c r="K401" s="290">
        <v>5.58</v>
      </c>
      <c r="L401" s="290">
        <v>0.1</v>
      </c>
      <c r="M401" s="290">
        <v>11.32</v>
      </c>
      <c r="N401" s="290">
        <v>11.91</v>
      </c>
      <c r="O401" s="290">
        <v>2.02</v>
      </c>
      <c r="P401" s="290">
        <v>0.59</v>
      </c>
      <c r="Q401" s="290">
        <v>0.44</v>
      </c>
      <c r="R401" s="290"/>
      <c r="S401" s="297"/>
      <c r="T401" s="290">
        <v>53.59</v>
      </c>
      <c r="U401" s="290"/>
      <c r="V401" s="290">
        <v>4.24</v>
      </c>
      <c r="W401" s="290">
        <v>1.56</v>
      </c>
      <c r="X401" s="290">
        <v>3.14</v>
      </c>
      <c r="Y401" s="290">
        <v>0.1</v>
      </c>
      <c r="Z401" s="290">
        <v>20.04</v>
      </c>
      <c r="AA401" s="290">
        <v>17.79</v>
      </c>
      <c r="AB401" s="290">
        <v>0.3</v>
      </c>
      <c r="AC401" s="290"/>
    </row>
    <row r="402" spans="1:29">
      <c r="A402" s="290" t="s">
        <v>2164</v>
      </c>
      <c r="B402" s="290" t="s">
        <v>2175</v>
      </c>
      <c r="C402" s="290"/>
      <c r="D402" s="290"/>
      <c r="E402" s="290">
        <v>10</v>
      </c>
      <c r="F402" s="290">
        <v>1290</v>
      </c>
      <c r="G402" s="291">
        <f t="shared" si="6"/>
        <v>1563.15</v>
      </c>
      <c r="H402" s="290">
        <v>52.27</v>
      </c>
      <c r="I402" s="290">
        <v>0.28999999999999998</v>
      </c>
      <c r="J402" s="290">
        <v>16.649999999999999</v>
      </c>
      <c r="K402" s="290">
        <v>4.84</v>
      </c>
      <c r="L402" s="290">
        <v>7.0000000000000007E-2</v>
      </c>
      <c r="M402" s="290">
        <v>10.48</v>
      </c>
      <c r="N402" s="290">
        <v>11.69</v>
      </c>
      <c r="O402" s="290">
        <v>2.23</v>
      </c>
      <c r="P402" s="290">
        <v>0.8</v>
      </c>
      <c r="Q402" s="290">
        <v>0.3</v>
      </c>
      <c r="R402" s="290"/>
      <c r="S402" s="297"/>
      <c r="T402" s="290">
        <v>53</v>
      </c>
      <c r="U402" s="290"/>
      <c r="V402" s="290">
        <v>4.38</v>
      </c>
      <c r="W402" s="290">
        <v>1.43</v>
      </c>
      <c r="X402" s="290">
        <v>2.81</v>
      </c>
      <c r="Y402" s="290">
        <v>0.08</v>
      </c>
      <c r="Z402" s="290">
        <v>19.72</v>
      </c>
      <c r="AA402" s="290">
        <v>18.09</v>
      </c>
      <c r="AB402" s="290">
        <v>0.35</v>
      </c>
      <c r="AC402" s="290"/>
    </row>
    <row r="403" spans="1:29">
      <c r="A403" s="290" t="s">
        <v>2164</v>
      </c>
      <c r="B403" s="290" t="s">
        <v>2176</v>
      </c>
      <c r="C403" s="290"/>
      <c r="D403" s="290"/>
      <c r="E403" s="290">
        <v>10</v>
      </c>
      <c r="F403" s="290">
        <v>1270</v>
      </c>
      <c r="G403" s="291">
        <f t="shared" si="6"/>
        <v>1543.15</v>
      </c>
      <c r="H403" s="290">
        <v>54.33</v>
      </c>
      <c r="I403" s="290">
        <v>0.32</v>
      </c>
      <c r="J403" s="290">
        <v>18.38</v>
      </c>
      <c r="K403" s="290">
        <v>3.31</v>
      </c>
      <c r="L403" s="290"/>
      <c r="M403" s="290">
        <v>7.96</v>
      </c>
      <c r="N403" s="290">
        <v>10.6</v>
      </c>
      <c r="O403" s="290">
        <v>2.66</v>
      </c>
      <c r="P403" s="290">
        <v>0.99</v>
      </c>
      <c r="Q403" s="290">
        <v>0.16</v>
      </c>
      <c r="R403" s="290"/>
      <c r="S403" s="297"/>
      <c r="T403" s="290">
        <v>52.6</v>
      </c>
      <c r="U403" s="290">
        <v>7.0000000000000007E-2</v>
      </c>
      <c r="V403" s="290">
        <v>4.33</v>
      </c>
      <c r="W403" s="290">
        <v>1.28</v>
      </c>
      <c r="X403" s="290">
        <v>3.22</v>
      </c>
      <c r="Y403" s="290">
        <v>0.09</v>
      </c>
      <c r="Z403" s="290">
        <v>19.440000000000001</v>
      </c>
      <c r="AA403" s="290">
        <v>18.55</v>
      </c>
      <c r="AB403" s="290">
        <v>0.36</v>
      </c>
      <c r="AC403" s="290"/>
    </row>
    <row r="404" spans="1:29">
      <c r="A404" s="290" t="s">
        <v>2164</v>
      </c>
      <c r="B404" s="290" t="s">
        <v>2177</v>
      </c>
      <c r="C404" s="290"/>
      <c r="D404" s="290"/>
      <c r="E404" s="290">
        <v>10</v>
      </c>
      <c r="F404" s="290">
        <v>1300</v>
      </c>
      <c r="G404" s="291">
        <f t="shared" si="6"/>
        <v>1573.15</v>
      </c>
      <c r="H404" s="290">
        <v>50.17</v>
      </c>
      <c r="I404" s="290">
        <v>0.3</v>
      </c>
      <c r="J404" s="290">
        <v>17.12</v>
      </c>
      <c r="K404" s="290">
        <v>5.96</v>
      </c>
      <c r="L404" s="290">
        <v>0.12</v>
      </c>
      <c r="M404" s="290">
        <v>11.26</v>
      </c>
      <c r="N404" s="290">
        <v>12.4</v>
      </c>
      <c r="O404" s="290">
        <v>1.47</v>
      </c>
      <c r="P404" s="290">
        <v>0.99</v>
      </c>
      <c r="Q404" s="290">
        <v>0.33</v>
      </c>
      <c r="R404" s="290"/>
      <c r="S404" s="297"/>
      <c r="T404" s="290">
        <v>53.77</v>
      </c>
      <c r="U404" s="290">
        <v>0.11</v>
      </c>
      <c r="V404" s="290">
        <v>4.3099999999999996</v>
      </c>
      <c r="W404" s="290">
        <v>1.51</v>
      </c>
      <c r="X404" s="290">
        <v>3.6</v>
      </c>
      <c r="Y404" s="290">
        <v>0.11</v>
      </c>
      <c r="Z404" s="290">
        <v>20.51</v>
      </c>
      <c r="AA404" s="290">
        <v>16.95</v>
      </c>
      <c r="AB404" s="290">
        <v>0.23</v>
      </c>
      <c r="AC404" s="290"/>
    </row>
    <row r="405" spans="1:29">
      <c r="A405" s="290" t="s">
        <v>2164</v>
      </c>
      <c r="B405" s="290" t="s">
        <v>2178</v>
      </c>
      <c r="C405" s="290"/>
      <c r="D405" s="290"/>
      <c r="E405" s="290">
        <v>10</v>
      </c>
      <c r="F405" s="290">
        <v>1270</v>
      </c>
      <c r="G405" s="291">
        <f t="shared" si="6"/>
        <v>1543.15</v>
      </c>
      <c r="H405" s="290">
        <v>52.08</v>
      </c>
      <c r="I405" s="290">
        <v>0.41</v>
      </c>
      <c r="J405" s="290">
        <v>18.28</v>
      </c>
      <c r="K405" s="290">
        <v>4.74</v>
      </c>
      <c r="L405" s="290">
        <v>0.08</v>
      </c>
      <c r="M405" s="290">
        <v>9.2799999999999994</v>
      </c>
      <c r="N405" s="290">
        <v>11.37</v>
      </c>
      <c r="O405" s="290">
        <v>2.04</v>
      </c>
      <c r="P405" s="290">
        <v>1.58</v>
      </c>
      <c r="Q405" s="290">
        <v>0.24</v>
      </c>
      <c r="R405" s="290"/>
      <c r="S405" s="297"/>
      <c r="T405" s="290">
        <v>52.98</v>
      </c>
      <c r="U405" s="290">
        <v>0.14000000000000001</v>
      </c>
      <c r="V405" s="290">
        <v>5.04</v>
      </c>
      <c r="W405" s="290">
        <v>1.36</v>
      </c>
      <c r="X405" s="290">
        <v>3.48</v>
      </c>
      <c r="Y405" s="290">
        <v>0.11</v>
      </c>
      <c r="Z405" s="290">
        <v>19.61</v>
      </c>
      <c r="AA405" s="290">
        <v>17.760000000000002</v>
      </c>
      <c r="AB405" s="290">
        <v>0.23</v>
      </c>
      <c r="AC405" s="290"/>
    </row>
    <row r="406" spans="1:29">
      <c r="A406" s="290" t="s">
        <v>2164</v>
      </c>
      <c r="B406" s="290" t="s">
        <v>2179</v>
      </c>
      <c r="C406" s="290"/>
      <c r="D406" s="290"/>
      <c r="E406" s="290">
        <v>10</v>
      </c>
      <c r="F406" s="290">
        <v>1390</v>
      </c>
      <c r="G406" s="291">
        <f t="shared" si="6"/>
        <v>1663.15</v>
      </c>
      <c r="H406" s="290">
        <v>51.64</v>
      </c>
      <c r="I406" s="290">
        <v>0.11</v>
      </c>
      <c r="J406" s="290">
        <v>10.48</v>
      </c>
      <c r="K406" s="290">
        <v>6.33</v>
      </c>
      <c r="L406" s="290">
        <v>0.15</v>
      </c>
      <c r="M406" s="290">
        <v>16.100000000000001</v>
      </c>
      <c r="N406" s="290">
        <v>13.5</v>
      </c>
      <c r="O406" s="290">
        <v>0.56999999999999995</v>
      </c>
      <c r="P406" s="290">
        <v>0.16</v>
      </c>
      <c r="Q406" s="290">
        <v>1.1100000000000001</v>
      </c>
      <c r="R406" s="290"/>
      <c r="S406" s="297"/>
      <c r="T406" s="290">
        <v>56.87</v>
      </c>
      <c r="U406" s="290"/>
      <c r="V406" s="290">
        <v>1.81</v>
      </c>
      <c r="W406" s="290">
        <v>1.66</v>
      </c>
      <c r="X406" s="290">
        <v>4.3499999999999996</v>
      </c>
      <c r="Y406" s="290">
        <v>0.12</v>
      </c>
      <c r="Z406" s="290">
        <v>30.17</v>
      </c>
      <c r="AA406" s="290">
        <v>6.44</v>
      </c>
      <c r="AB406" s="290">
        <v>7.0000000000000007E-2</v>
      </c>
      <c r="AC406" s="290"/>
    </row>
    <row r="407" spans="1:29">
      <c r="A407" s="290" t="s">
        <v>2164</v>
      </c>
      <c r="B407" s="290" t="s">
        <v>2180</v>
      </c>
      <c r="C407" s="290"/>
      <c r="D407" s="290"/>
      <c r="E407" s="290">
        <v>10</v>
      </c>
      <c r="F407" s="290">
        <v>1360</v>
      </c>
      <c r="G407" s="291">
        <f t="shared" si="6"/>
        <v>1633.15</v>
      </c>
      <c r="H407" s="290">
        <v>51.09</v>
      </c>
      <c r="I407" s="290">
        <v>0.18</v>
      </c>
      <c r="J407" s="290">
        <v>12.58</v>
      </c>
      <c r="K407" s="290">
        <v>6.36</v>
      </c>
      <c r="L407" s="290">
        <v>0.11</v>
      </c>
      <c r="M407" s="290">
        <v>14.18</v>
      </c>
      <c r="N407" s="290">
        <v>13.35</v>
      </c>
      <c r="O407" s="290">
        <v>0.78</v>
      </c>
      <c r="P407" s="290">
        <v>0.23</v>
      </c>
      <c r="Q407" s="290">
        <v>0.83</v>
      </c>
      <c r="R407" s="290"/>
      <c r="S407" s="297"/>
      <c r="T407" s="290">
        <v>54.68</v>
      </c>
      <c r="U407" s="290"/>
      <c r="V407" s="290">
        <v>2.65</v>
      </c>
      <c r="W407" s="290">
        <v>1.76</v>
      </c>
      <c r="X407" s="290">
        <v>4.3899999999999997</v>
      </c>
      <c r="Y407" s="290">
        <v>0.12</v>
      </c>
      <c r="Z407" s="290">
        <v>26.41</v>
      </c>
      <c r="AA407" s="290">
        <v>9.15</v>
      </c>
      <c r="AB407" s="290">
        <v>0.09</v>
      </c>
      <c r="AC407" s="290"/>
    </row>
    <row r="408" spans="1:29">
      <c r="A408" s="290" t="s">
        <v>2164</v>
      </c>
      <c r="B408" s="290" t="s">
        <v>2181</v>
      </c>
      <c r="C408" s="290"/>
      <c r="D408" s="290"/>
      <c r="E408" s="290">
        <v>10</v>
      </c>
      <c r="F408" s="290">
        <v>1345</v>
      </c>
      <c r="G408" s="291">
        <f t="shared" si="6"/>
        <v>1618.15</v>
      </c>
      <c r="H408" s="290">
        <v>50.79</v>
      </c>
      <c r="I408" s="290">
        <v>0.17</v>
      </c>
      <c r="J408" s="290">
        <v>14.1</v>
      </c>
      <c r="K408" s="290">
        <v>6.26</v>
      </c>
      <c r="L408" s="290">
        <v>0.12</v>
      </c>
      <c r="M408" s="290">
        <v>13.74</v>
      </c>
      <c r="N408" s="290">
        <v>13.01</v>
      </c>
      <c r="O408" s="290">
        <v>0.99</v>
      </c>
      <c r="P408" s="290">
        <v>0.28999999999999998</v>
      </c>
      <c r="Q408" s="290">
        <v>0.74</v>
      </c>
      <c r="R408" s="290"/>
      <c r="S408" s="297"/>
      <c r="T408" s="290">
        <v>53.63</v>
      </c>
      <c r="U408" s="290"/>
      <c r="V408" s="290">
        <v>3.93</v>
      </c>
      <c r="W408" s="290">
        <v>1.77</v>
      </c>
      <c r="X408" s="290">
        <v>3.7</v>
      </c>
      <c r="Y408" s="290">
        <v>0.12</v>
      </c>
      <c r="Z408" s="290">
        <v>22.5</v>
      </c>
      <c r="AA408" s="290">
        <v>14.07</v>
      </c>
      <c r="AB408" s="290">
        <v>0.16</v>
      </c>
      <c r="AC408" s="290"/>
    </row>
    <row r="409" spans="1:29">
      <c r="A409" s="290" t="s">
        <v>2164</v>
      </c>
      <c r="B409" s="290" t="s">
        <v>2182</v>
      </c>
      <c r="C409" s="290"/>
      <c r="D409" s="290"/>
      <c r="E409" s="290">
        <v>10</v>
      </c>
      <c r="F409" s="290">
        <v>1330</v>
      </c>
      <c r="G409" s="291">
        <f t="shared" si="6"/>
        <v>1603.15</v>
      </c>
      <c r="H409" s="290">
        <v>49.83</v>
      </c>
      <c r="I409" s="290">
        <v>0.18</v>
      </c>
      <c r="J409" s="290">
        <v>14.87</v>
      </c>
      <c r="K409" s="290">
        <v>6.32</v>
      </c>
      <c r="L409" s="290">
        <v>0.13</v>
      </c>
      <c r="M409" s="290">
        <v>12.7</v>
      </c>
      <c r="N409" s="290">
        <v>12.8</v>
      </c>
      <c r="O409" s="290">
        <v>1.0900000000000001</v>
      </c>
      <c r="P409" s="290">
        <v>0.42</v>
      </c>
      <c r="Q409" s="290">
        <v>0.45</v>
      </c>
      <c r="R409" s="290"/>
      <c r="S409" s="297"/>
      <c r="T409" s="290">
        <v>53.23</v>
      </c>
      <c r="U409" s="290">
        <v>0.06</v>
      </c>
      <c r="V409" s="290">
        <v>4.49</v>
      </c>
      <c r="W409" s="290">
        <v>1.72</v>
      </c>
      <c r="X409" s="290">
        <v>3.74</v>
      </c>
      <c r="Y409" s="290">
        <v>0.12</v>
      </c>
      <c r="Z409" s="290">
        <v>22.18</v>
      </c>
      <c r="AA409" s="290">
        <v>14.61</v>
      </c>
      <c r="AB409" s="290">
        <v>0.21</v>
      </c>
      <c r="AC409" s="290"/>
    </row>
    <row r="410" spans="1:29">
      <c r="A410" s="290" t="s">
        <v>2164</v>
      </c>
      <c r="B410" s="290" t="s">
        <v>2183</v>
      </c>
      <c r="C410" s="290"/>
      <c r="D410" s="290"/>
      <c r="E410" s="290">
        <v>10</v>
      </c>
      <c r="F410" s="290">
        <v>1300</v>
      </c>
      <c r="G410" s="291">
        <f t="shared" si="6"/>
        <v>1573.15</v>
      </c>
      <c r="H410" s="290">
        <v>50.28</v>
      </c>
      <c r="I410" s="290">
        <v>0.26</v>
      </c>
      <c r="J410" s="290">
        <v>16.38</v>
      </c>
      <c r="K410" s="290">
        <v>5.75</v>
      </c>
      <c r="L410" s="290">
        <v>0.1</v>
      </c>
      <c r="M410" s="290">
        <v>11.97</v>
      </c>
      <c r="N410" s="290">
        <v>12.41</v>
      </c>
      <c r="O410" s="290">
        <v>1.54</v>
      </c>
      <c r="P410" s="290">
        <v>0.5</v>
      </c>
      <c r="Q410" s="290">
        <v>0.47</v>
      </c>
      <c r="R410" s="290"/>
      <c r="S410" s="297"/>
      <c r="T410" s="290">
        <v>53.28</v>
      </c>
      <c r="U410" s="290">
        <v>0.06</v>
      </c>
      <c r="V410" s="290">
        <v>4.99</v>
      </c>
      <c r="W410" s="290">
        <v>1.52</v>
      </c>
      <c r="X410" s="290">
        <v>3.68</v>
      </c>
      <c r="Y410" s="290">
        <v>0.1</v>
      </c>
      <c r="Z410" s="290">
        <v>21.24</v>
      </c>
      <c r="AA410" s="290">
        <v>15.56</v>
      </c>
      <c r="AB410" s="290">
        <v>0.23</v>
      </c>
      <c r="AC410" s="290"/>
    </row>
    <row r="411" spans="1:29">
      <c r="A411" s="290" t="s">
        <v>2164</v>
      </c>
      <c r="B411" s="290" t="s">
        <v>2184</v>
      </c>
      <c r="C411" s="290"/>
      <c r="D411" s="290"/>
      <c r="E411" s="290">
        <v>10</v>
      </c>
      <c r="F411" s="290">
        <v>1300</v>
      </c>
      <c r="G411" s="291">
        <f t="shared" si="6"/>
        <v>1573.15</v>
      </c>
      <c r="H411" s="290">
        <v>51.21</v>
      </c>
      <c r="I411" s="290">
        <v>0.24</v>
      </c>
      <c r="J411" s="290">
        <v>16.739999999999998</v>
      </c>
      <c r="K411" s="290">
        <v>5.79</v>
      </c>
      <c r="L411" s="290">
        <v>0.1</v>
      </c>
      <c r="M411" s="290">
        <v>11.45</v>
      </c>
      <c r="N411" s="290">
        <v>11.95</v>
      </c>
      <c r="O411" s="290">
        <v>1.8</v>
      </c>
      <c r="P411" s="290">
        <v>0.85</v>
      </c>
      <c r="Q411" s="290">
        <v>0.25</v>
      </c>
      <c r="R411" s="290"/>
      <c r="S411" s="297"/>
      <c r="T411" s="290">
        <v>53.25</v>
      </c>
      <c r="U411" s="290">
        <v>0.1</v>
      </c>
      <c r="V411" s="290">
        <v>4.93</v>
      </c>
      <c r="W411" s="290">
        <v>1.59</v>
      </c>
      <c r="X411" s="290">
        <v>3.56</v>
      </c>
      <c r="Y411" s="290">
        <v>0.1</v>
      </c>
      <c r="Z411" s="290">
        <v>20.96</v>
      </c>
      <c r="AA411" s="290">
        <v>16.329999999999998</v>
      </c>
      <c r="AB411" s="290">
        <v>0.27</v>
      </c>
      <c r="AC411" s="290"/>
    </row>
    <row r="412" spans="1:29">
      <c r="A412" s="290" t="s">
        <v>2164</v>
      </c>
      <c r="B412" s="290" t="s">
        <v>2185</v>
      </c>
      <c r="C412" s="290"/>
      <c r="D412" s="290"/>
      <c r="E412" s="290">
        <v>10</v>
      </c>
      <c r="F412" s="290">
        <v>1270</v>
      </c>
      <c r="G412" s="291">
        <f t="shared" si="6"/>
        <v>1543.15</v>
      </c>
      <c r="H412" s="290">
        <v>52.58</v>
      </c>
      <c r="I412" s="290">
        <v>0.3</v>
      </c>
      <c r="J412" s="290">
        <v>18.190000000000001</v>
      </c>
      <c r="K412" s="290">
        <v>4.75</v>
      </c>
      <c r="L412" s="290">
        <v>0.1</v>
      </c>
      <c r="M412" s="290">
        <v>8.92</v>
      </c>
      <c r="N412" s="290">
        <v>10.220000000000001</v>
      </c>
      <c r="O412" s="290">
        <v>2.67</v>
      </c>
      <c r="P412" s="290">
        <v>1.81</v>
      </c>
      <c r="Q412" s="290">
        <v>0.16</v>
      </c>
      <c r="R412" s="290"/>
      <c r="S412" s="297"/>
      <c r="T412" s="290">
        <v>52.57</v>
      </c>
      <c r="U412" s="290">
        <v>0.11</v>
      </c>
      <c r="V412" s="290">
        <v>5.52</v>
      </c>
      <c r="W412" s="290">
        <v>1.3</v>
      </c>
      <c r="X412" s="290">
        <v>3.35</v>
      </c>
      <c r="Y412" s="290">
        <v>0.09</v>
      </c>
      <c r="Z412" s="290">
        <v>19.579999999999998</v>
      </c>
      <c r="AA412" s="290">
        <v>17.52</v>
      </c>
      <c r="AB412" s="290">
        <v>0.34</v>
      </c>
      <c r="AC412" s="290"/>
    </row>
    <row r="413" spans="1:29">
      <c r="A413" s="290" t="s">
        <v>3181</v>
      </c>
      <c r="B413" s="291">
        <v>11</v>
      </c>
      <c r="C413" s="291" t="s">
        <v>3182</v>
      </c>
      <c r="D413" s="291"/>
      <c r="E413" s="291">
        <v>1E-3</v>
      </c>
      <c r="F413" s="291">
        <v>1119</v>
      </c>
      <c r="G413" s="291">
        <f t="shared" si="6"/>
        <v>1392.15</v>
      </c>
      <c r="H413" s="291">
        <v>49.51</v>
      </c>
      <c r="I413" s="291">
        <v>3.39</v>
      </c>
      <c r="J413" s="291">
        <v>12.29</v>
      </c>
      <c r="K413" s="291">
        <v>14.62</v>
      </c>
      <c r="L413" s="291">
        <v>0.24</v>
      </c>
      <c r="M413" s="291">
        <v>5.56</v>
      </c>
      <c r="N413" s="291">
        <v>9.73</v>
      </c>
      <c r="O413" s="291">
        <v>2.5499999999999998</v>
      </c>
      <c r="P413" s="291">
        <v>1.07</v>
      </c>
      <c r="Q413" s="291"/>
      <c r="R413" s="291">
        <v>0.74</v>
      </c>
      <c r="S413" s="291"/>
      <c r="T413" s="291">
        <v>50.07</v>
      </c>
      <c r="U413" s="291">
        <v>1.26</v>
      </c>
      <c r="V413" s="291">
        <v>3.08</v>
      </c>
      <c r="W413" s="291"/>
      <c r="X413" s="291">
        <v>10.33</v>
      </c>
      <c r="Y413" s="291">
        <v>0.25</v>
      </c>
      <c r="Z413" s="291">
        <v>16.239999999999998</v>
      </c>
      <c r="AA413" s="291">
        <v>18.16</v>
      </c>
      <c r="AB413" s="291">
        <v>0.28000000000000003</v>
      </c>
      <c r="AC413" s="292"/>
    </row>
    <row r="414" spans="1:29">
      <c r="A414" s="290" t="s">
        <v>1067</v>
      </c>
      <c r="B414" s="291">
        <v>27</v>
      </c>
      <c r="C414" s="291" t="s">
        <v>3182</v>
      </c>
      <c r="D414" s="291"/>
      <c r="E414" s="291">
        <v>1E-3</v>
      </c>
      <c r="F414" s="291">
        <v>1105</v>
      </c>
      <c r="G414" s="291">
        <f t="shared" si="6"/>
        <v>1378.15</v>
      </c>
      <c r="H414" s="291">
        <v>53.3</v>
      </c>
      <c r="I414" s="291">
        <v>3.39</v>
      </c>
      <c r="J414" s="291">
        <v>13.02</v>
      </c>
      <c r="K414" s="291">
        <v>11.34</v>
      </c>
      <c r="L414" s="291">
        <v>0.23</v>
      </c>
      <c r="M414" s="291">
        <v>4.08</v>
      </c>
      <c r="N414" s="291">
        <v>7.76</v>
      </c>
      <c r="O414" s="291">
        <v>3.18</v>
      </c>
      <c r="P414" s="291">
        <v>1.71</v>
      </c>
      <c r="Q414" s="291"/>
      <c r="R414" s="291">
        <v>0.95</v>
      </c>
      <c r="S414" s="291"/>
      <c r="T414" s="291">
        <v>47.1</v>
      </c>
      <c r="U414" s="291">
        <v>2.15</v>
      </c>
      <c r="V414" s="291">
        <v>5.2</v>
      </c>
      <c r="W414" s="291"/>
      <c r="X414" s="291">
        <v>10.79</v>
      </c>
      <c r="Y414" s="291">
        <v>0.24</v>
      </c>
      <c r="Z414" s="291">
        <v>14.16</v>
      </c>
      <c r="AA414" s="291">
        <v>18.89</v>
      </c>
      <c r="AB414" s="291">
        <v>0.36</v>
      </c>
      <c r="AC414" s="292"/>
    </row>
    <row r="415" spans="1:29">
      <c r="A415" s="290" t="s">
        <v>1067</v>
      </c>
      <c r="B415" s="291">
        <v>9</v>
      </c>
      <c r="C415" s="291" t="s">
        <v>3182</v>
      </c>
      <c r="D415" s="291"/>
      <c r="E415" s="291">
        <v>1E-3</v>
      </c>
      <c r="F415" s="291">
        <v>1084</v>
      </c>
      <c r="G415" s="291">
        <f t="shared" si="6"/>
        <v>1357.15</v>
      </c>
      <c r="H415" s="291">
        <v>57.29</v>
      </c>
      <c r="I415" s="291">
        <v>3.03</v>
      </c>
      <c r="J415" s="291">
        <v>12.9</v>
      </c>
      <c r="K415" s="291">
        <v>9.39</v>
      </c>
      <c r="L415" s="291">
        <v>0.2</v>
      </c>
      <c r="M415" s="291">
        <v>3.01</v>
      </c>
      <c r="N415" s="291">
        <v>6.25</v>
      </c>
      <c r="O415" s="291">
        <v>3.29</v>
      </c>
      <c r="P415" s="291">
        <v>2.35</v>
      </c>
      <c r="Q415" s="291"/>
      <c r="R415" s="291">
        <v>1.0900000000000001</v>
      </c>
      <c r="S415" s="291"/>
      <c r="T415" s="291">
        <v>47.5</v>
      </c>
      <c r="U415" s="291">
        <v>2.27</v>
      </c>
      <c r="V415" s="291">
        <v>4.88</v>
      </c>
      <c r="W415" s="291"/>
      <c r="X415" s="291">
        <v>12.73</v>
      </c>
      <c r="Y415" s="291">
        <v>0.31</v>
      </c>
      <c r="Z415" s="291">
        <v>13.19</v>
      </c>
      <c r="AA415" s="291">
        <v>18.09</v>
      </c>
      <c r="AB415" s="291">
        <v>0.38</v>
      </c>
      <c r="AC415" s="292"/>
    </row>
    <row r="416" spans="1:29">
      <c r="A416" s="290" t="s">
        <v>1067</v>
      </c>
      <c r="B416" s="291">
        <v>16</v>
      </c>
      <c r="C416" s="291" t="s">
        <v>3179</v>
      </c>
      <c r="D416" s="291"/>
      <c r="E416" s="291">
        <v>4.3</v>
      </c>
      <c r="F416" s="291">
        <v>1180</v>
      </c>
      <c r="G416" s="291">
        <f t="shared" si="6"/>
        <v>1453.15</v>
      </c>
      <c r="H416" s="291">
        <v>49.6</v>
      </c>
      <c r="I416" s="291">
        <v>2.88</v>
      </c>
      <c r="J416" s="291">
        <v>14.33</v>
      </c>
      <c r="K416" s="291">
        <v>12.74</v>
      </c>
      <c r="L416" s="291">
        <v>0.21</v>
      </c>
      <c r="M416" s="291">
        <v>5.35</v>
      </c>
      <c r="N416" s="291">
        <v>10.18</v>
      </c>
      <c r="O416" s="291">
        <v>3.09</v>
      </c>
      <c r="P416" s="291">
        <v>0.95</v>
      </c>
      <c r="Q416" s="291"/>
      <c r="R416" s="291">
        <v>0.71</v>
      </c>
      <c r="S416" s="291"/>
      <c r="T416" s="291">
        <v>51.8</v>
      </c>
      <c r="U416" s="291">
        <v>1.55</v>
      </c>
      <c r="V416" s="291">
        <v>3.62</v>
      </c>
      <c r="W416" s="291"/>
      <c r="X416" s="291">
        <v>8.89</v>
      </c>
      <c r="Y416" s="291">
        <v>0.19</v>
      </c>
      <c r="Z416" s="291">
        <v>15.21</v>
      </c>
      <c r="AA416" s="291">
        <v>18.8</v>
      </c>
      <c r="AB416" s="291">
        <v>0.36</v>
      </c>
      <c r="AC416" s="292"/>
    </row>
    <row r="417" spans="1:29">
      <c r="A417" s="290" t="s">
        <v>1067</v>
      </c>
      <c r="B417" s="291">
        <v>13</v>
      </c>
      <c r="C417" s="291" t="s">
        <v>3179</v>
      </c>
      <c r="D417" s="291"/>
      <c r="E417" s="291">
        <v>4.3</v>
      </c>
      <c r="F417" s="291">
        <v>1150</v>
      </c>
      <c r="G417" s="291">
        <f t="shared" si="6"/>
        <v>1423.15</v>
      </c>
      <c r="H417" s="291">
        <v>48.46</v>
      </c>
      <c r="I417" s="291">
        <v>3.73</v>
      </c>
      <c r="J417" s="291">
        <v>12.97</v>
      </c>
      <c r="K417" s="291">
        <v>16.170000000000002</v>
      </c>
      <c r="L417" s="291">
        <v>0.22</v>
      </c>
      <c r="M417" s="291">
        <v>4.66</v>
      </c>
      <c r="N417" s="291">
        <v>8.5299999999999994</v>
      </c>
      <c r="O417" s="291">
        <v>3.21</v>
      </c>
      <c r="P417" s="291">
        <v>1.32</v>
      </c>
      <c r="Q417" s="291"/>
      <c r="R417" s="291">
        <v>0.76</v>
      </c>
      <c r="S417" s="291"/>
      <c r="T417" s="291">
        <v>50.88</v>
      </c>
      <c r="U417" s="291">
        <v>1.86</v>
      </c>
      <c r="V417" s="291">
        <v>3.59</v>
      </c>
      <c r="W417" s="291"/>
      <c r="X417" s="291">
        <v>12.13</v>
      </c>
      <c r="Y417" s="291">
        <v>0.24</v>
      </c>
      <c r="Z417" s="291">
        <v>14.84</v>
      </c>
      <c r="AA417" s="291">
        <v>16.61</v>
      </c>
      <c r="AB417" s="291">
        <v>0.32</v>
      </c>
      <c r="AC417" s="292"/>
    </row>
    <row r="418" spans="1:29">
      <c r="A418" s="290" t="s">
        <v>1067</v>
      </c>
      <c r="B418" s="291">
        <v>20</v>
      </c>
      <c r="C418" s="291" t="s">
        <v>3179</v>
      </c>
      <c r="D418" s="291"/>
      <c r="E418" s="291">
        <v>4.3</v>
      </c>
      <c r="F418" s="291">
        <v>1120</v>
      </c>
      <c r="G418" s="291">
        <f t="shared" si="6"/>
        <v>1393.15</v>
      </c>
      <c r="H418" s="291">
        <v>46.34</v>
      </c>
      <c r="I418" s="291">
        <v>4.84</v>
      </c>
      <c r="J418" s="291">
        <v>11.98</v>
      </c>
      <c r="K418" s="291">
        <v>18.46</v>
      </c>
      <c r="L418" s="291">
        <v>0.27</v>
      </c>
      <c r="M418" s="291">
        <v>3.86</v>
      </c>
      <c r="N418" s="291">
        <v>8.15</v>
      </c>
      <c r="O418" s="291">
        <v>2.99</v>
      </c>
      <c r="P418" s="291">
        <v>1.51</v>
      </c>
      <c r="Q418" s="291"/>
      <c r="R418" s="291">
        <v>0.94</v>
      </c>
      <c r="S418" s="291"/>
      <c r="T418" s="291">
        <v>49.44</v>
      </c>
      <c r="U418" s="291">
        <v>2.12</v>
      </c>
      <c r="V418" s="291">
        <v>3.52</v>
      </c>
      <c r="W418" s="291"/>
      <c r="X418" s="291">
        <v>12.81</v>
      </c>
      <c r="Y418" s="291">
        <v>0.28000000000000003</v>
      </c>
      <c r="Z418" s="291">
        <v>13.63</v>
      </c>
      <c r="AA418" s="291">
        <v>16.91</v>
      </c>
      <c r="AB418" s="291">
        <v>0.32</v>
      </c>
      <c r="AC418" s="292"/>
    </row>
    <row r="419" spans="1:29">
      <c r="A419" s="290" t="s">
        <v>1067</v>
      </c>
      <c r="B419" s="291">
        <v>10</v>
      </c>
      <c r="C419" s="291" t="s">
        <v>3179</v>
      </c>
      <c r="D419" s="291"/>
      <c r="E419" s="291">
        <v>9.3000000000000007</v>
      </c>
      <c r="F419" s="291">
        <v>1210</v>
      </c>
      <c r="G419" s="291">
        <f t="shared" si="6"/>
        <v>1483.15</v>
      </c>
      <c r="H419" s="291">
        <v>49.2</v>
      </c>
      <c r="I419" s="291">
        <v>3.11</v>
      </c>
      <c r="J419" s="291">
        <v>14.77</v>
      </c>
      <c r="K419" s="291">
        <v>14.18</v>
      </c>
      <c r="L419" s="291">
        <v>0.2</v>
      </c>
      <c r="M419" s="291">
        <v>4.37</v>
      </c>
      <c r="N419" s="291">
        <v>9.07</v>
      </c>
      <c r="O419" s="291">
        <v>2.95</v>
      </c>
      <c r="P419" s="291">
        <v>1.07</v>
      </c>
      <c r="Q419" s="291"/>
      <c r="R419" s="291">
        <v>0.77</v>
      </c>
      <c r="S419" s="291"/>
      <c r="T419" s="291">
        <v>49.12</v>
      </c>
      <c r="U419" s="291">
        <v>1.72</v>
      </c>
      <c r="V419" s="291">
        <v>7.63</v>
      </c>
      <c r="W419" s="291"/>
      <c r="X419" s="291">
        <v>9.34</v>
      </c>
      <c r="Y419" s="291">
        <v>0.19</v>
      </c>
      <c r="Z419" s="291">
        <v>12.69</v>
      </c>
      <c r="AA419" s="291">
        <v>18.399999999999999</v>
      </c>
      <c r="AB419" s="291">
        <v>0.68</v>
      </c>
      <c r="AC419" s="292"/>
    </row>
    <row r="420" spans="1:29">
      <c r="A420" s="290" t="s">
        <v>1067</v>
      </c>
      <c r="B420" s="291">
        <v>4</v>
      </c>
      <c r="C420" s="291" t="s">
        <v>3179</v>
      </c>
      <c r="D420" s="291"/>
      <c r="E420" s="291">
        <v>9.3000000000000007</v>
      </c>
      <c r="F420" s="291">
        <v>1180</v>
      </c>
      <c r="G420" s="291">
        <f t="shared" si="6"/>
        <v>1453.15</v>
      </c>
      <c r="H420" s="291">
        <v>46.37</v>
      </c>
      <c r="I420" s="291">
        <v>4.63</v>
      </c>
      <c r="J420" s="291">
        <v>13.01</v>
      </c>
      <c r="K420" s="291">
        <v>18.16</v>
      </c>
      <c r="L420" s="291">
        <v>0.25</v>
      </c>
      <c r="M420" s="291">
        <v>3.77</v>
      </c>
      <c r="N420" s="291">
        <v>8.0399999999999991</v>
      </c>
      <c r="O420" s="291">
        <v>2.88</v>
      </c>
      <c r="P420" s="291">
        <v>1.5</v>
      </c>
      <c r="Q420" s="291"/>
      <c r="R420" s="291">
        <v>0.94</v>
      </c>
      <c r="S420" s="291"/>
      <c r="T420" s="291">
        <v>47.48</v>
      </c>
      <c r="U420" s="291">
        <v>2.1</v>
      </c>
      <c r="V420" s="291">
        <v>7.51</v>
      </c>
      <c r="W420" s="291"/>
      <c r="X420" s="291">
        <v>12.98</v>
      </c>
      <c r="Y420" s="291">
        <v>0.25</v>
      </c>
      <c r="Z420" s="291">
        <v>12.48</v>
      </c>
      <c r="AA420" s="291">
        <v>15.77</v>
      </c>
      <c r="AB420" s="291">
        <v>0.61</v>
      </c>
      <c r="AC420" s="292"/>
    </row>
    <row r="421" spans="1:29">
      <c r="A421" s="290" t="s">
        <v>1067</v>
      </c>
      <c r="B421" s="291">
        <v>19</v>
      </c>
      <c r="C421" s="291" t="s">
        <v>3179</v>
      </c>
      <c r="D421" s="291"/>
      <c r="E421" s="291">
        <v>9.3000000000000007</v>
      </c>
      <c r="F421" s="291">
        <v>1160</v>
      </c>
      <c r="G421" s="291">
        <f t="shared" si="6"/>
        <v>1433.15</v>
      </c>
      <c r="H421" s="291">
        <v>46.15</v>
      </c>
      <c r="I421" s="291">
        <v>4.92</v>
      </c>
      <c r="J421" s="291">
        <v>12.76</v>
      </c>
      <c r="K421" s="291">
        <v>18.02</v>
      </c>
      <c r="L421" s="291">
        <v>0.21</v>
      </c>
      <c r="M421" s="291">
        <v>3.55</v>
      </c>
      <c r="N421" s="291">
        <v>7.88</v>
      </c>
      <c r="O421" s="291">
        <v>2.91</v>
      </c>
      <c r="P421" s="291">
        <v>1.47</v>
      </c>
      <c r="Q421" s="291"/>
      <c r="R421" s="291">
        <v>0.9</v>
      </c>
      <c r="S421" s="291"/>
      <c r="T421" s="291">
        <v>47.34</v>
      </c>
      <c r="U421" s="291">
        <v>2.12</v>
      </c>
      <c r="V421" s="291">
        <v>7.03</v>
      </c>
      <c r="W421" s="291"/>
      <c r="X421" s="291">
        <v>13.46</v>
      </c>
      <c r="Y421" s="291">
        <v>0.27</v>
      </c>
      <c r="Z421" s="291">
        <v>12.65</v>
      </c>
      <c r="AA421" s="291">
        <v>15.39</v>
      </c>
      <c r="AB421" s="291">
        <v>0.56000000000000005</v>
      </c>
      <c r="AC421" s="292"/>
    </row>
    <row r="422" spans="1:29">
      <c r="A422" s="290" t="s">
        <v>1067</v>
      </c>
      <c r="B422" s="291">
        <v>37</v>
      </c>
      <c r="C422" s="291" t="s">
        <v>3179</v>
      </c>
      <c r="D422" s="291"/>
      <c r="E422" s="291">
        <v>4.3</v>
      </c>
      <c r="F422" s="291">
        <v>1050</v>
      </c>
      <c r="G422" s="291">
        <f t="shared" si="6"/>
        <v>1323.15</v>
      </c>
      <c r="H422" s="291">
        <v>47.97</v>
      </c>
      <c r="I422" s="291">
        <v>2.82</v>
      </c>
      <c r="J422" s="291">
        <v>14.57</v>
      </c>
      <c r="K422" s="291">
        <v>14.57</v>
      </c>
      <c r="L422" s="291">
        <v>0.18</v>
      </c>
      <c r="M422" s="291">
        <v>2.73</v>
      </c>
      <c r="N422" s="291">
        <v>7.22</v>
      </c>
      <c r="O422" s="291">
        <v>3.34</v>
      </c>
      <c r="P422" s="291">
        <v>1.52</v>
      </c>
      <c r="Q422" s="291"/>
      <c r="R422" s="291">
        <v>0.83</v>
      </c>
      <c r="S422" s="291"/>
      <c r="T422" s="291">
        <v>49.13</v>
      </c>
      <c r="U422" s="291">
        <v>1.95</v>
      </c>
      <c r="V422" s="291">
        <v>5.16</v>
      </c>
      <c r="W422" s="291"/>
      <c r="X422" s="291">
        <v>11.94</v>
      </c>
      <c r="Y422" s="291">
        <v>0.22</v>
      </c>
      <c r="Z422" s="291">
        <v>11.99</v>
      </c>
      <c r="AA422" s="291">
        <v>18.190000000000001</v>
      </c>
      <c r="AB422" s="291">
        <v>0.44</v>
      </c>
      <c r="AC422" s="292"/>
    </row>
    <row r="423" spans="1:29">
      <c r="A423" s="290" t="s">
        <v>1067</v>
      </c>
      <c r="B423" s="291">
        <v>35</v>
      </c>
      <c r="C423" s="291" t="s">
        <v>3179</v>
      </c>
      <c r="D423" s="291"/>
      <c r="E423" s="291">
        <v>6.8000000000000007</v>
      </c>
      <c r="F423" s="291">
        <v>1020</v>
      </c>
      <c r="G423" s="291">
        <f t="shared" si="6"/>
        <v>1293.1500000000001</v>
      </c>
      <c r="H423" s="291">
        <v>50</v>
      </c>
      <c r="I423" s="291">
        <v>1.65</v>
      </c>
      <c r="J423" s="291">
        <v>15.62</v>
      </c>
      <c r="K423" s="291">
        <v>13.68</v>
      </c>
      <c r="L423" s="291">
        <v>0.18</v>
      </c>
      <c r="M423" s="291">
        <v>2.17</v>
      </c>
      <c r="N423" s="291">
        <v>6.05</v>
      </c>
      <c r="O423" s="291">
        <v>3.58</v>
      </c>
      <c r="P423" s="291">
        <v>1.84</v>
      </c>
      <c r="Q423" s="291"/>
      <c r="R423" s="291">
        <v>0.87</v>
      </c>
      <c r="S423" s="291"/>
      <c r="T423" s="291">
        <v>47.1</v>
      </c>
      <c r="U423" s="291">
        <v>2.27</v>
      </c>
      <c r="V423" s="291">
        <v>7.17</v>
      </c>
      <c r="W423" s="291"/>
      <c r="X423" s="291">
        <v>13.18</v>
      </c>
      <c r="Y423" s="291">
        <v>0.25</v>
      </c>
      <c r="Z423" s="291">
        <v>11.58</v>
      </c>
      <c r="AA423" s="291">
        <v>16.71</v>
      </c>
      <c r="AB423" s="291">
        <v>0.5</v>
      </c>
      <c r="AC423" s="292"/>
    </row>
    <row r="424" spans="1:29">
      <c r="A424" s="290" t="s">
        <v>1067</v>
      </c>
      <c r="B424" s="291">
        <v>31</v>
      </c>
      <c r="C424" s="291" t="s">
        <v>3179</v>
      </c>
      <c r="D424" s="291"/>
      <c r="E424" s="291">
        <v>9.3000000000000007</v>
      </c>
      <c r="F424" s="291">
        <v>1120</v>
      </c>
      <c r="G424" s="291">
        <f t="shared" si="6"/>
        <v>1393.15</v>
      </c>
      <c r="H424" s="291">
        <v>48.47</v>
      </c>
      <c r="I424" s="291">
        <v>2.86</v>
      </c>
      <c r="J424" s="291">
        <v>15.69</v>
      </c>
      <c r="K424" s="291">
        <v>12.21</v>
      </c>
      <c r="L424" s="291">
        <v>0.2</v>
      </c>
      <c r="M424" s="291">
        <v>3.3</v>
      </c>
      <c r="N424" s="291">
        <v>8.08</v>
      </c>
      <c r="O424" s="291">
        <v>3.24</v>
      </c>
      <c r="P424" s="291">
        <v>1.1299999999999999</v>
      </c>
      <c r="Q424" s="291"/>
      <c r="R424" s="291">
        <v>0.68</v>
      </c>
      <c r="S424" s="291"/>
      <c r="T424" s="291">
        <v>47.37</v>
      </c>
      <c r="U424" s="291">
        <v>2.0299999999999998</v>
      </c>
      <c r="V424" s="291">
        <v>8.3800000000000008</v>
      </c>
      <c r="W424" s="291"/>
      <c r="X424" s="291">
        <v>10.18</v>
      </c>
      <c r="Y424" s="291">
        <v>0.21</v>
      </c>
      <c r="Z424" s="291">
        <v>11.73</v>
      </c>
      <c r="AA424" s="291">
        <v>18.54</v>
      </c>
      <c r="AB424" s="291">
        <v>0.66</v>
      </c>
      <c r="AC424" s="292"/>
    </row>
    <row r="425" spans="1:29">
      <c r="A425" s="290" t="s">
        <v>1067</v>
      </c>
      <c r="B425" s="291">
        <v>38</v>
      </c>
      <c r="C425" s="291" t="s">
        <v>3179</v>
      </c>
      <c r="D425" s="291"/>
      <c r="E425" s="291">
        <v>9.3000000000000007</v>
      </c>
      <c r="F425" s="291">
        <v>1000</v>
      </c>
      <c r="G425" s="291">
        <f t="shared" si="6"/>
        <v>1273.1500000000001</v>
      </c>
      <c r="H425" s="291">
        <v>53.17</v>
      </c>
      <c r="I425" s="291">
        <v>1.1000000000000001</v>
      </c>
      <c r="J425" s="291">
        <v>15.93</v>
      </c>
      <c r="K425" s="291">
        <v>12.26</v>
      </c>
      <c r="L425" s="291">
        <v>0.15</v>
      </c>
      <c r="M425" s="291">
        <v>1.34</v>
      </c>
      <c r="N425" s="291">
        <v>5.39</v>
      </c>
      <c r="O425" s="291">
        <v>3.77</v>
      </c>
      <c r="P425" s="291">
        <v>2.19</v>
      </c>
      <c r="Q425" s="291"/>
      <c r="R425" s="291">
        <v>1.04</v>
      </c>
      <c r="S425" s="291"/>
      <c r="T425" s="291">
        <v>46.68</v>
      </c>
      <c r="U425" s="291">
        <v>2.4700000000000002</v>
      </c>
      <c r="V425" s="291">
        <v>9.1</v>
      </c>
      <c r="W425" s="291"/>
      <c r="X425" s="291">
        <v>11.32</v>
      </c>
      <c r="Y425" s="291">
        <v>0.21</v>
      </c>
      <c r="Z425" s="291">
        <v>10.92</v>
      </c>
      <c r="AA425" s="291">
        <v>18.079999999999998</v>
      </c>
      <c r="AB425" s="291">
        <v>0.72</v>
      </c>
      <c r="AC425" s="292"/>
    </row>
    <row r="426" spans="1:29">
      <c r="A426" s="290" t="s">
        <v>1032</v>
      </c>
      <c r="B426" s="290" t="s">
        <v>1428</v>
      </c>
      <c r="C426" s="298" t="s">
        <v>3053</v>
      </c>
      <c r="D426" s="290"/>
      <c r="E426" s="290">
        <v>2</v>
      </c>
      <c r="F426" s="290">
        <v>1025</v>
      </c>
      <c r="G426" s="291">
        <f t="shared" si="6"/>
        <v>1298.1500000000001</v>
      </c>
      <c r="H426" s="296">
        <v>49.1</v>
      </c>
      <c r="I426" s="297">
        <v>0.73</v>
      </c>
      <c r="J426" s="297">
        <v>19.5</v>
      </c>
      <c r="K426" s="297">
        <v>8.77</v>
      </c>
      <c r="L426" s="297">
        <v>0.17</v>
      </c>
      <c r="M426" s="297">
        <v>6.37</v>
      </c>
      <c r="N426" s="297">
        <v>12.2</v>
      </c>
      <c r="O426" s="297">
        <v>2.99</v>
      </c>
      <c r="P426" s="297">
        <v>0.11</v>
      </c>
      <c r="Q426" s="297" t="s">
        <v>1353</v>
      </c>
      <c r="R426" s="290"/>
      <c r="S426" s="297">
        <v>6.2</v>
      </c>
      <c r="T426" s="296">
        <v>51</v>
      </c>
      <c r="U426" s="297">
        <v>0.5</v>
      </c>
      <c r="V426" s="297">
        <v>4.6900000000000004</v>
      </c>
      <c r="W426" s="290"/>
      <c r="X426" s="297">
        <v>5.14</v>
      </c>
      <c r="Y426" s="297">
        <v>0.1</v>
      </c>
      <c r="Z426" s="297">
        <v>15.5</v>
      </c>
      <c r="AA426" s="297">
        <v>22.1</v>
      </c>
      <c r="AB426" s="297">
        <v>0.21</v>
      </c>
      <c r="AC426" s="292"/>
    </row>
    <row r="427" spans="1:29">
      <c r="A427" s="290" t="s">
        <v>1032</v>
      </c>
      <c r="B427" s="290" t="s">
        <v>1429</v>
      </c>
      <c r="C427" s="298" t="s">
        <v>3053</v>
      </c>
      <c r="D427" s="290"/>
      <c r="E427" s="290">
        <v>2</v>
      </c>
      <c r="F427" s="290">
        <v>1035</v>
      </c>
      <c r="G427" s="291">
        <f t="shared" si="6"/>
        <v>1308.1500000000001</v>
      </c>
      <c r="H427" s="296">
        <v>49</v>
      </c>
      <c r="I427" s="297">
        <v>0.72</v>
      </c>
      <c r="J427" s="297">
        <v>19.7</v>
      </c>
      <c r="K427" s="297">
        <v>8.69</v>
      </c>
      <c r="L427" s="297">
        <v>0.16</v>
      </c>
      <c r="M427" s="297">
        <v>6.37</v>
      </c>
      <c r="N427" s="297">
        <v>12.1</v>
      </c>
      <c r="O427" s="297">
        <v>3.08</v>
      </c>
      <c r="P427" s="297">
        <v>0.11</v>
      </c>
      <c r="Q427" s="297" t="s">
        <v>1353</v>
      </c>
      <c r="R427" s="290"/>
      <c r="S427" s="297">
        <v>6.2</v>
      </c>
      <c r="T427" s="296">
        <v>51</v>
      </c>
      <c r="U427" s="297">
        <v>0.47</v>
      </c>
      <c r="V427" s="297">
        <v>4.4000000000000004</v>
      </c>
      <c r="W427" s="290"/>
      <c r="X427" s="297">
        <v>4.7</v>
      </c>
      <c r="Y427" s="297">
        <v>7.0000000000000007E-2</v>
      </c>
      <c r="Z427" s="297">
        <v>15.7</v>
      </c>
      <c r="AA427" s="297">
        <v>22.3</v>
      </c>
      <c r="AB427" s="297">
        <v>0.21</v>
      </c>
      <c r="AC427" s="292"/>
    </row>
    <row r="428" spans="1:29">
      <c r="A428" s="290" t="s">
        <v>1032</v>
      </c>
      <c r="B428" s="290" t="s">
        <v>1430</v>
      </c>
      <c r="C428" s="298" t="s">
        <v>3053</v>
      </c>
      <c r="D428" s="290"/>
      <c r="E428" s="290">
        <v>2</v>
      </c>
      <c r="F428" s="290">
        <v>1000</v>
      </c>
      <c r="G428" s="291">
        <f t="shared" si="6"/>
        <v>1273.1500000000001</v>
      </c>
      <c r="H428" s="296">
        <v>52.5</v>
      </c>
      <c r="I428" s="297">
        <v>0.98</v>
      </c>
      <c r="J428" s="297">
        <v>19.2</v>
      </c>
      <c r="K428" s="297">
        <v>8.0399999999999991</v>
      </c>
      <c r="L428" s="297">
        <v>0.2</v>
      </c>
      <c r="M428" s="297">
        <v>4.99</v>
      </c>
      <c r="N428" s="297">
        <v>9.64</v>
      </c>
      <c r="O428" s="297">
        <v>4.1500000000000004</v>
      </c>
      <c r="P428" s="297">
        <v>0.21</v>
      </c>
      <c r="Q428" s="297" t="s">
        <v>1353</v>
      </c>
      <c r="R428" s="290"/>
      <c r="S428" s="297">
        <v>6.2</v>
      </c>
      <c r="T428" s="296">
        <v>51.1</v>
      </c>
      <c r="U428" s="297">
        <v>0.63</v>
      </c>
      <c r="V428" s="297">
        <v>4.41</v>
      </c>
      <c r="W428" s="290"/>
      <c r="X428" s="297">
        <v>5.66</v>
      </c>
      <c r="Y428" s="297">
        <v>0.13</v>
      </c>
      <c r="Z428" s="297">
        <v>15.6</v>
      </c>
      <c r="AA428" s="297">
        <v>22.6</v>
      </c>
      <c r="AB428" s="297">
        <v>0.23</v>
      </c>
      <c r="AC428" s="292"/>
    </row>
    <row r="429" spans="1:29">
      <c r="A429" s="290" t="s">
        <v>1032</v>
      </c>
      <c r="B429" s="290" t="s">
        <v>1431</v>
      </c>
      <c r="C429" s="298" t="s">
        <v>3053</v>
      </c>
      <c r="D429" s="290"/>
      <c r="E429" s="290">
        <v>2</v>
      </c>
      <c r="F429" s="290">
        <v>1050</v>
      </c>
      <c r="G429" s="291">
        <f t="shared" si="6"/>
        <v>1323.15</v>
      </c>
      <c r="H429" s="296">
        <v>49.4</v>
      </c>
      <c r="I429" s="297">
        <v>0.72</v>
      </c>
      <c r="J429" s="297">
        <v>19.2</v>
      </c>
      <c r="K429" s="297">
        <v>8.2799999999999994</v>
      </c>
      <c r="L429" s="297">
        <v>0.15</v>
      </c>
      <c r="M429" s="297">
        <v>6.58</v>
      </c>
      <c r="N429" s="297">
        <v>12.6</v>
      </c>
      <c r="O429" s="297">
        <v>2.77</v>
      </c>
      <c r="P429" s="297">
        <v>0.12</v>
      </c>
      <c r="Q429" s="297">
        <v>0.06</v>
      </c>
      <c r="R429" s="290"/>
      <c r="S429" s="297">
        <v>6.2</v>
      </c>
      <c r="T429" s="296">
        <v>50.9</v>
      </c>
      <c r="U429" s="297">
        <v>0.38</v>
      </c>
      <c r="V429" s="297">
        <v>4.37</v>
      </c>
      <c r="W429" s="290"/>
      <c r="X429" s="297">
        <v>4.5599999999999996</v>
      </c>
      <c r="Y429" s="297" t="s">
        <v>1353</v>
      </c>
      <c r="Z429" s="297">
        <v>15.4</v>
      </c>
      <c r="AA429" s="297">
        <v>23.1</v>
      </c>
      <c r="AB429" s="297">
        <v>0.2</v>
      </c>
      <c r="AC429" s="292"/>
    </row>
    <row r="430" spans="1:29">
      <c r="A430" s="290" t="s">
        <v>1032</v>
      </c>
      <c r="B430" s="290" t="s">
        <v>1432</v>
      </c>
      <c r="C430" s="298" t="s">
        <v>3053</v>
      </c>
      <c r="D430" s="290"/>
      <c r="E430" s="290">
        <v>1</v>
      </c>
      <c r="F430" s="290">
        <v>1082</v>
      </c>
      <c r="G430" s="291">
        <f t="shared" si="6"/>
        <v>1355.15</v>
      </c>
      <c r="H430" s="296">
        <v>51.1</v>
      </c>
      <c r="I430" s="297">
        <v>0.93</v>
      </c>
      <c r="J430" s="297">
        <v>17.5</v>
      </c>
      <c r="K430" s="297">
        <v>8.91</v>
      </c>
      <c r="L430" s="297">
        <v>0.18</v>
      </c>
      <c r="M430" s="297">
        <v>6.09</v>
      </c>
      <c r="N430" s="297">
        <v>11.5</v>
      </c>
      <c r="O430" s="297">
        <v>3.53</v>
      </c>
      <c r="P430" s="297">
        <v>0.17</v>
      </c>
      <c r="Q430" s="297" t="s">
        <v>1353</v>
      </c>
      <c r="R430" s="290"/>
      <c r="S430" s="297">
        <v>3.8</v>
      </c>
      <c r="T430" s="296">
        <v>51.5</v>
      </c>
      <c r="U430" s="297">
        <v>0.5</v>
      </c>
      <c r="V430" s="297">
        <v>3.7</v>
      </c>
      <c r="W430" s="290"/>
      <c r="X430" s="297">
        <v>5.18</v>
      </c>
      <c r="Y430" s="297">
        <v>0.09</v>
      </c>
      <c r="Z430" s="297">
        <v>15.8</v>
      </c>
      <c r="AA430" s="297">
        <v>22.8</v>
      </c>
      <c r="AB430" s="297">
        <v>0.24</v>
      </c>
      <c r="AC430" s="292"/>
    </row>
    <row r="431" spans="1:29">
      <c r="A431" s="290" t="s">
        <v>1032</v>
      </c>
      <c r="B431" s="290" t="s">
        <v>1433</v>
      </c>
      <c r="C431" s="298" t="s">
        <v>3053</v>
      </c>
      <c r="D431" s="290"/>
      <c r="E431" s="290">
        <v>2</v>
      </c>
      <c r="F431" s="290">
        <v>1012</v>
      </c>
      <c r="G431" s="291">
        <f t="shared" si="6"/>
        <v>1285.1500000000001</v>
      </c>
      <c r="H431" s="296">
        <v>51.5</v>
      </c>
      <c r="I431" s="297">
        <v>1.19</v>
      </c>
      <c r="J431" s="297">
        <v>19.2</v>
      </c>
      <c r="K431" s="297">
        <v>8.6999999999999993</v>
      </c>
      <c r="L431" s="297">
        <v>0.19</v>
      </c>
      <c r="M431" s="297">
        <v>4.9800000000000004</v>
      </c>
      <c r="N431" s="297">
        <v>10</v>
      </c>
      <c r="O431" s="297">
        <v>3.72</v>
      </c>
      <c r="P431" s="297">
        <v>0.42</v>
      </c>
      <c r="Q431" s="297" t="s">
        <v>1353</v>
      </c>
      <c r="R431" s="290"/>
      <c r="S431" s="297">
        <v>6.2</v>
      </c>
      <c r="T431" s="296">
        <v>50.3</v>
      </c>
      <c r="U431" s="297">
        <v>0.73</v>
      </c>
      <c r="V431" s="297">
        <v>4.12</v>
      </c>
      <c r="W431" s="290"/>
      <c r="X431" s="297">
        <v>5.83</v>
      </c>
      <c r="Y431" s="297" t="s">
        <v>1353</v>
      </c>
      <c r="Z431" s="297">
        <v>15</v>
      </c>
      <c r="AA431" s="297">
        <v>22.7</v>
      </c>
      <c r="AB431" s="297">
        <v>0.24</v>
      </c>
      <c r="AC431" s="292"/>
    </row>
    <row r="432" spans="1:29">
      <c r="A432" s="290" t="s">
        <v>1032</v>
      </c>
      <c r="B432" s="290" t="s">
        <v>1434</v>
      </c>
      <c r="C432" s="298" t="s">
        <v>3053</v>
      </c>
      <c r="D432" s="290"/>
      <c r="E432" s="290">
        <v>2</v>
      </c>
      <c r="F432" s="290">
        <v>1000</v>
      </c>
      <c r="G432" s="291">
        <f t="shared" si="6"/>
        <v>1273.1500000000001</v>
      </c>
      <c r="H432" s="296">
        <v>51.8</v>
      </c>
      <c r="I432" s="297">
        <v>1.28</v>
      </c>
      <c r="J432" s="297">
        <v>19.399999999999999</v>
      </c>
      <c r="K432" s="297">
        <v>8.6199999999999992</v>
      </c>
      <c r="L432" s="297">
        <v>0.17</v>
      </c>
      <c r="M432" s="297">
        <v>4.5599999999999996</v>
      </c>
      <c r="N432" s="297">
        <v>9.59</v>
      </c>
      <c r="O432" s="297">
        <v>3.96</v>
      </c>
      <c r="P432" s="297">
        <v>0.45</v>
      </c>
      <c r="Q432" s="297" t="s">
        <v>1353</v>
      </c>
      <c r="R432" s="290"/>
      <c r="S432" s="297">
        <v>6.2</v>
      </c>
      <c r="T432" s="296">
        <v>50.5</v>
      </c>
      <c r="U432" s="297">
        <v>0.93</v>
      </c>
      <c r="V432" s="297">
        <v>4.5</v>
      </c>
      <c r="W432" s="290"/>
      <c r="X432" s="297">
        <v>6.11</v>
      </c>
      <c r="Y432" s="297">
        <v>0.13</v>
      </c>
      <c r="Z432" s="297">
        <v>15</v>
      </c>
      <c r="AA432" s="297">
        <v>22.8</v>
      </c>
      <c r="AB432" s="297">
        <v>0.27</v>
      </c>
      <c r="AC432" s="292"/>
    </row>
    <row r="433" spans="1:29">
      <c r="A433" s="290" t="s">
        <v>1032</v>
      </c>
      <c r="B433" s="290" t="s">
        <v>1435</v>
      </c>
      <c r="C433" s="298" t="s">
        <v>3053</v>
      </c>
      <c r="D433" s="290"/>
      <c r="E433" s="290">
        <v>1</v>
      </c>
      <c r="F433" s="290">
        <v>1050</v>
      </c>
      <c r="G433" s="291">
        <f t="shared" si="6"/>
        <v>1323.15</v>
      </c>
      <c r="H433" s="296">
        <v>53.2</v>
      </c>
      <c r="I433" s="297">
        <v>1.18</v>
      </c>
      <c r="J433" s="297">
        <v>17.7</v>
      </c>
      <c r="K433" s="297">
        <v>8.1199999999999992</v>
      </c>
      <c r="L433" s="297">
        <v>0.14000000000000001</v>
      </c>
      <c r="M433" s="297">
        <v>5.03</v>
      </c>
      <c r="N433" s="297">
        <v>10</v>
      </c>
      <c r="O433" s="297">
        <v>3.53</v>
      </c>
      <c r="P433" s="297">
        <v>0.87</v>
      </c>
      <c r="Q433" s="297" t="s">
        <v>1353</v>
      </c>
      <c r="R433" s="290"/>
      <c r="S433" s="297">
        <v>3.8</v>
      </c>
      <c r="T433" s="296">
        <v>52.1</v>
      </c>
      <c r="U433" s="297">
        <v>0.6</v>
      </c>
      <c r="V433" s="297">
        <v>3</v>
      </c>
      <c r="W433" s="290"/>
      <c r="X433" s="297">
        <v>5.6</v>
      </c>
      <c r="Y433" s="297">
        <v>0.11</v>
      </c>
      <c r="Z433" s="297">
        <v>16.399999999999999</v>
      </c>
      <c r="AA433" s="297">
        <v>21.9</v>
      </c>
      <c r="AB433" s="297">
        <v>0.22</v>
      </c>
      <c r="AC433" s="292"/>
    </row>
    <row r="434" spans="1:29">
      <c r="A434" s="290" t="s">
        <v>1032</v>
      </c>
      <c r="B434" s="290" t="s">
        <v>1436</v>
      </c>
      <c r="C434" s="298" t="s">
        <v>3053</v>
      </c>
      <c r="D434" s="290"/>
      <c r="E434" s="290">
        <v>1</v>
      </c>
      <c r="F434" s="290">
        <v>1020</v>
      </c>
      <c r="G434" s="291">
        <f t="shared" si="6"/>
        <v>1293.1500000000001</v>
      </c>
      <c r="H434" s="296">
        <v>55.8</v>
      </c>
      <c r="I434" s="297">
        <v>1.49</v>
      </c>
      <c r="J434" s="297">
        <v>17.399999999999999</v>
      </c>
      <c r="K434" s="297">
        <v>8.24</v>
      </c>
      <c r="L434" s="297">
        <v>0.18</v>
      </c>
      <c r="M434" s="297">
        <v>3.45</v>
      </c>
      <c r="N434" s="297">
        <v>7.71</v>
      </c>
      <c r="O434" s="297">
        <v>4.18</v>
      </c>
      <c r="P434" s="297">
        <v>1.23</v>
      </c>
      <c r="Q434" s="297" t="s">
        <v>1353</v>
      </c>
      <c r="R434" s="290"/>
      <c r="S434" s="297">
        <v>3.8</v>
      </c>
      <c r="T434" s="296">
        <v>51.8</v>
      </c>
      <c r="U434" s="297">
        <v>0.77</v>
      </c>
      <c r="V434" s="297">
        <v>3</v>
      </c>
      <c r="W434" s="290"/>
      <c r="X434" s="297">
        <v>7.15</v>
      </c>
      <c r="Y434" s="297">
        <v>0.2</v>
      </c>
      <c r="Z434" s="297">
        <v>15.6</v>
      </c>
      <c r="AA434" s="297">
        <v>21.6</v>
      </c>
      <c r="AB434" s="297">
        <v>0.25</v>
      </c>
      <c r="AC434" s="292"/>
    </row>
    <row r="435" spans="1:29">
      <c r="A435" s="290" t="s">
        <v>1032</v>
      </c>
      <c r="B435" s="290" t="s">
        <v>1437</v>
      </c>
      <c r="C435" s="298" t="s">
        <v>3053</v>
      </c>
      <c r="D435" s="290"/>
      <c r="E435" s="290">
        <v>1</v>
      </c>
      <c r="F435" s="290">
        <v>1035</v>
      </c>
      <c r="G435" s="291">
        <f t="shared" si="6"/>
        <v>1308.1500000000001</v>
      </c>
      <c r="H435" s="296">
        <v>54.8</v>
      </c>
      <c r="I435" s="297">
        <v>1.38</v>
      </c>
      <c r="J435" s="297">
        <v>17.5</v>
      </c>
      <c r="K435" s="297">
        <v>8.1</v>
      </c>
      <c r="L435" s="297">
        <v>0.17</v>
      </c>
      <c r="M435" s="297">
        <v>4.1399999999999997</v>
      </c>
      <c r="N435" s="297">
        <v>8.51</v>
      </c>
      <c r="O435" s="297">
        <v>4.01</v>
      </c>
      <c r="P435" s="297">
        <v>1.0900000000000001</v>
      </c>
      <c r="Q435" s="297" t="s">
        <v>1353</v>
      </c>
      <c r="R435" s="290"/>
      <c r="S435" s="297">
        <v>3.8</v>
      </c>
      <c r="T435" s="296">
        <v>51.8</v>
      </c>
      <c r="U435" s="297">
        <v>0.88</v>
      </c>
      <c r="V435" s="297">
        <v>3.2</v>
      </c>
      <c r="W435" s="290"/>
      <c r="X435" s="297">
        <v>7.1</v>
      </c>
      <c r="Y435" s="297">
        <v>0.17</v>
      </c>
      <c r="Z435" s="297">
        <v>15.6</v>
      </c>
      <c r="AA435" s="297">
        <v>21.6</v>
      </c>
      <c r="AB435" s="297">
        <v>0.27</v>
      </c>
      <c r="AC435" s="292"/>
    </row>
    <row r="436" spans="1:29">
      <c r="A436" s="290" t="s">
        <v>1032</v>
      </c>
      <c r="B436" s="290" t="s">
        <v>1438</v>
      </c>
      <c r="C436" s="298" t="s">
        <v>3053</v>
      </c>
      <c r="D436" s="290"/>
      <c r="E436" s="290">
        <v>2</v>
      </c>
      <c r="F436" s="290">
        <v>1012</v>
      </c>
      <c r="G436" s="291">
        <f t="shared" si="6"/>
        <v>1285.1500000000001</v>
      </c>
      <c r="H436" s="296">
        <v>52.9</v>
      </c>
      <c r="I436" s="297">
        <v>1.08</v>
      </c>
      <c r="J436" s="297">
        <v>19.100000000000001</v>
      </c>
      <c r="K436" s="297">
        <v>7.9</v>
      </c>
      <c r="L436" s="297">
        <v>0.17</v>
      </c>
      <c r="M436" s="297">
        <v>4.8</v>
      </c>
      <c r="N436" s="297">
        <v>9.66</v>
      </c>
      <c r="O436" s="297">
        <v>3.41</v>
      </c>
      <c r="P436" s="297">
        <v>0.82</v>
      </c>
      <c r="Q436" s="297" t="s">
        <v>1353</v>
      </c>
      <c r="R436" s="290"/>
      <c r="S436" s="297">
        <v>6.2</v>
      </c>
      <c r="T436" s="296">
        <v>51.4</v>
      </c>
      <c r="U436" s="297">
        <v>0.63</v>
      </c>
      <c r="V436" s="297">
        <v>3.56</v>
      </c>
      <c r="W436" s="290"/>
      <c r="X436" s="297">
        <v>5.43</v>
      </c>
      <c r="Y436" s="297">
        <v>0.06</v>
      </c>
      <c r="Z436" s="297">
        <v>15.7</v>
      </c>
      <c r="AA436" s="297">
        <v>22.6</v>
      </c>
      <c r="AB436" s="297">
        <v>0.19</v>
      </c>
      <c r="AC436" s="292"/>
    </row>
    <row r="437" spans="1:29">
      <c r="A437" s="290" t="s">
        <v>1032</v>
      </c>
      <c r="B437" s="290" t="s">
        <v>1439</v>
      </c>
      <c r="C437" s="298" t="s">
        <v>3053</v>
      </c>
      <c r="D437" s="290"/>
      <c r="E437" s="290">
        <v>2</v>
      </c>
      <c r="F437" s="290">
        <v>1000</v>
      </c>
      <c r="G437" s="291">
        <f t="shared" si="6"/>
        <v>1273.1500000000001</v>
      </c>
      <c r="H437" s="296">
        <v>52.7</v>
      </c>
      <c r="I437" s="297">
        <v>1.06</v>
      </c>
      <c r="J437" s="297">
        <v>19.3</v>
      </c>
      <c r="K437" s="297">
        <v>7.75</v>
      </c>
      <c r="L437" s="297">
        <v>0.14000000000000001</v>
      </c>
      <c r="M437" s="297">
        <v>4.83</v>
      </c>
      <c r="N437" s="297">
        <v>9.8000000000000007</v>
      </c>
      <c r="O437" s="297">
        <v>3.44</v>
      </c>
      <c r="P437" s="297">
        <v>0.8</v>
      </c>
      <c r="Q437" s="297" t="s">
        <v>1353</v>
      </c>
      <c r="R437" s="290"/>
      <c r="S437" s="297">
        <v>6.2</v>
      </c>
      <c r="T437" s="296">
        <v>51.4</v>
      </c>
      <c r="U437" s="297">
        <v>0.63</v>
      </c>
      <c r="V437" s="297">
        <v>3.67</v>
      </c>
      <c r="W437" s="290"/>
      <c r="X437" s="297">
        <v>5.27</v>
      </c>
      <c r="Y437" s="297">
        <v>0.1</v>
      </c>
      <c r="Z437" s="297">
        <v>15.7</v>
      </c>
      <c r="AA437" s="297">
        <v>22.7</v>
      </c>
      <c r="AB437" s="297">
        <v>0.21</v>
      </c>
      <c r="AC437" s="292"/>
    </row>
    <row r="438" spans="1:29">
      <c r="A438" s="295" t="s">
        <v>3183</v>
      </c>
      <c r="B438" s="298" t="s">
        <v>3184</v>
      </c>
      <c r="C438" s="298" t="s">
        <v>3185</v>
      </c>
      <c r="D438" s="295"/>
      <c r="E438" s="295">
        <v>1E-3</v>
      </c>
      <c r="F438" s="295">
        <v>1163</v>
      </c>
      <c r="G438" s="291">
        <f t="shared" si="6"/>
        <v>1436.15</v>
      </c>
      <c r="H438" s="295">
        <v>48.57</v>
      </c>
      <c r="I438" s="295">
        <v>2.41</v>
      </c>
      <c r="J438" s="295">
        <v>13.51</v>
      </c>
      <c r="K438" s="295">
        <v>14</v>
      </c>
      <c r="L438" s="295">
        <v>0.25</v>
      </c>
      <c r="M438" s="295">
        <v>6.39</v>
      </c>
      <c r="N438" s="295">
        <v>11.52</v>
      </c>
      <c r="O438" s="295">
        <v>1.92</v>
      </c>
      <c r="P438" s="295">
        <v>0.81</v>
      </c>
      <c r="Q438" s="295"/>
      <c r="R438" s="295">
        <v>0.21</v>
      </c>
      <c r="S438" s="295"/>
      <c r="T438" s="295">
        <v>50.6</v>
      </c>
      <c r="U438" s="295">
        <v>0.87</v>
      </c>
      <c r="V438" s="295">
        <v>3.44</v>
      </c>
      <c r="W438" s="295">
        <v>0.64</v>
      </c>
      <c r="X438" s="295">
        <v>8.43</v>
      </c>
      <c r="Y438" s="295">
        <v>0.16</v>
      </c>
      <c r="Z438" s="295">
        <v>15.54</v>
      </c>
      <c r="AA438" s="295">
        <v>19.690000000000001</v>
      </c>
      <c r="AB438" s="295">
        <v>0.23</v>
      </c>
      <c r="AC438" s="295"/>
    </row>
    <row r="439" spans="1:29">
      <c r="A439" s="295" t="s">
        <v>3186</v>
      </c>
      <c r="B439" s="298" t="s">
        <v>3187</v>
      </c>
      <c r="C439" s="298" t="s">
        <v>3185</v>
      </c>
      <c r="D439" s="295"/>
      <c r="E439" s="295">
        <v>1E-3</v>
      </c>
      <c r="F439" s="295">
        <v>1154</v>
      </c>
      <c r="G439" s="291">
        <f t="shared" si="6"/>
        <v>1427.15</v>
      </c>
      <c r="H439" s="295">
        <v>48.13</v>
      </c>
      <c r="I439" s="295">
        <v>2.63</v>
      </c>
      <c r="J439" s="295">
        <v>13.01</v>
      </c>
      <c r="K439" s="295">
        <v>14.48</v>
      </c>
      <c r="L439" s="295">
        <v>0.24</v>
      </c>
      <c r="M439" s="295">
        <v>5.95</v>
      </c>
      <c r="N439" s="295">
        <v>11.12</v>
      </c>
      <c r="O439" s="295">
        <v>1.92</v>
      </c>
      <c r="P439" s="295">
        <v>0.83</v>
      </c>
      <c r="Q439" s="295"/>
      <c r="R439" s="295">
        <v>0.24</v>
      </c>
      <c r="S439" s="295"/>
      <c r="T439" s="295">
        <v>50.45</v>
      </c>
      <c r="U439" s="295">
        <v>0.81</v>
      </c>
      <c r="V439" s="295">
        <v>3.18</v>
      </c>
      <c r="W439" s="295">
        <v>0.41</v>
      </c>
      <c r="X439" s="295">
        <v>9.0299999999999994</v>
      </c>
      <c r="Y439" s="295">
        <v>0.21</v>
      </c>
      <c r="Z439" s="295">
        <v>15.88</v>
      </c>
      <c r="AA439" s="295">
        <v>19.38</v>
      </c>
      <c r="AB439" s="295">
        <v>0.2</v>
      </c>
      <c r="AC439" s="295"/>
    </row>
    <row r="440" spans="1:29">
      <c r="A440" s="295" t="s">
        <v>3183</v>
      </c>
      <c r="B440" s="298" t="s">
        <v>3188</v>
      </c>
      <c r="C440" s="298" t="s">
        <v>3189</v>
      </c>
      <c r="D440" s="295"/>
      <c r="E440" s="295">
        <v>1E-3</v>
      </c>
      <c r="F440" s="295">
        <v>1144</v>
      </c>
      <c r="G440" s="291">
        <f t="shared" si="6"/>
        <v>1417.15</v>
      </c>
      <c r="H440" s="295">
        <v>48.68</v>
      </c>
      <c r="I440" s="295">
        <v>2.73</v>
      </c>
      <c r="J440" s="295">
        <v>12.93</v>
      </c>
      <c r="K440" s="295">
        <v>15.51</v>
      </c>
      <c r="L440" s="295">
        <v>0.23</v>
      </c>
      <c r="M440" s="295">
        <v>5.63</v>
      </c>
      <c r="N440" s="295">
        <v>10.8</v>
      </c>
      <c r="O440" s="295">
        <v>1.91</v>
      </c>
      <c r="P440" s="295">
        <v>0.83</v>
      </c>
      <c r="Q440" s="295"/>
      <c r="R440" s="295">
        <v>0.25</v>
      </c>
      <c r="S440" s="295"/>
      <c r="T440" s="295">
        <v>51.09</v>
      </c>
      <c r="U440" s="295">
        <v>0.94</v>
      </c>
      <c r="V440" s="295">
        <v>3.61</v>
      </c>
      <c r="W440" s="295">
        <v>0.3</v>
      </c>
      <c r="X440" s="295">
        <v>9.94</v>
      </c>
      <c r="Y440" s="295">
        <v>0.24</v>
      </c>
      <c r="Z440" s="295">
        <v>15.95</v>
      </c>
      <c r="AA440" s="295">
        <v>18.82</v>
      </c>
      <c r="AB440" s="295">
        <v>0.23</v>
      </c>
      <c r="AC440" s="295"/>
    </row>
    <row r="441" spans="1:29">
      <c r="A441" s="295" t="s">
        <v>3183</v>
      </c>
      <c r="B441" s="298" t="s">
        <v>3190</v>
      </c>
      <c r="C441" s="298" t="s">
        <v>3191</v>
      </c>
      <c r="D441" s="295"/>
      <c r="E441" s="295">
        <v>1E-3</v>
      </c>
      <c r="F441" s="295">
        <v>1135</v>
      </c>
      <c r="G441" s="291">
        <f t="shared" si="6"/>
        <v>1408.15</v>
      </c>
      <c r="H441" s="295">
        <v>48.13</v>
      </c>
      <c r="I441" s="295">
        <v>3.22</v>
      </c>
      <c r="J441" s="295">
        <v>12.72</v>
      </c>
      <c r="K441" s="295">
        <v>15.59</v>
      </c>
      <c r="L441" s="295">
        <v>0.2</v>
      </c>
      <c r="M441" s="295">
        <v>5.0599999999999996</v>
      </c>
      <c r="N441" s="295">
        <v>10.25</v>
      </c>
      <c r="O441" s="295">
        <v>2.02</v>
      </c>
      <c r="P441" s="295">
        <v>1.2</v>
      </c>
      <c r="Q441" s="295"/>
      <c r="R441" s="295">
        <v>0.34</v>
      </c>
      <c r="S441" s="295"/>
      <c r="T441" s="295">
        <v>51.41</v>
      </c>
      <c r="U441" s="295">
        <v>1.03</v>
      </c>
      <c r="V441" s="295">
        <v>3.08</v>
      </c>
      <c r="W441" s="295">
        <v>0.28999999999999998</v>
      </c>
      <c r="X441" s="295">
        <v>10.35</v>
      </c>
      <c r="Y441" s="295">
        <v>0.23</v>
      </c>
      <c r="Z441" s="295">
        <v>15.01</v>
      </c>
      <c r="AA441" s="295">
        <v>18.97</v>
      </c>
      <c r="AB441" s="295">
        <v>0.22</v>
      </c>
      <c r="AC441" s="295"/>
    </row>
    <row r="442" spans="1:29">
      <c r="A442" s="295" t="s">
        <v>3183</v>
      </c>
      <c r="B442" s="298" t="s">
        <v>3192</v>
      </c>
      <c r="C442" s="298" t="s">
        <v>3193</v>
      </c>
      <c r="D442" s="295"/>
      <c r="E442" s="295">
        <v>1E-3</v>
      </c>
      <c r="F442" s="295">
        <v>1126</v>
      </c>
      <c r="G442" s="291">
        <f t="shared" si="6"/>
        <v>1399.15</v>
      </c>
      <c r="H442" s="295">
        <v>48.22</v>
      </c>
      <c r="I442" s="295">
        <v>3.43</v>
      </c>
      <c r="J442" s="295">
        <v>12.53</v>
      </c>
      <c r="K442" s="295">
        <v>16.37</v>
      </c>
      <c r="L442" s="295">
        <v>0.24</v>
      </c>
      <c r="M442" s="295">
        <v>4.8099999999999996</v>
      </c>
      <c r="N442" s="295">
        <v>9.94</v>
      </c>
      <c r="O442" s="295">
        <v>2.02</v>
      </c>
      <c r="P442" s="295">
        <v>1.25</v>
      </c>
      <c r="Q442" s="295"/>
      <c r="R442" s="295">
        <v>0.32</v>
      </c>
      <c r="S442" s="295"/>
      <c r="T442" s="295">
        <v>50.83</v>
      </c>
      <c r="U442" s="295">
        <v>1.21</v>
      </c>
      <c r="V442" s="295">
        <v>3.17</v>
      </c>
      <c r="W442" s="295">
        <v>0.32</v>
      </c>
      <c r="X442" s="295">
        <v>10.77</v>
      </c>
      <c r="Y442" s="295">
        <v>0.27</v>
      </c>
      <c r="Z442" s="295">
        <v>14.48</v>
      </c>
      <c r="AA442" s="295">
        <v>18.559999999999999</v>
      </c>
      <c r="AB442" s="295">
        <v>0.22</v>
      </c>
      <c r="AC442" s="295"/>
    </row>
    <row r="443" spans="1:29">
      <c r="A443" s="295" t="s">
        <v>3183</v>
      </c>
      <c r="B443" s="298" t="s">
        <v>3194</v>
      </c>
      <c r="C443" s="298" t="s">
        <v>3195</v>
      </c>
      <c r="D443" s="295"/>
      <c r="E443" s="295">
        <v>1E-3</v>
      </c>
      <c r="F443" s="295">
        <v>1117</v>
      </c>
      <c r="G443" s="291">
        <f t="shared" si="6"/>
        <v>1390.15</v>
      </c>
      <c r="H443" s="295">
        <v>48.63</v>
      </c>
      <c r="I443" s="295">
        <v>3.91</v>
      </c>
      <c r="J443" s="295">
        <v>12.19</v>
      </c>
      <c r="K443" s="295">
        <v>16.54</v>
      </c>
      <c r="L443" s="295">
        <v>0.21</v>
      </c>
      <c r="M443" s="295">
        <v>4.21</v>
      </c>
      <c r="N443" s="295">
        <v>9.49</v>
      </c>
      <c r="O443" s="295">
        <v>2.0499999999999998</v>
      </c>
      <c r="P443" s="295">
        <v>1.36</v>
      </c>
      <c r="Q443" s="295"/>
      <c r="R443" s="295">
        <v>0.34</v>
      </c>
      <c r="S443" s="295"/>
      <c r="T443" s="295">
        <v>51.66</v>
      </c>
      <c r="U443" s="295">
        <v>1.27</v>
      </c>
      <c r="V443" s="295">
        <v>2.74</v>
      </c>
      <c r="W443" s="295">
        <v>0.2</v>
      </c>
      <c r="X443" s="295">
        <v>11.27</v>
      </c>
      <c r="Y443" s="295">
        <v>0.24</v>
      </c>
      <c r="Z443" s="295">
        <v>14.36</v>
      </c>
      <c r="AA443" s="295">
        <v>18.61</v>
      </c>
      <c r="AB443" s="295">
        <v>0.19</v>
      </c>
      <c r="AC443" s="295"/>
    </row>
    <row r="444" spans="1:29">
      <c r="A444" s="295" t="s">
        <v>3183</v>
      </c>
      <c r="B444" s="298" t="s">
        <v>3196</v>
      </c>
      <c r="C444" s="298" t="s">
        <v>3197</v>
      </c>
      <c r="D444" s="295"/>
      <c r="E444" s="295">
        <v>1E-3</v>
      </c>
      <c r="F444" s="295">
        <v>1197</v>
      </c>
      <c r="G444" s="291">
        <f t="shared" si="6"/>
        <v>1470.15</v>
      </c>
      <c r="H444" s="295">
        <v>48.78</v>
      </c>
      <c r="I444" s="295">
        <v>4.32</v>
      </c>
      <c r="J444" s="295">
        <v>12.08</v>
      </c>
      <c r="K444" s="295">
        <v>16.760000000000002</v>
      </c>
      <c r="L444" s="295">
        <v>0.24</v>
      </c>
      <c r="M444" s="295">
        <v>4.13</v>
      </c>
      <c r="N444" s="295">
        <v>9.18</v>
      </c>
      <c r="O444" s="295">
        <v>2</v>
      </c>
      <c r="P444" s="295">
        <v>1.42</v>
      </c>
      <c r="Q444" s="295"/>
      <c r="R444" s="295">
        <v>0.36</v>
      </c>
      <c r="S444" s="295"/>
      <c r="T444" s="295">
        <v>51.51</v>
      </c>
      <c r="U444" s="295">
        <v>1.26</v>
      </c>
      <c r="V444" s="295">
        <v>2.81</v>
      </c>
      <c r="W444" s="295">
        <v>0.14000000000000001</v>
      </c>
      <c r="X444" s="295">
        <v>12.78</v>
      </c>
      <c r="Y444" s="295">
        <v>0.24</v>
      </c>
      <c r="Z444" s="295">
        <v>14.39</v>
      </c>
      <c r="AA444" s="295">
        <v>18.010000000000002</v>
      </c>
      <c r="AB444" s="295">
        <v>0.2</v>
      </c>
      <c r="AC444" s="295"/>
    </row>
    <row r="445" spans="1:29">
      <c r="A445" s="295" t="s">
        <v>3183</v>
      </c>
      <c r="B445" s="298" t="s">
        <v>3198</v>
      </c>
      <c r="C445" s="298" t="s">
        <v>3199</v>
      </c>
      <c r="D445" s="295"/>
      <c r="E445" s="295">
        <v>1E-3</v>
      </c>
      <c r="F445" s="295">
        <v>1201</v>
      </c>
      <c r="G445" s="291">
        <f t="shared" si="6"/>
        <v>1474.15</v>
      </c>
      <c r="H445" s="295">
        <v>49.88</v>
      </c>
      <c r="I445" s="295">
        <v>1.69</v>
      </c>
      <c r="J445" s="295">
        <v>14.57</v>
      </c>
      <c r="K445" s="295">
        <v>10.89</v>
      </c>
      <c r="L445" s="295">
        <v>0.27</v>
      </c>
      <c r="M445" s="295">
        <v>7.99</v>
      </c>
      <c r="N445" s="295">
        <v>12.64</v>
      </c>
      <c r="O445" s="295">
        <v>2.2400000000000002</v>
      </c>
      <c r="P445" s="295">
        <v>0.25</v>
      </c>
      <c r="Q445" s="295"/>
      <c r="R445" s="295">
        <v>0.17</v>
      </c>
      <c r="S445" s="295"/>
      <c r="T445" s="295">
        <v>52.12</v>
      </c>
      <c r="U445" s="295">
        <v>0.55000000000000004</v>
      </c>
      <c r="V445" s="295">
        <v>2.98</v>
      </c>
      <c r="W445" s="295">
        <v>0.68</v>
      </c>
      <c r="X445" s="295">
        <v>6.02</v>
      </c>
      <c r="Y445" s="295">
        <v>0.12</v>
      </c>
      <c r="Z445" s="295">
        <v>17.079999999999998</v>
      </c>
      <c r="AA445" s="295">
        <v>21.06</v>
      </c>
      <c r="AB445" s="295">
        <v>0.23</v>
      </c>
      <c r="AC445" s="295"/>
    </row>
    <row r="446" spans="1:29">
      <c r="A446" s="295" t="s">
        <v>3183</v>
      </c>
      <c r="B446" s="298" t="s">
        <v>3200</v>
      </c>
      <c r="C446" s="298" t="s">
        <v>3201</v>
      </c>
      <c r="D446" s="295"/>
      <c r="E446" s="295">
        <v>1E-3</v>
      </c>
      <c r="F446" s="295">
        <v>1179</v>
      </c>
      <c r="G446" s="291">
        <f t="shared" si="6"/>
        <v>1452.15</v>
      </c>
      <c r="H446" s="295">
        <v>49.44</v>
      </c>
      <c r="I446" s="295">
        <v>2.2000000000000002</v>
      </c>
      <c r="J446" s="295">
        <v>13.93</v>
      </c>
      <c r="K446" s="295">
        <v>11.9</v>
      </c>
      <c r="L446" s="295">
        <v>0.2</v>
      </c>
      <c r="M446" s="295">
        <v>7.15</v>
      </c>
      <c r="N446" s="295">
        <v>12.17</v>
      </c>
      <c r="O446" s="295">
        <v>2.2200000000000002</v>
      </c>
      <c r="P446" s="295">
        <v>0.3</v>
      </c>
      <c r="Q446" s="295"/>
      <c r="R446" s="295">
        <v>0.2</v>
      </c>
      <c r="S446" s="295"/>
      <c r="T446" s="295">
        <v>52.03</v>
      </c>
      <c r="U446" s="295">
        <v>0.72</v>
      </c>
      <c r="V446" s="295">
        <v>2.4300000000000002</v>
      </c>
      <c r="W446" s="295">
        <v>0.28999999999999998</v>
      </c>
      <c r="X446" s="295">
        <v>8.14</v>
      </c>
      <c r="Y446" s="295">
        <v>0.18</v>
      </c>
      <c r="Z446" s="295">
        <v>16.600000000000001</v>
      </c>
      <c r="AA446" s="295">
        <v>19.32</v>
      </c>
      <c r="AB446" s="295">
        <v>0.26</v>
      </c>
      <c r="AC446" s="295"/>
    </row>
    <row r="447" spans="1:29">
      <c r="A447" s="295" t="s">
        <v>3183</v>
      </c>
      <c r="B447" s="298" t="s">
        <v>3202</v>
      </c>
      <c r="C447" s="298" t="s">
        <v>3203</v>
      </c>
      <c r="D447" s="295"/>
      <c r="E447" s="295">
        <v>1E-3</v>
      </c>
      <c r="F447" s="295">
        <v>1161</v>
      </c>
      <c r="G447" s="291">
        <f t="shared" si="6"/>
        <v>1434.15</v>
      </c>
      <c r="H447" s="295">
        <v>48.62</v>
      </c>
      <c r="I447" s="295">
        <v>2.79</v>
      </c>
      <c r="J447" s="295">
        <v>12.93</v>
      </c>
      <c r="K447" s="295">
        <v>13.91</v>
      </c>
      <c r="L447" s="295">
        <v>0.2</v>
      </c>
      <c r="M447" s="295">
        <v>6.07</v>
      </c>
      <c r="N447" s="295">
        <v>10.66</v>
      </c>
      <c r="O447" s="295">
        <v>2.61</v>
      </c>
      <c r="P447" s="295">
        <v>0.43</v>
      </c>
      <c r="Q447" s="295"/>
      <c r="R447" s="295">
        <v>0.28000000000000003</v>
      </c>
      <c r="S447" s="295"/>
      <c r="T447" s="295">
        <v>50.48</v>
      </c>
      <c r="U447" s="295">
        <v>0.87</v>
      </c>
      <c r="V447" s="295">
        <v>3.38</v>
      </c>
      <c r="W447" s="295">
        <v>0.37</v>
      </c>
      <c r="X447" s="295">
        <v>8.68</v>
      </c>
      <c r="Y447" s="295">
        <v>0.19</v>
      </c>
      <c r="Z447" s="295">
        <v>16.09</v>
      </c>
      <c r="AA447" s="295">
        <v>20.010000000000002</v>
      </c>
      <c r="AB447" s="295">
        <v>0.24</v>
      </c>
      <c r="AC447" s="295"/>
    </row>
    <row r="448" spans="1:29">
      <c r="A448" s="295" t="s">
        <v>3183</v>
      </c>
      <c r="B448" s="298" t="s">
        <v>3204</v>
      </c>
      <c r="C448" s="298" t="s">
        <v>3205</v>
      </c>
      <c r="D448" s="295"/>
      <c r="E448" s="295">
        <v>1E-3</v>
      </c>
      <c r="F448" s="295">
        <v>1138</v>
      </c>
      <c r="G448" s="291">
        <f t="shared" si="6"/>
        <v>1411.15</v>
      </c>
      <c r="H448" s="295">
        <v>48.07</v>
      </c>
      <c r="I448" s="295">
        <v>4.03</v>
      </c>
      <c r="J448" s="295">
        <v>12.04</v>
      </c>
      <c r="K448" s="295">
        <v>15.89</v>
      </c>
      <c r="L448" s="295">
        <v>0.28000000000000003</v>
      </c>
      <c r="M448" s="295">
        <v>4.8099999999999996</v>
      </c>
      <c r="N448" s="295">
        <v>9.61</v>
      </c>
      <c r="O448" s="295">
        <v>2.35</v>
      </c>
      <c r="P448" s="295">
        <v>0.69</v>
      </c>
      <c r="Q448" s="295"/>
      <c r="R448" s="295">
        <v>0.44</v>
      </c>
      <c r="S448" s="295"/>
      <c r="T448" s="295">
        <v>50.75</v>
      </c>
      <c r="U448" s="295">
        <v>0.9</v>
      </c>
      <c r="V448" s="295">
        <v>3.07</v>
      </c>
      <c r="W448" s="295">
        <v>0.26</v>
      </c>
      <c r="X448" s="295">
        <v>8.81</v>
      </c>
      <c r="Y448" s="295">
        <v>0.2</v>
      </c>
      <c r="Z448" s="295">
        <v>15.59</v>
      </c>
      <c r="AA448" s="295">
        <v>19.84</v>
      </c>
      <c r="AB448" s="295">
        <v>0.25</v>
      </c>
      <c r="AC448" s="295"/>
    </row>
    <row r="449" spans="1:29">
      <c r="A449" s="295" t="s">
        <v>3183</v>
      </c>
      <c r="B449" s="298" t="s">
        <v>3206</v>
      </c>
      <c r="C449" s="298" t="s">
        <v>3185</v>
      </c>
      <c r="D449" s="295"/>
      <c r="E449" s="295">
        <v>1E-3</v>
      </c>
      <c r="F449" s="295">
        <v>1163</v>
      </c>
      <c r="G449" s="291">
        <f t="shared" si="6"/>
        <v>1436.15</v>
      </c>
      <c r="H449" s="295">
        <v>48.22</v>
      </c>
      <c r="I449" s="295">
        <v>2.52</v>
      </c>
      <c r="J449" s="295">
        <v>13.13</v>
      </c>
      <c r="K449" s="295">
        <v>14.12</v>
      </c>
      <c r="L449" s="295">
        <v>0.26</v>
      </c>
      <c r="M449" s="295">
        <v>6.39</v>
      </c>
      <c r="N449" s="295">
        <v>11.43</v>
      </c>
      <c r="O449" s="295">
        <v>2.34</v>
      </c>
      <c r="P449" s="295">
        <v>0.43</v>
      </c>
      <c r="Q449" s="295"/>
      <c r="R449" s="295">
        <v>0.24</v>
      </c>
      <c r="S449" s="295"/>
      <c r="T449" s="295">
        <v>50.57</v>
      </c>
      <c r="U449" s="295">
        <v>0.96</v>
      </c>
      <c r="V449" s="295">
        <v>3.68</v>
      </c>
      <c r="W449" s="295">
        <v>0.43</v>
      </c>
      <c r="X449" s="295">
        <v>8.3800000000000008</v>
      </c>
      <c r="Y449" s="295">
        <v>0.22</v>
      </c>
      <c r="Z449" s="295">
        <v>16.100000000000001</v>
      </c>
      <c r="AA449" s="295">
        <v>19.170000000000002</v>
      </c>
      <c r="AB449" s="295">
        <v>0.25</v>
      </c>
      <c r="AC449" s="295"/>
    </row>
    <row r="450" spans="1:29">
      <c r="A450" s="295" t="s">
        <v>3183</v>
      </c>
      <c r="B450" s="298" t="s">
        <v>3207</v>
      </c>
      <c r="C450" s="298" t="s">
        <v>3185</v>
      </c>
      <c r="D450" s="295"/>
      <c r="E450" s="295">
        <v>1E-3</v>
      </c>
      <c r="F450" s="295">
        <v>1154</v>
      </c>
      <c r="G450" s="291">
        <f t="shared" si="6"/>
        <v>1427.15</v>
      </c>
      <c r="H450" s="295">
        <v>48.4</v>
      </c>
      <c r="I450" s="295">
        <v>2.68</v>
      </c>
      <c r="J450" s="295">
        <v>12.69</v>
      </c>
      <c r="K450" s="295">
        <v>14.99</v>
      </c>
      <c r="L450" s="295">
        <v>0.3</v>
      </c>
      <c r="M450" s="295">
        <v>6.04</v>
      </c>
      <c r="N450" s="295">
        <v>10.97</v>
      </c>
      <c r="O450" s="295">
        <v>2.4300000000000002</v>
      </c>
      <c r="P450" s="295">
        <v>0.47</v>
      </c>
      <c r="Q450" s="295"/>
      <c r="R450" s="295">
        <v>0.22</v>
      </c>
      <c r="S450" s="295"/>
      <c r="T450" s="295">
        <v>50.34</v>
      </c>
      <c r="U450" s="295">
        <v>0.92</v>
      </c>
      <c r="V450" s="295">
        <v>3.53</v>
      </c>
      <c r="W450" s="295">
        <v>0.36</v>
      </c>
      <c r="X450" s="295">
        <v>8.8000000000000007</v>
      </c>
      <c r="Y450" s="295">
        <v>0.2</v>
      </c>
      <c r="Z450" s="295">
        <v>16.02</v>
      </c>
      <c r="AA450" s="295">
        <v>18.239999999999998</v>
      </c>
      <c r="AB450" s="295">
        <v>0.26</v>
      </c>
      <c r="AC450" s="295"/>
    </row>
    <row r="451" spans="1:29">
      <c r="A451" s="295" t="s">
        <v>3183</v>
      </c>
      <c r="B451" s="298" t="s">
        <v>3208</v>
      </c>
      <c r="C451" s="298" t="s">
        <v>3189</v>
      </c>
      <c r="D451" s="295"/>
      <c r="E451" s="295">
        <v>1E-3</v>
      </c>
      <c r="F451" s="295">
        <v>1144</v>
      </c>
      <c r="G451" s="291">
        <f t="shared" ref="G451:G514" si="7">F451+273.15</f>
        <v>1417.15</v>
      </c>
      <c r="H451" s="295">
        <v>47.99</v>
      </c>
      <c r="I451" s="295">
        <v>2.99</v>
      </c>
      <c r="J451" s="295">
        <v>12.43</v>
      </c>
      <c r="K451" s="295">
        <v>15.96</v>
      </c>
      <c r="L451" s="295">
        <v>0.26</v>
      </c>
      <c r="M451" s="295">
        <v>5.69</v>
      </c>
      <c r="N451" s="295">
        <v>10.75</v>
      </c>
      <c r="O451" s="295">
        <v>2.38</v>
      </c>
      <c r="P451" s="295">
        <v>0.47</v>
      </c>
      <c r="Q451" s="295"/>
      <c r="R451" s="295">
        <v>0.27</v>
      </c>
      <c r="S451" s="295"/>
      <c r="T451" s="295">
        <v>50.69</v>
      </c>
      <c r="U451" s="295">
        <v>0.8</v>
      </c>
      <c r="V451" s="295">
        <v>2.89</v>
      </c>
      <c r="W451" s="295">
        <v>0.47</v>
      </c>
      <c r="X451" s="295">
        <v>9.56</v>
      </c>
      <c r="Y451" s="295">
        <v>0.24</v>
      </c>
      <c r="Z451" s="295">
        <v>16.09</v>
      </c>
      <c r="AA451" s="295">
        <v>18.260000000000002</v>
      </c>
      <c r="AB451" s="295">
        <v>0.26</v>
      </c>
      <c r="AC451" s="295"/>
    </row>
    <row r="452" spans="1:29">
      <c r="A452" s="295" t="s">
        <v>3183</v>
      </c>
      <c r="B452" s="298" t="s">
        <v>3209</v>
      </c>
      <c r="C452" s="298" t="s">
        <v>3191</v>
      </c>
      <c r="D452" s="295"/>
      <c r="E452" s="295">
        <v>1E-3</v>
      </c>
      <c r="F452" s="295">
        <v>1135</v>
      </c>
      <c r="G452" s="291">
        <f t="shared" si="7"/>
        <v>1408.15</v>
      </c>
      <c r="H452" s="295">
        <v>47.8</v>
      </c>
      <c r="I452" s="295">
        <v>3.26</v>
      </c>
      <c r="J452" s="295">
        <v>12.18</v>
      </c>
      <c r="K452" s="295">
        <v>16.47</v>
      </c>
      <c r="L452" s="295">
        <v>0.26</v>
      </c>
      <c r="M452" s="295">
        <v>3.33</v>
      </c>
      <c r="N452" s="295">
        <v>10.41</v>
      </c>
      <c r="O452" s="295">
        <v>2.2599999999999998</v>
      </c>
      <c r="P452" s="295">
        <v>0.63</v>
      </c>
      <c r="Q452" s="295"/>
      <c r="R452" s="295">
        <v>0.28999999999999998</v>
      </c>
      <c r="S452" s="295"/>
      <c r="T452" s="295">
        <v>51.12</v>
      </c>
      <c r="U452" s="295">
        <v>0.91</v>
      </c>
      <c r="V452" s="295">
        <v>2.4900000000000002</v>
      </c>
      <c r="W452" s="295">
        <v>0.25</v>
      </c>
      <c r="X452" s="295">
        <v>10.3</v>
      </c>
      <c r="Y452" s="295">
        <v>0.24</v>
      </c>
      <c r="Z452" s="295">
        <v>15.54</v>
      </c>
      <c r="AA452" s="295">
        <v>18.79</v>
      </c>
      <c r="AB452" s="295">
        <v>0.23</v>
      </c>
      <c r="AC452" s="295"/>
    </row>
    <row r="453" spans="1:29">
      <c r="A453" s="295" t="s">
        <v>3183</v>
      </c>
      <c r="B453" s="298" t="s">
        <v>3210</v>
      </c>
      <c r="C453" s="298" t="s">
        <v>3193</v>
      </c>
      <c r="D453" s="295"/>
      <c r="E453" s="295">
        <v>1E-3</v>
      </c>
      <c r="F453" s="295">
        <v>1126</v>
      </c>
      <c r="G453" s="291">
        <f t="shared" si="7"/>
        <v>1399.15</v>
      </c>
      <c r="H453" s="295">
        <v>47.69</v>
      </c>
      <c r="I453" s="295">
        <v>3.86</v>
      </c>
      <c r="J453" s="295">
        <v>11.78</v>
      </c>
      <c r="K453" s="295">
        <v>17.25</v>
      </c>
      <c r="L453" s="295">
        <v>0.27</v>
      </c>
      <c r="M453" s="295">
        <v>4.78</v>
      </c>
      <c r="N453" s="295">
        <v>9.94</v>
      </c>
      <c r="O453" s="295">
        <v>2.4500000000000002</v>
      </c>
      <c r="P453" s="295">
        <v>0.73</v>
      </c>
      <c r="Q453" s="295"/>
      <c r="R453" s="295">
        <v>0.31</v>
      </c>
      <c r="S453" s="295"/>
      <c r="T453" s="295">
        <v>50.26</v>
      </c>
      <c r="U453" s="295">
        <v>1.1599999999999999</v>
      </c>
      <c r="V453" s="295">
        <v>2.77</v>
      </c>
      <c r="W453" s="295">
        <v>0.18</v>
      </c>
      <c r="X453" s="295">
        <v>11.53</v>
      </c>
      <c r="Y453" s="295">
        <v>0.24</v>
      </c>
      <c r="Z453" s="295">
        <v>15</v>
      </c>
      <c r="AA453" s="295">
        <v>17.95</v>
      </c>
      <c r="AB453" s="295">
        <v>0.23</v>
      </c>
      <c r="AC453" s="295"/>
    </row>
    <row r="454" spans="1:29">
      <c r="A454" s="295" t="s">
        <v>3183</v>
      </c>
      <c r="B454" s="298" t="s">
        <v>3211</v>
      </c>
      <c r="C454" s="298" t="s">
        <v>3195</v>
      </c>
      <c r="D454" s="295"/>
      <c r="E454" s="295">
        <v>1E-3</v>
      </c>
      <c r="F454" s="295">
        <v>1117</v>
      </c>
      <c r="G454" s="291">
        <f t="shared" si="7"/>
        <v>1390.15</v>
      </c>
      <c r="H454" s="295">
        <v>47.36</v>
      </c>
      <c r="I454" s="295">
        <v>4.37</v>
      </c>
      <c r="J454" s="295">
        <v>11.45</v>
      </c>
      <c r="K454" s="295">
        <v>17.260000000000002</v>
      </c>
      <c r="L454" s="295">
        <v>0.26</v>
      </c>
      <c r="M454" s="295">
        <v>4.3099999999999996</v>
      </c>
      <c r="N454" s="295">
        <v>9.76</v>
      </c>
      <c r="O454" s="295">
        <v>2.3199999999999998</v>
      </c>
      <c r="P454" s="295">
        <v>0.71</v>
      </c>
      <c r="Q454" s="295"/>
      <c r="R454" s="295">
        <v>0.43</v>
      </c>
      <c r="S454" s="295"/>
      <c r="T454" s="295">
        <v>50.7</v>
      </c>
      <c r="U454" s="295">
        <v>1.1599999999999999</v>
      </c>
      <c r="V454" s="295">
        <v>2.33</v>
      </c>
      <c r="W454" s="295">
        <v>0.18</v>
      </c>
      <c r="X454" s="295">
        <v>11.61</v>
      </c>
      <c r="Y454" s="295">
        <v>0.28000000000000003</v>
      </c>
      <c r="Z454" s="295">
        <v>14.72</v>
      </c>
      <c r="AA454" s="295">
        <v>18.28</v>
      </c>
      <c r="AB454" s="295">
        <v>0.24</v>
      </c>
      <c r="AC454" s="295"/>
    </row>
    <row r="455" spans="1:29">
      <c r="A455" s="295" t="s">
        <v>3183</v>
      </c>
      <c r="B455" s="298" t="s">
        <v>3212</v>
      </c>
      <c r="C455" s="298" t="s">
        <v>3213</v>
      </c>
      <c r="D455" s="295"/>
      <c r="E455" s="295">
        <v>1E-3</v>
      </c>
      <c r="F455" s="295">
        <v>1106</v>
      </c>
      <c r="G455" s="291">
        <f t="shared" si="7"/>
        <v>1379.15</v>
      </c>
      <c r="H455" s="295">
        <v>47.05</v>
      </c>
      <c r="I455" s="295">
        <v>4.92</v>
      </c>
      <c r="J455" s="295">
        <v>11.04</v>
      </c>
      <c r="K455" s="295">
        <v>18.79</v>
      </c>
      <c r="L455" s="295">
        <v>0.31</v>
      </c>
      <c r="M455" s="295">
        <v>4.53</v>
      </c>
      <c r="N455" s="295">
        <v>9.43</v>
      </c>
      <c r="O455" s="295">
        <v>2.2599999999999998</v>
      </c>
      <c r="P455" s="295">
        <v>0.7</v>
      </c>
      <c r="Q455" s="295"/>
      <c r="R455" s="295">
        <v>0.49</v>
      </c>
      <c r="S455" s="295"/>
      <c r="T455" s="295">
        <v>51.34</v>
      </c>
      <c r="U455" s="295">
        <v>0.9</v>
      </c>
      <c r="V455" s="295">
        <v>1.95</v>
      </c>
      <c r="W455" s="295">
        <v>0.17</v>
      </c>
      <c r="X455" s="295">
        <v>12.95</v>
      </c>
      <c r="Y455" s="295">
        <v>0.28999999999999998</v>
      </c>
      <c r="Z455" s="295">
        <v>14.44</v>
      </c>
      <c r="AA455" s="295">
        <v>17.2</v>
      </c>
      <c r="AB455" s="295">
        <v>0.23</v>
      </c>
      <c r="AC455" s="295"/>
    </row>
    <row r="456" spans="1:29">
      <c r="A456" s="295" t="s">
        <v>3183</v>
      </c>
      <c r="B456" s="298" t="s">
        <v>3214</v>
      </c>
      <c r="C456" s="298" t="s">
        <v>3203</v>
      </c>
      <c r="D456" s="295"/>
      <c r="E456" s="295">
        <v>1E-3</v>
      </c>
      <c r="F456" s="295">
        <v>1161</v>
      </c>
      <c r="G456" s="291">
        <f t="shared" si="7"/>
        <v>1434.15</v>
      </c>
      <c r="H456" s="295">
        <v>47.67</v>
      </c>
      <c r="I456" s="295">
        <v>3.01</v>
      </c>
      <c r="J456" s="295">
        <v>12.47</v>
      </c>
      <c r="K456" s="295">
        <v>14.51</v>
      </c>
      <c r="L456" s="295">
        <v>0.25</v>
      </c>
      <c r="M456" s="295">
        <v>5.81</v>
      </c>
      <c r="N456" s="295">
        <v>10.65</v>
      </c>
      <c r="O456" s="295">
        <v>2.56</v>
      </c>
      <c r="P456" s="295">
        <v>0.45</v>
      </c>
      <c r="Q456" s="295"/>
      <c r="R456" s="295">
        <v>0.3</v>
      </c>
      <c r="S456" s="295"/>
      <c r="T456" s="295">
        <v>50.37</v>
      </c>
      <c r="U456" s="295">
        <v>1.0900000000000001</v>
      </c>
      <c r="V456" s="295">
        <v>3.78</v>
      </c>
      <c r="W456" s="295">
        <v>0.26</v>
      </c>
      <c r="X456" s="295">
        <v>8.99</v>
      </c>
      <c r="Y456" s="295">
        <v>0.16</v>
      </c>
      <c r="Z456" s="295">
        <v>15.41</v>
      </c>
      <c r="AA456" s="295">
        <v>19.32</v>
      </c>
      <c r="AB456" s="295">
        <v>0.35</v>
      </c>
      <c r="AC456" s="295"/>
    </row>
    <row r="457" spans="1:29">
      <c r="A457" s="295" t="s">
        <v>3183</v>
      </c>
      <c r="B457" s="298" t="s">
        <v>3215</v>
      </c>
      <c r="C457" s="298" t="s">
        <v>3216</v>
      </c>
      <c r="D457" s="295"/>
      <c r="E457" s="295">
        <v>1E-3</v>
      </c>
      <c r="F457" s="295">
        <v>1116</v>
      </c>
      <c r="G457" s="291">
        <f t="shared" si="7"/>
        <v>1389.15</v>
      </c>
      <c r="H457" s="295">
        <v>47.88</v>
      </c>
      <c r="I457" s="295">
        <v>4.59</v>
      </c>
      <c r="J457" s="295">
        <v>11.14</v>
      </c>
      <c r="K457" s="295">
        <v>17.52</v>
      </c>
      <c r="L457" s="295">
        <v>0.28999999999999998</v>
      </c>
      <c r="M457" s="295">
        <v>4.2</v>
      </c>
      <c r="N457" s="295">
        <v>9.33</v>
      </c>
      <c r="O457" s="295">
        <v>2.41</v>
      </c>
      <c r="P457" s="295">
        <v>0.75</v>
      </c>
      <c r="Q457" s="295"/>
      <c r="R457" s="295">
        <v>0.57999999999999996</v>
      </c>
      <c r="S457" s="295"/>
      <c r="T457" s="295">
        <v>50.83</v>
      </c>
      <c r="U457" s="295">
        <v>1.1399999999999999</v>
      </c>
      <c r="V457" s="295">
        <v>1.93</v>
      </c>
      <c r="W457" s="295">
        <v>0.08</v>
      </c>
      <c r="X457" s="295">
        <v>14.08</v>
      </c>
      <c r="Y457" s="295">
        <v>0.31</v>
      </c>
      <c r="Z457" s="295">
        <v>14.86</v>
      </c>
      <c r="AA457" s="295">
        <v>16.27</v>
      </c>
      <c r="AB457" s="295">
        <v>0.23</v>
      </c>
      <c r="AC457" s="295"/>
    </row>
    <row r="458" spans="1:29">
      <c r="A458" s="295" t="s">
        <v>3183</v>
      </c>
      <c r="B458" s="298" t="s">
        <v>3217</v>
      </c>
      <c r="C458" s="298" t="s">
        <v>3189</v>
      </c>
      <c r="D458" s="295"/>
      <c r="E458" s="295">
        <v>1E-3</v>
      </c>
      <c r="F458" s="295">
        <v>1144</v>
      </c>
      <c r="G458" s="291">
        <f t="shared" si="7"/>
        <v>1417.15</v>
      </c>
      <c r="H458" s="295">
        <v>47.68</v>
      </c>
      <c r="I458" s="295">
        <v>3.11</v>
      </c>
      <c r="J458" s="295">
        <v>12.94</v>
      </c>
      <c r="K458" s="295">
        <v>15.87</v>
      </c>
      <c r="L458" s="295">
        <v>0.23</v>
      </c>
      <c r="M458" s="295">
        <v>5.81</v>
      </c>
      <c r="N458" s="295">
        <v>10.44</v>
      </c>
      <c r="O458" s="295">
        <v>2.37</v>
      </c>
      <c r="P458" s="295">
        <v>0.45</v>
      </c>
      <c r="Q458" s="295"/>
      <c r="R458" s="295">
        <v>0.35</v>
      </c>
      <c r="S458" s="295"/>
      <c r="T458" s="295">
        <v>49.43</v>
      </c>
      <c r="U458" s="295">
        <v>1.41</v>
      </c>
      <c r="V458" s="295">
        <v>4.32</v>
      </c>
      <c r="W458" s="295">
        <v>0.21</v>
      </c>
      <c r="X458" s="295">
        <v>11.27</v>
      </c>
      <c r="Y458" s="295">
        <v>0.24</v>
      </c>
      <c r="Z458" s="295">
        <v>14.39</v>
      </c>
      <c r="AA458" s="295">
        <v>18.07</v>
      </c>
      <c r="AB458" s="295">
        <v>0.28000000000000003</v>
      </c>
      <c r="AC458" s="295"/>
    </row>
    <row r="459" spans="1:29">
      <c r="A459" s="295" t="s">
        <v>3183</v>
      </c>
      <c r="B459" s="298" t="s">
        <v>3218</v>
      </c>
      <c r="C459" s="298" t="s">
        <v>3191</v>
      </c>
      <c r="D459" s="295"/>
      <c r="E459" s="295">
        <v>1E-3</v>
      </c>
      <c r="F459" s="295">
        <v>1135</v>
      </c>
      <c r="G459" s="291">
        <f t="shared" si="7"/>
        <v>1408.15</v>
      </c>
      <c r="H459" s="295">
        <v>47.59</v>
      </c>
      <c r="I459" s="295">
        <v>3.87</v>
      </c>
      <c r="J459" s="295">
        <v>12.52</v>
      </c>
      <c r="K459" s="295">
        <v>17.399999999999999</v>
      </c>
      <c r="L459" s="295">
        <v>0.25</v>
      </c>
      <c r="M459" s="295">
        <v>5.4</v>
      </c>
      <c r="N459" s="295">
        <v>10.06</v>
      </c>
      <c r="O459" s="295">
        <v>2.52</v>
      </c>
      <c r="P459" s="295">
        <v>0.56000000000000005</v>
      </c>
      <c r="Q459" s="295"/>
      <c r="R459" s="295">
        <v>0.42</v>
      </c>
      <c r="S459" s="295"/>
      <c r="T459" s="295">
        <v>49.67</v>
      </c>
      <c r="U459" s="295">
        <v>1.52</v>
      </c>
      <c r="V459" s="295">
        <v>3.55</v>
      </c>
      <c r="W459" s="295">
        <v>0.22</v>
      </c>
      <c r="X459" s="295">
        <v>12.64</v>
      </c>
      <c r="Y459" s="295">
        <v>0.3</v>
      </c>
      <c r="Z459" s="295">
        <v>14.01</v>
      </c>
      <c r="AA459" s="295">
        <v>18.79</v>
      </c>
      <c r="AB459" s="295">
        <v>0.24</v>
      </c>
      <c r="AC459" s="295"/>
    </row>
    <row r="460" spans="1:29">
      <c r="A460" s="295" t="s">
        <v>3183</v>
      </c>
      <c r="B460" s="298" t="s">
        <v>3219</v>
      </c>
      <c r="C460" s="298" t="s">
        <v>3193</v>
      </c>
      <c r="D460" s="295"/>
      <c r="E460" s="295">
        <v>1E-3</v>
      </c>
      <c r="F460" s="295">
        <v>1126</v>
      </c>
      <c r="G460" s="291">
        <f t="shared" si="7"/>
        <v>1399.15</v>
      </c>
      <c r="H460" s="295">
        <v>46.78</v>
      </c>
      <c r="I460" s="295">
        <v>4.1399999999999997</v>
      </c>
      <c r="J460" s="295">
        <v>12.06</v>
      </c>
      <c r="K460" s="295">
        <v>18.07</v>
      </c>
      <c r="L460" s="295">
        <v>0.26</v>
      </c>
      <c r="M460" s="295">
        <v>5.0599999999999996</v>
      </c>
      <c r="N460" s="295">
        <v>9.8699999999999992</v>
      </c>
      <c r="O460" s="295">
        <v>2.57</v>
      </c>
      <c r="P460" s="295">
        <v>0.57999999999999996</v>
      </c>
      <c r="Q460" s="295"/>
      <c r="R460" s="295">
        <v>0.42</v>
      </c>
      <c r="S460" s="295"/>
      <c r="T460" s="295">
        <v>49.41</v>
      </c>
      <c r="U460" s="295">
        <v>1.46</v>
      </c>
      <c r="V460" s="295">
        <v>3.38</v>
      </c>
      <c r="W460" s="295">
        <v>0.18</v>
      </c>
      <c r="X460" s="295">
        <v>13.06</v>
      </c>
      <c r="Y460" s="295">
        <v>0.28999999999999998</v>
      </c>
      <c r="Z460" s="295">
        <v>13.96</v>
      </c>
      <c r="AA460" s="295">
        <v>18.11</v>
      </c>
      <c r="AB460" s="295">
        <v>0.19</v>
      </c>
      <c r="AC460" s="295"/>
    </row>
    <row r="461" spans="1:29">
      <c r="A461" s="295" t="s">
        <v>3183</v>
      </c>
      <c r="B461" s="298" t="s">
        <v>3220</v>
      </c>
      <c r="C461" s="298" t="s">
        <v>3195</v>
      </c>
      <c r="D461" s="295"/>
      <c r="E461" s="295">
        <v>1E-3</v>
      </c>
      <c r="F461" s="295">
        <v>1117</v>
      </c>
      <c r="G461" s="291">
        <f t="shared" si="7"/>
        <v>1390.15</v>
      </c>
      <c r="H461" s="295">
        <v>46.17</v>
      </c>
      <c r="I461" s="295">
        <v>4.5</v>
      </c>
      <c r="J461" s="295">
        <v>11.79</v>
      </c>
      <c r="K461" s="295">
        <v>18.66</v>
      </c>
      <c r="L461" s="295">
        <v>0.28000000000000003</v>
      </c>
      <c r="M461" s="295">
        <v>4.66</v>
      </c>
      <c r="N461" s="295">
        <v>9.58</v>
      </c>
      <c r="O461" s="295">
        <v>2.48</v>
      </c>
      <c r="P461" s="295">
        <v>0.61</v>
      </c>
      <c r="Q461" s="295"/>
      <c r="R461" s="295">
        <v>0.47</v>
      </c>
      <c r="S461" s="295"/>
      <c r="T461" s="295">
        <v>50.56</v>
      </c>
      <c r="U461" s="295">
        <v>1.24</v>
      </c>
      <c r="V461" s="295">
        <v>2.5</v>
      </c>
      <c r="W461" s="295">
        <v>0.23</v>
      </c>
      <c r="X461" s="295">
        <v>11.65</v>
      </c>
      <c r="Y461" s="295">
        <v>0.21</v>
      </c>
      <c r="Z461" s="295">
        <v>14.95</v>
      </c>
      <c r="AA461" s="295">
        <v>18.64</v>
      </c>
      <c r="AB461" s="295">
        <v>0.28999999999999998</v>
      </c>
      <c r="AC461" s="295"/>
    </row>
    <row r="462" spans="1:29">
      <c r="A462" s="295" t="s">
        <v>3183</v>
      </c>
      <c r="B462" s="298" t="s">
        <v>3221</v>
      </c>
      <c r="C462" s="298" t="s">
        <v>3222</v>
      </c>
      <c r="D462" s="295"/>
      <c r="E462" s="295">
        <v>1E-3</v>
      </c>
      <c r="F462" s="295">
        <v>1107</v>
      </c>
      <c r="G462" s="291">
        <f t="shared" si="7"/>
        <v>1380.15</v>
      </c>
      <c r="H462" s="295">
        <v>46.97</v>
      </c>
      <c r="I462" s="295">
        <v>5.13</v>
      </c>
      <c r="J462" s="295">
        <v>11.07</v>
      </c>
      <c r="K462" s="295">
        <v>19.489999999999998</v>
      </c>
      <c r="L462" s="295">
        <v>0.32</v>
      </c>
      <c r="M462" s="295">
        <v>4.37</v>
      </c>
      <c r="N462" s="295">
        <v>9.77</v>
      </c>
      <c r="O462" s="295">
        <v>2.19</v>
      </c>
      <c r="P462" s="295">
        <v>0.63</v>
      </c>
      <c r="Q462" s="295"/>
      <c r="R462" s="295">
        <v>0.71</v>
      </c>
      <c r="S462" s="295"/>
      <c r="T462" s="295">
        <v>51.46</v>
      </c>
      <c r="U462" s="295">
        <v>0.9</v>
      </c>
      <c r="V462" s="295">
        <v>2.31</v>
      </c>
      <c r="W462" s="295">
        <v>0.41</v>
      </c>
      <c r="X462" s="295">
        <v>12.71</v>
      </c>
      <c r="Y462" s="295">
        <v>0.35</v>
      </c>
      <c r="Z462" s="295">
        <v>14.21</v>
      </c>
      <c r="AA462" s="295">
        <v>18.57</v>
      </c>
      <c r="AB462" s="295">
        <v>0.21</v>
      </c>
      <c r="AC462" s="295"/>
    </row>
    <row r="463" spans="1:29">
      <c r="A463" s="295" t="s">
        <v>3183</v>
      </c>
      <c r="B463" s="298" t="s">
        <v>3223</v>
      </c>
      <c r="C463" s="298" t="s">
        <v>3205</v>
      </c>
      <c r="D463" s="295"/>
      <c r="E463" s="295">
        <v>1E-3</v>
      </c>
      <c r="F463" s="295">
        <v>1138</v>
      </c>
      <c r="G463" s="291">
        <f t="shared" si="7"/>
        <v>1411.15</v>
      </c>
      <c r="H463" s="295">
        <v>47.47</v>
      </c>
      <c r="I463" s="295">
        <v>4.21</v>
      </c>
      <c r="J463" s="295">
        <v>11.84</v>
      </c>
      <c r="K463" s="295">
        <v>15.84</v>
      </c>
      <c r="L463" s="295">
        <v>0.23</v>
      </c>
      <c r="M463" s="295">
        <v>5.19</v>
      </c>
      <c r="N463" s="295">
        <v>9.8800000000000008</v>
      </c>
      <c r="O463" s="295">
        <v>2.46</v>
      </c>
      <c r="P463" s="295">
        <v>0.44</v>
      </c>
      <c r="Q463" s="295"/>
      <c r="R463" s="295">
        <v>0.42</v>
      </c>
      <c r="S463" s="295"/>
      <c r="T463" s="295">
        <v>50.16</v>
      </c>
      <c r="U463" s="295">
        <v>1.1599999999999999</v>
      </c>
      <c r="V463" s="295">
        <v>2.52</v>
      </c>
      <c r="W463" s="295">
        <v>0.25</v>
      </c>
      <c r="X463" s="295">
        <v>11.27</v>
      </c>
      <c r="Y463" s="295">
        <v>0.26</v>
      </c>
      <c r="Z463" s="295">
        <v>15.27</v>
      </c>
      <c r="AA463" s="295">
        <v>18.39</v>
      </c>
      <c r="AB463" s="295">
        <v>0.24</v>
      </c>
      <c r="AC463" s="295"/>
    </row>
    <row r="464" spans="1:29">
      <c r="A464" s="295" t="s">
        <v>3183</v>
      </c>
      <c r="B464" s="298" t="s">
        <v>3224</v>
      </c>
      <c r="C464" s="298" t="s">
        <v>3195</v>
      </c>
      <c r="D464" s="295"/>
      <c r="E464" s="295">
        <v>1E-3</v>
      </c>
      <c r="F464" s="295">
        <v>1117</v>
      </c>
      <c r="G464" s="291">
        <f t="shared" si="7"/>
        <v>1390.15</v>
      </c>
      <c r="H464" s="295">
        <v>48.18</v>
      </c>
      <c r="I464" s="295">
        <v>5.2</v>
      </c>
      <c r="J464" s="295">
        <v>11.56</v>
      </c>
      <c r="K464" s="295">
        <v>16.64</v>
      </c>
      <c r="L464" s="295">
        <v>0.22</v>
      </c>
      <c r="M464" s="295">
        <v>4.78</v>
      </c>
      <c r="N464" s="295">
        <v>9.4</v>
      </c>
      <c r="O464" s="295">
        <v>2.54</v>
      </c>
      <c r="P464" s="295">
        <v>0.57999999999999996</v>
      </c>
      <c r="Q464" s="295"/>
      <c r="R464" s="295">
        <v>0.56000000000000005</v>
      </c>
      <c r="S464" s="295"/>
      <c r="T464" s="295">
        <v>51.19</v>
      </c>
      <c r="U464" s="295">
        <v>1.26</v>
      </c>
      <c r="V464" s="295">
        <v>2.15</v>
      </c>
      <c r="W464" s="295">
        <v>0.28000000000000003</v>
      </c>
      <c r="X464" s="295">
        <v>11.9</v>
      </c>
      <c r="Y464" s="295">
        <v>0.32</v>
      </c>
      <c r="Z464" s="295">
        <v>15.65</v>
      </c>
      <c r="AA464" s="295">
        <v>17.57</v>
      </c>
      <c r="AB464" s="295">
        <v>0.23</v>
      </c>
      <c r="AC464" s="295"/>
    </row>
    <row r="465" spans="1:29">
      <c r="A465" s="295" t="s">
        <v>3183</v>
      </c>
      <c r="B465" s="298" t="s">
        <v>3225</v>
      </c>
      <c r="C465" s="298" t="s">
        <v>3213</v>
      </c>
      <c r="D465" s="295"/>
      <c r="E465" s="295">
        <v>1E-3</v>
      </c>
      <c r="F465" s="295">
        <v>1106</v>
      </c>
      <c r="G465" s="291">
        <f t="shared" si="7"/>
        <v>1379.15</v>
      </c>
      <c r="H465" s="295">
        <v>48.45</v>
      </c>
      <c r="I465" s="295">
        <v>5.17</v>
      </c>
      <c r="J465" s="295">
        <v>11.33</v>
      </c>
      <c r="K465" s="295">
        <v>16.91</v>
      </c>
      <c r="L465" s="295">
        <v>0.28000000000000003</v>
      </c>
      <c r="M465" s="295">
        <v>4.49</v>
      </c>
      <c r="N465" s="295">
        <v>9.02</v>
      </c>
      <c r="O465" s="295">
        <v>2.5499999999999998</v>
      </c>
      <c r="P465" s="295">
        <v>0.67</v>
      </c>
      <c r="Q465" s="295"/>
      <c r="R465" s="295">
        <v>0.59</v>
      </c>
      <c r="S465" s="295"/>
      <c r="T465" s="295">
        <v>51.37</v>
      </c>
      <c r="U465" s="295">
        <v>1.24</v>
      </c>
      <c r="V465" s="295">
        <v>2.14</v>
      </c>
      <c r="W465" s="295">
        <v>0.24</v>
      </c>
      <c r="X465" s="295">
        <v>13.01</v>
      </c>
      <c r="Y465" s="295">
        <v>0.28999999999999998</v>
      </c>
      <c r="Z465" s="295">
        <v>16.239999999999998</v>
      </c>
      <c r="AA465" s="295">
        <v>16.05</v>
      </c>
      <c r="AB465" s="295">
        <v>0.23</v>
      </c>
      <c r="AC465" s="295"/>
    </row>
    <row r="466" spans="1:29">
      <c r="A466" s="295" t="s">
        <v>3183</v>
      </c>
      <c r="B466" s="298" t="s">
        <v>3226</v>
      </c>
      <c r="C466" s="298" t="s">
        <v>3205</v>
      </c>
      <c r="D466" s="295"/>
      <c r="E466" s="295">
        <v>1E-3</v>
      </c>
      <c r="F466" s="295">
        <v>1138</v>
      </c>
      <c r="G466" s="291">
        <f t="shared" si="7"/>
        <v>1411.15</v>
      </c>
      <c r="H466" s="295">
        <v>48.6</v>
      </c>
      <c r="I466" s="295">
        <v>4.3899999999999997</v>
      </c>
      <c r="J466" s="295">
        <v>12.01</v>
      </c>
      <c r="K466" s="295">
        <v>16.87</v>
      </c>
      <c r="L466" s="295">
        <v>0.25</v>
      </c>
      <c r="M466" s="295">
        <v>5.08</v>
      </c>
      <c r="N466" s="295">
        <v>9.76</v>
      </c>
      <c r="O466" s="295">
        <v>2.48</v>
      </c>
      <c r="P466" s="295">
        <v>0.59</v>
      </c>
      <c r="Q466" s="295"/>
      <c r="R466" s="295">
        <v>0.36</v>
      </c>
      <c r="S466" s="295"/>
      <c r="T466" s="295">
        <v>50.19</v>
      </c>
      <c r="U466" s="295">
        <v>1.01</v>
      </c>
      <c r="V466" s="295">
        <v>2.89</v>
      </c>
      <c r="W466" s="295">
        <v>0.22</v>
      </c>
      <c r="X466" s="295">
        <v>10.130000000000001</v>
      </c>
      <c r="Y466" s="295">
        <v>0.22</v>
      </c>
      <c r="Z466" s="295">
        <v>15.1</v>
      </c>
      <c r="AA466" s="295">
        <v>19.59</v>
      </c>
      <c r="AB466" s="295">
        <v>0.3</v>
      </c>
      <c r="AC466" s="295"/>
    </row>
    <row r="467" spans="1:29">
      <c r="A467" s="295" t="s">
        <v>3227</v>
      </c>
      <c r="B467" s="298" t="s">
        <v>2206</v>
      </c>
      <c r="C467" s="298" t="s">
        <v>3054</v>
      </c>
      <c r="D467" s="295"/>
      <c r="E467" s="295">
        <v>1E-3</v>
      </c>
      <c r="F467" s="295">
        <v>1177</v>
      </c>
      <c r="G467" s="291">
        <f t="shared" si="7"/>
        <v>1450.15</v>
      </c>
      <c r="H467" s="301">
        <v>50.65</v>
      </c>
      <c r="I467" s="302">
        <v>2.12</v>
      </c>
      <c r="J467" s="302">
        <v>13.75</v>
      </c>
      <c r="K467" s="302">
        <v>13.33</v>
      </c>
      <c r="L467" s="302">
        <v>0.23</v>
      </c>
      <c r="M467" s="302">
        <v>6.41</v>
      </c>
      <c r="N467" s="302">
        <v>11.2</v>
      </c>
      <c r="O467" s="302">
        <v>2.65</v>
      </c>
      <c r="P467" s="302">
        <v>0.17</v>
      </c>
      <c r="Q467" s="302">
        <v>7.0000000000000007E-2</v>
      </c>
      <c r="R467" s="302">
        <v>0.16</v>
      </c>
      <c r="S467" s="295"/>
      <c r="T467" s="301">
        <v>51.28</v>
      </c>
      <c r="U467" s="302">
        <v>0.75</v>
      </c>
      <c r="V467" s="302">
        <v>3.66</v>
      </c>
      <c r="W467" s="302">
        <v>0.51</v>
      </c>
      <c r="X467" s="302">
        <v>8.0500000000000007</v>
      </c>
      <c r="Y467" s="302">
        <v>0.18</v>
      </c>
      <c r="Z467" s="302">
        <v>15.66</v>
      </c>
      <c r="AA467" s="302">
        <v>20.350000000000001</v>
      </c>
      <c r="AB467" s="302">
        <v>0.25</v>
      </c>
      <c r="AC467" s="302" t="s">
        <v>1353</v>
      </c>
    </row>
    <row r="468" spans="1:29">
      <c r="A468" s="295" t="s">
        <v>3227</v>
      </c>
      <c r="B468" s="298" t="s">
        <v>2209</v>
      </c>
      <c r="C468" s="298" t="s">
        <v>3054</v>
      </c>
      <c r="D468" s="295"/>
      <c r="E468" s="295">
        <v>1E-3</v>
      </c>
      <c r="F468" s="295">
        <v>1168</v>
      </c>
      <c r="G468" s="291">
        <f t="shared" si="7"/>
        <v>1441.15</v>
      </c>
      <c r="H468" s="301">
        <v>50.35</v>
      </c>
      <c r="I468" s="302">
        <v>1.98</v>
      </c>
      <c r="J468" s="302">
        <v>13.51</v>
      </c>
      <c r="K468" s="302">
        <v>13.59</v>
      </c>
      <c r="L468" s="302">
        <v>0.23</v>
      </c>
      <c r="M468" s="302">
        <v>6.32</v>
      </c>
      <c r="N468" s="302">
        <v>10.4</v>
      </c>
      <c r="O468" s="302">
        <v>2.77</v>
      </c>
      <c r="P468" s="302">
        <v>0.17</v>
      </c>
      <c r="Q468" s="302">
        <v>0.09</v>
      </c>
      <c r="R468" s="302">
        <v>0.15</v>
      </c>
      <c r="S468" s="295"/>
      <c r="T468" s="301">
        <v>51.21</v>
      </c>
      <c r="U468" s="302">
        <v>0.84</v>
      </c>
      <c r="V468" s="302">
        <v>3.8</v>
      </c>
      <c r="W468" s="302">
        <v>0.34</v>
      </c>
      <c r="X468" s="302">
        <v>8.39</v>
      </c>
      <c r="Y468" s="302">
        <v>0.19</v>
      </c>
      <c r="Z468" s="302">
        <v>15.68</v>
      </c>
      <c r="AA468" s="302">
        <v>19.559999999999999</v>
      </c>
      <c r="AB468" s="302">
        <v>0.27</v>
      </c>
      <c r="AC468" s="302" t="s">
        <v>1353</v>
      </c>
    </row>
    <row r="469" spans="1:29">
      <c r="A469" s="295" t="s">
        <v>3228</v>
      </c>
      <c r="B469" s="298" t="s">
        <v>2210</v>
      </c>
      <c r="C469" s="298" t="s">
        <v>3054</v>
      </c>
      <c r="D469" s="295"/>
      <c r="E469" s="295">
        <v>1E-3</v>
      </c>
      <c r="F469" s="295">
        <v>1158</v>
      </c>
      <c r="G469" s="291">
        <f t="shared" si="7"/>
        <v>1431.15</v>
      </c>
      <c r="H469" s="301">
        <v>50.22</v>
      </c>
      <c r="I469" s="302">
        <v>2.7</v>
      </c>
      <c r="J469" s="302">
        <v>12.77</v>
      </c>
      <c r="K469" s="302">
        <v>14</v>
      </c>
      <c r="L469" s="302">
        <v>0.24</v>
      </c>
      <c r="M469" s="302">
        <v>5.65</v>
      </c>
      <c r="N469" s="302">
        <v>10.199999999999999</v>
      </c>
      <c r="O469" s="302">
        <v>2.79</v>
      </c>
      <c r="P469" s="302">
        <v>0.27</v>
      </c>
      <c r="Q469" s="302">
        <v>0.05</v>
      </c>
      <c r="R469" s="302">
        <v>0.2</v>
      </c>
      <c r="S469" s="295"/>
      <c r="T469" s="301">
        <v>50.52</v>
      </c>
      <c r="U469" s="302">
        <v>0.84</v>
      </c>
      <c r="V469" s="302">
        <v>3.59</v>
      </c>
      <c r="W469" s="302">
        <v>0.3</v>
      </c>
      <c r="X469" s="302">
        <v>8.92</v>
      </c>
      <c r="Y469" s="302">
        <v>0.21</v>
      </c>
      <c r="Z469" s="302">
        <v>15.56</v>
      </c>
      <c r="AA469" s="302">
        <v>19.46</v>
      </c>
      <c r="AB469" s="302">
        <v>0.27</v>
      </c>
      <c r="AC469" s="302" t="s">
        <v>1353</v>
      </c>
    </row>
    <row r="470" spans="1:29">
      <c r="A470" s="295" t="s">
        <v>3228</v>
      </c>
      <c r="B470" s="298" t="s">
        <v>2211</v>
      </c>
      <c r="C470" s="298" t="s">
        <v>3054</v>
      </c>
      <c r="D470" s="295"/>
      <c r="E470" s="295">
        <v>1E-3</v>
      </c>
      <c r="F470" s="295">
        <v>1148</v>
      </c>
      <c r="G470" s="291">
        <f t="shared" si="7"/>
        <v>1421.15</v>
      </c>
      <c r="H470" s="301">
        <v>51.01</v>
      </c>
      <c r="I470" s="302">
        <v>3.43</v>
      </c>
      <c r="J470" s="302">
        <v>12.2</v>
      </c>
      <c r="K470" s="302">
        <v>15.04</v>
      </c>
      <c r="L470" s="302">
        <v>0.26</v>
      </c>
      <c r="M470" s="302">
        <v>5.0599999999999996</v>
      </c>
      <c r="N470" s="302">
        <v>9.85</v>
      </c>
      <c r="O470" s="302">
        <v>2.7</v>
      </c>
      <c r="P470" s="302">
        <v>0.24</v>
      </c>
      <c r="Q470" s="302" t="s">
        <v>1353</v>
      </c>
      <c r="R470" s="302">
        <v>0.23</v>
      </c>
      <c r="S470" s="295"/>
      <c r="T470" s="301">
        <v>51.31</v>
      </c>
      <c r="U470" s="302">
        <v>0.92</v>
      </c>
      <c r="V470" s="302">
        <v>3.75</v>
      </c>
      <c r="W470" s="302">
        <v>0.25</v>
      </c>
      <c r="X470" s="302">
        <v>9.42</v>
      </c>
      <c r="Y470" s="302">
        <v>0.27</v>
      </c>
      <c r="Z470" s="302">
        <v>15.1</v>
      </c>
      <c r="AA470" s="302">
        <v>19.36</v>
      </c>
      <c r="AB470" s="302">
        <v>0.27</v>
      </c>
      <c r="AC470" s="302" t="s">
        <v>1353</v>
      </c>
    </row>
    <row r="471" spans="1:29">
      <c r="A471" s="295" t="s">
        <v>3228</v>
      </c>
      <c r="B471" s="298" t="s">
        <v>2212</v>
      </c>
      <c r="C471" s="298" t="s">
        <v>3054</v>
      </c>
      <c r="D471" s="295"/>
      <c r="E471" s="295">
        <v>1E-3</v>
      </c>
      <c r="F471" s="295">
        <v>1136</v>
      </c>
      <c r="G471" s="291">
        <f t="shared" si="7"/>
        <v>1409.15</v>
      </c>
      <c r="H471" s="301">
        <v>50.21</v>
      </c>
      <c r="I471" s="302">
        <v>3.83</v>
      </c>
      <c r="J471" s="302">
        <v>11.92</v>
      </c>
      <c r="K471" s="302">
        <v>15.14</v>
      </c>
      <c r="L471" s="302">
        <v>0.31</v>
      </c>
      <c r="M471" s="302">
        <v>5.27</v>
      </c>
      <c r="N471" s="302">
        <v>9.31</v>
      </c>
      <c r="O471" s="302">
        <v>2.2999999999999998</v>
      </c>
      <c r="P471" s="302">
        <v>0.28999999999999998</v>
      </c>
      <c r="Q471" s="302">
        <v>7.0000000000000007E-2</v>
      </c>
      <c r="R471" s="302">
        <v>0.3</v>
      </c>
      <c r="S471" s="295"/>
      <c r="T471" s="301">
        <v>50.41</v>
      </c>
      <c r="U471" s="302">
        <v>0.9</v>
      </c>
      <c r="V471" s="302">
        <v>3.86</v>
      </c>
      <c r="W471" s="302">
        <v>0.23</v>
      </c>
      <c r="X471" s="302">
        <v>9.59</v>
      </c>
      <c r="Y471" s="302">
        <v>0.2</v>
      </c>
      <c r="Z471" s="302">
        <v>14.8</v>
      </c>
      <c r="AA471" s="302">
        <v>19.760000000000002</v>
      </c>
      <c r="AB471" s="302">
        <v>0.31</v>
      </c>
      <c r="AC471" s="302" t="s">
        <v>1353</v>
      </c>
    </row>
    <row r="472" spans="1:29">
      <c r="A472" s="295" t="s">
        <v>3228</v>
      </c>
      <c r="B472" s="298" t="s">
        <v>2213</v>
      </c>
      <c r="C472" s="298" t="s">
        <v>3054</v>
      </c>
      <c r="D472" s="295"/>
      <c r="E472" s="295">
        <v>1E-3</v>
      </c>
      <c r="F472" s="295">
        <v>1130</v>
      </c>
      <c r="G472" s="291">
        <f t="shared" si="7"/>
        <v>1403.15</v>
      </c>
      <c r="H472" s="301">
        <v>48.88</v>
      </c>
      <c r="I472" s="302">
        <v>5.07</v>
      </c>
      <c r="J472" s="302">
        <v>11.62</v>
      </c>
      <c r="K472" s="302">
        <v>15.24</v>
      </c>
      <c r="L472" s="302">
        <v>0.26</v>
      </c>
      <c r="M472" s="302">
        <v>4.68</v>
      </c>
      <c r="N472" s="302">
        <v>8.9</v>
      </c>
      <c r="O472" s="302">
        <v>2.5099999999999998</v>
      </c>
      <c r="P472" s="302">
        <v>0.38</v>
      </c>
      <c r="Q472" s="302">
        <v>0.05</v>
      </c>
      <c r="R472" s="302">
        <v>0.41</v>
      </c>
      <c r="S472" s="295"/>
      <c r="T472" s="301">
        <v>50.33</v>
      </c>
      <c r="U472" s="302">
        <v>0.93</v>
      </c>
      <c r="V472" s="302">
        <v>3.36</v>
      </c>
      <c r="W472" s="302">
        <v>0.19</v>
      </c>
      <c r="X472" s="302">
        <v>9.83</v>
      </c>
      <c r="Y472" s="302">
        <v>0.2</v>
      </c>
      <c r="Z472" s="302">
        <v>15.16</v>
      </c>
      <c r="AA472" s="302">
        <v>19.39</v>
      </c>
      <c r="AB472" s="302">
        <v>0.27</v>
      </c>
      <c r="AC472" s="302" t="s">
        <v>1353</v>
      </c>
    </row>
    <row r="473" spans="1:29">
      <c r="A473" s="295" t="s">
        <v>3228</v>
      </c>
      <c r="B473" s="298" t="s">
        <v>2214</v>
      </c>
      <c r="C473" s="298" t="s">
        <v>3054</v>
      </c>
      <c r="D473" s="295"/>
      <c r="E473" s="295">
        <v>1E-3</v>
      </c>
      <c r="F473" s="295">
        <v>1177</v>
      </c>
      <c r="G473" s="291">
        <f t="shared" si="7"/>
        <v>1450.15</v>
      </c>
      <c r="H473" s="301">
        <v>50.8</v>
      </c>
      <c r="I473" s="302">
        <v>1.57</v>
      </c>
      <c r="J473" s="302">
        <v>14.23</v>
      </c>
      <c r="K473" s="302">
        <v>11.82</v>
      </c>
      <c r="L473" s="302">
        <v>0.25</v>
      </c>
      <c r="M473" s="302">
        <v>6.53</v>
      </c>
      <c r="N473" s="302">
        <v>11.23</v>
      </c>
      <c r="O473" s="302">
        <v>2.85</v>
      </c>
      <c r="P473" s="302">
        <v>0.48</v>
      </c>
      <c r="Q473" s="302" t="s">
        <v>1353</v>
      </c>
      <c r="R473" s="302">
        <v>0.2</v>
      </c>
      <c r="S473" s="295"/>
      <c r="T473" s="301">
        <v>52.23</v>
      </c>
      <c r="U473" s="302">
        <v>0.53</v>
      </c>
      <c r="V473" s="302">
        <v>2.1800000000000002</v>
      </c>
      <c r="W473" s="302">
        <v>0.56000000000000005</v>
      </c>
      <c r="X473" s="302">
        <v>7.01</v>
      </c>
      <c r="Y473" s="302">
        <v>0.18</v>
      </c>
      <c r="Z473" s="302">
        <v>16.559999999999999</v>
      </c>
      <c r="AA473" s="302">
        <v>20.309999999999999</v>
      </c>
      <c r="AB473" s="302">
        <v>0.28000000000000003</v>
      </c>
      <c r="AC473" s="302" t="s">
        <v>1353</v>
      </c>
    </row>
    <row r="474" spans="1:29">
      <c r="A474" s="295" t="s">
        <v>3228</v>
      </c>
      <c r="B474" s="298" t="s">
        <v>2215</v>
      </c>
      <c r="C474" s="298" t="s">
        <v>3054</v>
      </c>
      <c r="D474" s="295"/>
      <c r="E474" s="295">
        <v>1E-3</v>
      </c>
      <c r="F474" s="295">
        <v>1168</v>
      </c>
      <c r="G474" s="291">
        <f t="shared" si="7"/>
        <v>1441.15</v>
      </c>
      <c r="H474" s="301">
        <v>50.86</v>
      </c>
      <c r="I474" s="302">
        <v>1.75</v>
      </c>
      <c r="J474" s="302">
        <v>14.08</v>
      </c>
      <c r="K474" s="302">
        <v>12.19</v>
      </c>
      <c r="L474" s="302">
        <v>0.22</v>
      </c>
      <c r="M474" s="302">
        <v>5.96</v>
      </c>
      <c r="N474" s="302">
        <v>10.43</v>
      </c>
      <c r="O474" s="302">
        <v>3.19</v>
      </c>
      <c r="P474" s="302">
        <v>0.56999999999999995</v>
      </c>
      <c r="Q474" s="302" t="s">
        <v>1353</v>
      </c>
      <c r="R474" s="302">
        <v>0.18</v>
      </c>
      <c r="S474" s="295"/>
      <c r="T474" s="301">
        <v>52.18</v>
      </c>
      <c r="U474" s="302">
        <v>0.61</v>
      </c>
      <c r="V474" s="302">
        <v>2.4700000000000002</v>
      </c>
      <c r="W474" s="302">
        <v>0.15</v>
      </c>
      <c r="X474" s="302">
        <v>7.62</v>
      </c>
      <c r="Y474" s="302">
        <v>0.2</v>
      </c>
      <c r="Z474" s="302">
        <v>16.29</v>
      </c>
      <c r="AA474" s="302">
        <v>18.97</v>
      </c>
      <c r="AB474" s="302">
        <v>0.28000000000000003</v>
      </c>
      <c r="AC474" s="302" t="s">
        <v>1353</v>
      </c>
    </row>
    <row r="475" spans="1:29">
      <c r="A475" s="295" t="s">
        <v>3228</v>
      </c>
      <c r="B475" s="298" t="s">
        <v>2216</v>
      </c>
      <c r="C475" s="298" t="s">
        <v>3054</v>
      </c>
      <c r="D475" s="295"/>
      <c r="E475" s="295">
        <v>1E-3</v>
      </c>
      <c r="F475" s="295">
        <v>1158</v>
      </c>
      <c r="G475" s="291">
        <f t="shared" si="7"/>
        <v>1431.15</v>
      </c>
      <c r="H475" s="301">
        <v>50.88</v>
      </c>
      <c r="I475" s="302">
        <v>2.36</v>
      </c>
      <c r="J475" s="302">
        <v>13.64</v>
      </c>
      <c r="K475" s="302">
        <v>13.57</v>
      </c>
      <c r="L475" s="302">
        <v>0.2</v>
      </c>
      <c r="M475" s="302">
        <v>5.47</v>
      </c>
      <c r="N475" s="302">
        <v>9.94</v>
      </c>
      <c r="O475" s="302">
        <v>3.05</v>
      </c>
      <c r="P475" s="302">
        <v>0.67</v>
      </c>
      <c r="Q475" s="302" t="s">
        <v>1353</v>
      </c>
      <c r="R475" s="302">
        <v>0.25</v>
      </c>
      <c r="S475" s="295"/>
      <c r="T475" s="301">
        <v>51.38</v>
      </c>
      <c r="U475" s="302">
        <v>0.56000000000000005</v>
      </c>
      <c r="V475" s="302">
        <v>2.34</v>
      </c>
      <c r="W475" s="302">
        <v>0.38</v>
      </c>
      <c r="X475" s="302">
        <v>7.64</v>
      </c>
      <c r="Y475" s="302">
        <v>0.16</v>
      </c>
      <c r="Z475" s="302">
        <v>16.04</v>
      </c>
      <c r="AA475" s="302">
        <v>20.23</v>
      </c>
      <c r="AB475" s="302">
        <v>0.28999999999999998</v>
      </c>
      <c r="AC475" s="302" t="s">
        <v>1353</v>
      </c>
    </row>
    <row r="476" spans="1:29">
      <c r="A476" s="295" t="s">
        <v>3228</v>
      </c>
      <c r="B476" s="298" t="s">
        <v>2217</v>
      </c>
      <c r="C476" s="298" t="s">
        <v>3054</v>
      </c>
      <c r="D476" s="295"/>
      <c r="E476" s="295">
        <v>1E-3</v>
      </c>
      <c r="F476" s="295">
        <v>1148</v>
      </c>
      <c r="G476" s="291">
        <f t="shared" si="7"/>
        <v>1421.15</v>
      </c>
      <c r="H476" s="301">
        <v>51.85</v>
      </c>
      <c r="I476" s="302">
        <v>2.72</v>
      </c>
      <c r="J476" s="302">
        <v>13.44</v>
      </c>
      <c r="K476" s="302">
        <v>14.16</v>
      </c>
      <c r="L476" s="302">
        <v>0.21</v>
      </c>
      <c r="M476" s="302">
        <v>5.07</v>
      </c>
      <c r="N476" s="302">
        <v>9.56</v>
      </c>
      <c r="O476" s="302">
        <v>3.04</v>
      </c>
      <c r="P476" s="302">
        <v>0.81</v>
      </c>
      <c r="Q476" s="302" t="s">
        <v>1353</v>
      </c>
      <c r="R476" s="302">
        <v>0.32</v>
      </c>
      <c r="S476" s="295"/>
      <c r="T476" s="301">
        <v>51.38</v>
      </c>
      <c r="U476" s="302">
        <v>0.72</v>
      </c>
      <c r="V476" s="302">
        <v>2.21</v>
      </c>
      <c r="W476" s="302">
        <v>0.18</v>
      </c>
      <c r="X476" s="302">
        <v>8.8800000000000008</v>
      </c>
      <c r="Y476" s="302">
        <v>0.21</v>
      </c>
      <c r="Z476" s="302">
        <v>16.5</v>
      </c>
      <c r="AA476" s="302">
        <v>19.559999999999999</v>
      </c>
      <c r="AB476" s="302">
        <v>0.3</v>
      </c>
      <c r="AC476" s="302" t="s">
        <v>1353</v>
      </c>
    </row>
    <row r="477" spans="1:29">
      <c r="A477" s="295" t="s">
        <v>3228</v>
      </c>
      <c r="B477" s="298" t="s">
        <v>2220</v>
      </c>
      <c r="C477" s="298" t="s">
        <v>3054</v>
      </c>
      <c r="D477" s="295"/>
      <c r="E477" s="295">
        <v>1E-3</v>
      </c>
      <c r="F477" s="295">
        <v>1111</v>
      </c>
      <c r="G477" s="291">
        <f t="shared" si="7"/>
        <v>1384.15</v>
      </c>
      <c r="H477" s="301">
        <v>51.52</v>
      </c>
      <c r="I477" s="302">
        <v>3.83</v>
      </c>
      <c r="J477" s="302">
        <v>12.62</v>
      </c>
      <c r="K477" s="302">
        <v>14.42</v>
      </c>
      <c r="L477" s="302">
        <v>0.23</v>
      </c>
      <c r="M477" s="302">
        <v>3.76</v>
      </c>
      <c r="N477" s="302">
        <v>7.72</v>
      </c>
      <c r="O477" s="302">
        <v>2.48</v>
      </c>
      <c r="P477" s="302">
        <v>1.34</v>
      </c>
      <c r="Q477" s="302" t="s">
        <v>1353</v>
      </c>
      <c r="R477" s="302">
        <v>0.63</v>
      </c>
      <c r="S477" s="295"/>
      <c r="T477" s="301">
        <v>51.07</v>
      </c>
      <c r="U477" s="302">
        <v>0.94</v>
      </c>
      <c r="V477" s="302">
        <v>2.0299999999999998</v>
      </c>
      <c r="W477" s="302" t="s">
        <v>1353</v>
      </c>
      <c r="X477" s="302">
        <v>11.65</v>
      </c>
      <c r="Y477" s="302">
        <v>0.27</v>
      </c>
      <c r="Z477" s="302">
        <v>15.17</v>
      </c>
      <c r="AA477" s="302">
        <v>18.309999999999999</v>
      </c>
      <c r="AB477" s="302">
        <v>0.39</v>
      </c>
      <c r="AC477" s="302" t="s">
        <v>1353</v>
      </c>
    </row>
    <row r="478" spans="1:29">
      <c r="A478" s="295" t="s">
        <v>3229</v>
      </c>
      <c r="B478" s="295" t="s">
        <v>3230</v>
      </c>
      <c r="C478" s="303" t="s">
        <v>3231</v>
      </c>
      <c r="D478" s="295"/>
      <c r="E478" s="295">
        <v>1E-3</v>
      </c>
      <c r="F478" s="295">
        <v>1130</v>
      </c>
      <c r="G478" s="291">
        <f t="shared" si="7"/>
        <v>1403.15</v>
      </c>
      <c r="H478" s="295">
        <v>48.17</v>
      </c>
      <c r="I478" s="295">
        <v>4.2</v>
      </c>
      <c r="J478" s="295">
        <v>11.8</v>
      </c>
      <c r="K478" s="295">
        <v>15.73</v>
      </c>
      <c r="L478" s="295"/>
      <c r="M478" s="295">
        <v>5.17</v>
      </c>
      <c r="N478" s="295">
        <v>10.56</v>
      </c>
      <c r="O478" s="295">
        <v>2.57</v>
      </c>
      <c r="P478" s="295">
        <v>0.55000000000000004</v>
      </c>
      <c r="Q478" s="295"/>
      <c r="R478" s="295"/>
      <c r="S478" s="295"/>
      <c r="T478" s="295">
        <v>49.71</v>
      </c>
      <c r="U478" s="295">
        <v>1.96</v>
      </c>
      <c r="V478" s="295">
        <v>3.73</v>
      </c>
      <c r="W478" s="295"/>
      <c r="X478" s="295">
        <v>10.94</v>
      </c>
      <c r="Y478" s="295"/>
      <c r="Z478" s="295">
        <v>14.23</v>
      </c>
      <c r="AA478" s="295">
        <v>19.75</v>
      </c>
      <c r="AB478" s="295">
        <v>0.32</v>
      </c>
      <c r="AC478" s="295"/>
    </row>
    <row r="479" spans="1:29">
      <c r="A479" s="295" t="s">
        <v>3229</v>
      </c>
      <c r="B479" s="295" t="s">
        <v>3232</v>
      </c>
      <c r="C479" s="303" t="s">
        <v>3233</v>
      </c>
      <c r="D479" s="295"/>
      <c r="E479" s="295">
        <v>1E-3</v>
      </c>
      <c r="F479" s="295">
        <v>1125</v>
      </c>
      <c r="G479" s="291">
        <f t="shared" si="7"/>
        <v>1398.15</v>
      </c>
      <c r="H479" s="295">
        <v>49</v>
      </c>
      <c r="I479" s="295">
        <v>4.0999999999999996</v>
      </c>
      <c r="J479" s="295">
        <v>11.82</v>
      </c>
      <c r="K479" s="295">
        <v>15.18</v>
      </c>
      <c r="L479" s="295"/>
      <c r="M479" s="295">
        <v>5.18</v>
      </c>
      <c r="N479" s="295">
        <v>10.9</v>
      </c>
      <c r="O479" s="295">
        <v>2.6</v>
      </c>
      <c r="P479" s="295">
        <v>0.47</v>
      </c>
      <c r="Q479" s="295"/>
      <c r="R479" s="295"/>
      <c r="S479" s="295"/>
      <c r="T479" s="295">
        <v>51.42</v>
      </c>
      <c r="U479" s="295">
        <v>1.48</v>
      </c>
      <c r="V479" s="295">
        <v>3.33</v>
      </c>
      <c r="W479" s="295"/>
      <c r="X479" s="295">
        <v>9.15</v>
      </c>
      <c r="Y479" s="295"/>
      <c r="Z479" s="295">
        <v>14.32</v>
      </c>
      <c r="AA479" s="295">
        <v>20.47</v>
      </c>
      <c r="AB479" s="295">
        <v>0.28000000000000003</v>
      </c>
      <c r="AC479" s="295"/>
    </row>
    <row r="480" spans="1:29">
      <c r="A480" s="295" t="s">
        <v>3229</v>
      </c>
      <c r="B480" s="295" t="s">
        <v>3234</v>
      </c>
      <c r="C480" s="303" t="s">
        <v>3233</v>
      </c>
      <c r="D480" s="295"/>
      <c r="E480" s="295">
        <v>1E-3</v>
      </c>
      <c r="F480" s="295">
        <v>1125</v>
      </c>
      <c r="G480" s="291">
        <f t="shared" si="7"/>
        <v>1398.15</v>
      </c>
      <c r="H480" s="295">
        <v>48.6</v>
      </c>
      <c r="I480" s="295">
        <v>4.3499999999999996</v>
      </c>
      <c r="J480" s="295">
        <v>11.82</v>
      </c>
      <c r="K480" s="295">
        <v>15.06</v>
      </c>
      <c r="L480" s="295"/>
      <c r="M480" s="295">
        <v>5.03</v>
      </c>
      <c r="N480" s="295">
        <v>10.6</v>
      </c>
      <c r="O480" s="295">
        <v>2.63</v>
      </c>
      <c r="P480" s="295">
        <v>0.47</v>
      </c>
      <c r="Q480" s="295"/>
      <c r="R480" s="295"/>
      <c r="S480" s="295"/>
      <c r="T480" s="295">
        <v>51.5</v>
      </c>
      <c r="U480" s="295">
        <v>1.6</v>
      </c>
      <c r="V480" s="295">
        <v>3.5</v>
      </c>
      <c r="W480" s="295"/>
      <c r="X480" s="295">
        <v>9.1999999999999993</v>
      </c>
      <c r="Y480" s="295"/>
      <c r="Z480" s="295">
        <v>14.3</v>
      </c>
      <c r="AA480" s="295">
        <v>20.5</v>
      </c>
      <c r="AB480" s="295">
        <v>0.28000000000000003</v>
      </c>
      <c r="AC480" s="295"/>
    </row>
    <row r="481" spans="1:29">
      <c r="A481" s="295" t="s">
        <v>3229</v>
      </c>
      <c r="B481" s="295" t="s">
        <v>3235</v>
      </c>
      <c r="C481" s="303" t="s">
        <v>3233</v>
      </c>
      <c r="D481" s="295"/>
      <c r="E481" s="295">
        <v>1E-3</v>
      </c>
      <c r="F481" s="295">
        <v>1115</v>
      </c>
      <c r="G481" s="291">
        <f t="shared" si="7"/>
        <v>1388.15</v>
      </c>
      <c r="H481" s="295">
        <v>49</v>
      </c>
      <c r="I481" s="295">
        <v>4.62</v>
      </c>
      <c r="J481" s="295">
        <v>11.68</v>
      </c>
      <c r="K481" s="295">
        <v>15.74</v>
      </c>
      <c r="L481" s="295"/>
      <c r="M481" s="295">
        <v>4.6900000000000004</v>
      </c>
      <c r="N481" s="295">
        <v>9.7100000000000009</v>
      </c>
      <c r="O481" s="295">
        <v>2.79</v>
      </c>
      <c r="P481" s="295">
        <v>0.57999999999999996</v>
      </c>
      <c r="Q481" s="295"/>
      <c r="R481" s="295"/>
      <c r="S481" s="295"/>
      <c r="T481" s="295">
        <v>51.2</v>
      </c>
      <c r="U481" s="295">
        <v>1.7</v>
      </c>
      <c r="V481" s="295">
        <v>3.2</v>
      </c>
      <c r="W481" s="295"/>
      <c r="X481" s="295">
        <v>9.8000000000000007</v>
      </c>
      <c r="Y481" s="295"/>
      <c r="Z481" s="295">
        <v>14.1</v>
      </c>
      <c r="AA481" s="295">
        <v>20.100000000000001</v>
      </c>
      <c r="AB481" s="295">
        <v>0.28000000000000003</v>
      </c>
      <c r="AC481" s="295"/>
    </row>
    <row r="482" spans="1:29">
      <c r="A482" s="295" t="s">
        <v>3229</v>
      </c>
      <c r="B482" s="295" t="s">
        <v>3236</v>
      </c>
      <c r="C482" s="303" t="s">
        <v>3233</v>
      </c>
      <c r="D482" s="295"/>
      <c r="E482" s="295">
        <v>1E-3</v>
      </c>
      <c r="F482" s="295">
        <v>1115</v>
      </c>
      <c r="G482" s="291">
        <f t="shared" si="7"/>
        <v>1388.15</v>
      </c>
      <c r="H482" s="295">
        <v>48.3</v>
      </c>
      <c r="I482" s="295">
        <v>4.45</v>
      </c>
      <c r="J482" s="295">
        <v>11.58</v>
      </c>
      <c r="K482" s="295">
        <v>16.03</v>
      </c>
      <c r="L482" s="295"/>
      <c r="M482" s="295">
        <v>4.71</v>
      </c>
      <c r="N482" s="295">
        <v>8.8000000000000007</v>
      </c>
      <c r="O482" s="295">
        <v>2.73</v>
      </c>
      <c r="P482" s="295">
        <v>0.53</v>
      </c>
      <c r="Q482" s="295"/>
      <c r="R482" s="295"/>
      <c r="S482" s="295"/>
      <c r="T482" s="295">
        <v>51.5</v>
      </c>
      <c r="U482" s="295">
        <v>1.4</v>
      </c>
      <c r="V482" s="295">
        <v>2.6</v>
      </c>
      <c r="W482" s="295"/>
      <c r="X482" s="295">
        <v>10.3</v>
      </c>
      <c r="Y482" s="295"/>
      <c r="Z482" s="295">
        <v>14.49</v>
      </c>
      <c r="AA482" s="295">
        <v>19.510000000000002</v>
      </c>
      <c r="AB482" s="295">
        <v>0.27</v>
      </c>
      <c r="AC482" s="295"/>
    </row>
    <row r="483" spans="1:29">
      <c r="A483" s="295" t="s">
        <v>3229</v>
      </c>
      <c r="B483" s="295" t="s">
        <v>3237</v>
      </c>
      <c r="C483" s="303" t="s">
        <v>3233</v>
      </c>
      <c r="D483" s="295"/>
      <c r="E483" s="295">
        <v>1E-3</v>
      </c>
      <c r="F483" s="295">
        <v>1105</v>
      </c>
      <c r="G483" s="291">
        <f t="shared" si="7"/>
        <v>1378.15</v>
      </c>
      <c r="H483" s="295">
        <v>48.7</v>
      </c>
      <c r="I483" s="295">
        <v>5.0999999999999996</v>
      </c>
      <c r="J483" s="295">
        <v>11.15</v>
      </c>
      <c r="K483" s="295">
        <v>16.3</v>
      </c>
      <c r="L483" s="295"/>
      <c r="M483" s="295">
        <v>4.2300000000000004</v>
      </c>
      <c r="N483" s="295">
        <v>9.3000000000000007</v>
      </c>
      <c r="O483" s="295">
        <v>2.9</v>
      </c>
      <c r="P483" s="295">
        <v>0.56999999999999995</v>
      </c>
      <c r="Q483" s="295"/>
      <c r="R483" s="295"/>
      <c r="S483" s="295"/>
      <c r="T483" s="295">
        <v>50.3</v>
      </c>
      <c r="U483" s="295">
        <v>1.98</v>
      </c>
      <c r="V483" s="295">
        <v>2.81</v>
      </c>
      <c r="W483" s="295"/>
      <c r="X483" s="295">
        <v>10.79</v>
      </c>
      <c r="Y483" s="295"/>
      <c r="Z483" s="295">
        <v>13.68</v>
      </c>
      <c r="AA483" s="295">
        <v>19.649999999999999</v>
      </c>
      <c r="AB483" s="295">
        <v>0.28000000000000003</v>
      </c>
      <c r="AC483" s="295"/>
    </row>
    <row r="484" spans="1:29">
      <c r="A484" s="295" t="s">
        <v>3229</v>
      </c>
      <c r="B484" s="295" t="s">
        <v>3238</v>
      </c>
      <c r="C484" s="303" t="s">
        <v>3239</v>
      </c>
      <c r="D484" s="295"/>
      <c r="E484" s="295">
        <v>1E-3</v>
      </c>
      <c r="F484" s="295">
        <v>1126</v>
      </c>
      <c r="G484" s="291">
        <f t="shared" si="7"/>
        <v>1399.15</v>
      </c>
      <c r="H484" s="295">
        <v>48.4</v>
      </c>
      <c r="I484" s="295">
        <v>4.4000000000000004</v>
      </c>
      <c r="J484" s="295">
        <v>12.12</v>
      </c>
      <c r="K484" s="295">
        <v>14.87</v>
      </c>
      <c r="L484" s="295"/>
      <c r="M484" s="295">
        <v>4.93</v>
      </c>
      <c r="N484" s="295">
        <v>10.8</v>
      </c>
      <c r="O484" s="295">
        <v>2.66</v>
      </c>
      <c r="P484" s="295">
        <v>0.59</v>
      </c>
      <c r="Q484" s="295"/>
      <c r="R484" s="295"/>
      <c r="S484" s="295"/>
      <c r="T484" s="295">
        <v>50.62</v>
      </c>
      <c r="U484" s="295">
        <v>2.19</v>
      </c>
      <c r="V484" s="295">
        <v>4.01</v>
      </c>
      <c r="W484" s="295"/>
      <c r="X484" s="295">
        <v>8.69</v>
      </c>
      <c r="Y484" s="295"/>
      <c r="Z484" s="295">
        <v>13.7</v>
      </c>
      <c r="AA484" s="295">
        <v>20.89</v>
      </c>
      <c r="AB484" s="295">
        <v>0.28999999999999998</v>
      </c>
      <c r="AC484" s="295">
        <v>0.01</v>
      </c>
    </row>
    <row r="485" spans="1:29">
      <c r="A485" s="295" t="s">
        <v>3229</v>
      </c>
      <c r="B485" s="295" t="s">
        <v>3240</v>
      </c>
      <c r="C485" s="303" t="s">
        <v>3239</v>
      </c>
      <c r="D485" s="295"/>
      <c r="E485" s="295">
        <v>1E-3</v>
      </c>
      <c r="F485" s="295">
        <v>1110</v>
      </c>
      <c r="G485" s="291">
        <f t="shared" si="7"/>
        <v>1383.15</v>
      </c>
      <c r="H485" s="295">
        <v>48.07</v>
      </c>
      <c r="I485" s="295">
        <v>5.16</v>
      </c>
      <c r="J485" s="295">
        <v>11.23</v>
      </c>
      <c r="K485" s="295">
        <v>16.329999999999998</v>
      </c>
      <c r="L485" s="295"/>
      <c r="M485" s="295">
        <v>4.2699999999999996</v>
      </c>
      <c r="N485" s="295">
        <v>9.93</v>
      </c>
      <c r="O485" s="295">
        <v>2.78</v>
      </c>
      <c r="P485" s="295">
        <v>0.62</v>
      </c>
      <c r="Q485" s="295"/>
      <c r="R485" s="295"/>
      <c r="S485" s="295"/>
      <c r="T485" s="295">
        <v>50.41</v>
      </c>
      <c r="U485" s="295">
        <v>2.57</v>
      </c>
      <c r="V485" s="295">
        <v>3.48</v>
      </c>
      <c r="W485" s="295"/>
      <c r="X485" s="295">
        <v>10.210000000000001</v>
      </c>
      <c r="Y485" s="295"/>
      <c r="Z485" s="295">
        <v>13.16</v>
      </c>
      <c r="AA485" s="295">
        <v>20.36</v>
      </c>
      <c r="AB485" s="295">
        <v>0.3</v>
      </c>
      <c r="AC485" s="295"/>
    </row>
    <row r="486" spans="1:29">
      <c r="A486" s="295" t="s">
        <v>2222</v>
      </c>
      <c r="B486" s="295" t="s">
        <v>3241</v>
      </c>
      <c r="C486" s="303">
        <v>-9</v>
      </c>
      <c r="D486" s="295"/>
      <c r="E486" s="295">
        <v>1E-3</v>
      </c>
      <c r="F486" s="295">
        <v>1171</v>
      </c>
      <c r="G486" s="291">
        <f t="shared" si="7"/>
        <v>1444.15</v>
      </c>
      <c r="H486" s="295">
        <v>50.4</v>
      </c>
      <c r="I486" s="295">
        <v>2.15</v>
      </c>
      <c r="J486" s="295">
        <v>13.5</v>
      </c>
      <c r="K486" s="295">
        <v>11.2</v>
      </c>
      <c r="L486" s="295">
        <v>0.24</v>
      </c>
      <c r="M486" s="295">
        <v>6.73</v>
      </c>
      <c r="N486" s="295">
        <v>11.1</v>
      </c>
      <c r="O486" s="295">
        <v>3.27</v>
      </c>
      <c r="P486" s="295">
        <v>0.17</v>
      </c>
      <c r="Q486" s="295">
        <v>0.02</v>
      </c>
      <c r="R486" s="295"/>
      <c r="S486" s="295"/>
      <c r="T486" s="295">
        <v>51.5</v>
      </c>
      <c r="U486" s="295">
        <v>0.69</v>
      </c>
      <c r="V486" s="295">
        <v>2.61</v>
      </c>
      <c r="W486" s="295">
        <v>0.7</v>
      </c>
      <c r="X486" s="295">
        <v>6.23</v>
      </c>
      <c r="Y486" s="295">
        <v>0.18</v>
      </c>
      <c r="Z486" s="295">
        <v>16.899999999999999</v>
      </c>
      <c r="AA486" s="295">
        <v>20.3</v>
      </c>
      <c r="AB486" s="295">
        <v>0.28999999999999998</v>
      </c>
      <c r="AC486" s="295"/>
    </row>
    <row r="487" spans="1:29">
      <c r="A487" s="295" t="s">
        <v>2222</v>
      </c>
      <c r="B487" s="295" t="s">
        <v>3242</v>
      </c>
      <c r="C487" s="303">
        <v>-9.1300000000000008</v>
      </c>
      <c r="D487" s="295"/>
      <c r="E487" s="295">
        <v>1E-3</v>
      </c>
      <c r="F487" s="295">
        <v>1153</v>
      </c>
      <c r="G487" s="291">
        <f t="shared" si="7"/>
        <v>1426.15</v>
      </c>
      <c r="H487" s="295">
        <v>50.9</v>
      </c>
      <c r="I487" s="295">
        <v>2.62</v>
      </c>
      <c r="J487" s="295">
        <v>12.5</v>
      </c>
      <c r="K487" s="295">
        <v>13.1</v>
      </c>
      <c r="L487" s="295">
        <v>0.25</v>
      </c>
      <c r="M487" s="295">
        <v>6.01</v>
      </c>
      <c r="N487" s="295">
        <v>10.4</v>
      </c>
      <c r="O487" s="295">
        <v>2.97</v>
      </c>
      <c r="P487" s="295">
        <v>0.18</v>
      </c>
      <c r="Q487" s="295">
        <v>0.03</v>
      </c>
      <c r="R487" s="295">
        <v>0.24</v>
      </c>
      <c r="S487" s="295"/>
      <c r="T487" s="295">
        <v>52.1</v>
      </c>
      <c r="U487" s="295">
        <v>0.73</v>
      </c>
      <c r="V487" s="295">
        <v>2.2000000000000002</v>
      </c>
      <c r="W487" s="295">
        <v>0.35</v>
      </c>
      <c r="X487" s="295">
        <v>7.2</v>
      </c>
      <c r="Y487" s="295">
        <v>0.2</v>
      </c>
      <c r="Z487" s="295">
        <v>17</v>
      </c>
      <c r="AA487" s="295">
        <v>19.5</v>
      </c>
      <c r="AB487" s="295">
        <v>0.24</v>
      </c>
      <c r="AC487" s="295"/>
    </row>
    <row r="488" spans="1:29">
      <c r="A488" s="295" t="s">
        <v>2222</v>
      </c>
      <c r="B488" s="295" t="s">
        <v>3243</v>
      </c>
      <c r="C488" s="303">
        <v>-9.2799999999999994</v>
      </c>
      <c r="D488" s="295"/>
      <c r="E488" s="295">
        <v>1E-3</v>
      </c>
      <c r="F488" s="295">
        <v>1152</v>
      </c>
      <c r="G488" s="291">
        <f t="shared" si="7"/>
        <v>1425.15</v>
      </c>
      <c r="H488" s="295">
        <v>50.2</v>
      </c>
      <c r="I488" s="295">
        <v>2.71</v>
      </c>
      <c r="J488" s="295">
        <v>13</v>
      </c>
      <c r="K488" s="295">
        <v>12.6</v>
      </c>
      <c r="L488" s="295">
        <v>0.39</v>
      </c>
      <c r="M488" s="295">
        <v>6.17</v>
      </c>
      <c r="N488" s="295">
        <v>10.3</v>
      </c>
      <c r="O488" s="295">
        <v>3.5</v>
      </c>
      <c r="P488" s="295">
        <v>0.22</v>
      </c>
      <c r="Q488" s="295">
        <v>0.03</v>
      </c>
      <c r="R488" s="295"/>
      <c r="S488" s="295"/>
      <c r="T488" s="295">
        <v>51.5</v>
      </c>
      <c r="U488" s="295">
        <v>0.92</v>
      </c>
      <c r="V488" s="295">
        <v>3</v>
      </c>
      <c r="W488" s="295">
        <v>0.37</v>
      </c>
      <c r="X488" s="295">
        <v>7.56</v>
      </c>
      <c r="Y488" s="295">
        <v>0.23</v>
      </c>
      <c r="Z488" s="295">
        <v>16</v>
      </c>
      <c r="AA488" s="295">
        <v>19.600000000000001</v>
      </c>
      <c r="AB488" s="295">
        <v>0.34</v>
      </c>
      <c r="AC488" s="295"/>
    </row>
    <row r="489" spans="1:29">
      <c r="A489" s="295" t="s">
        <v>2222</v>
      </c>
      <c r="B489" s="295" t="s">
        <v>3244</v>
      </c>
      <c r="C489" s="303">
        <v>-8.9600000000000009</v>
      </c>
      <c r="D489" s="295"/>
      <c r="E489" s="295">
        <v>1E-3</v>
      </c>
      <c r="F489" s="295">
        <v>1163</v>
      </c>
      <c r="G489" s="291">
        <f t="shared" si="7"/>
        <v>1436.15</v>
      </c>
      <c r="H489" s="295">
        <v>51.3</v>
      </c>
      <c r="I489" s="295">
        <v>2.21</v>
      </c>
      <c r="J489" s="295">
        <v>13.1</v>
      </c>
      <c r="K489" s="295">
        <v>11.8</v>
      </c>
      <c r="L489" s="295">
        <v>0.22</v>
      </c>
      <c r="M489" s="295">
        <v>6.82</v>
      </c>
      <c r="N489" s="295">
        <v>11.1</v>
      </c>
      <c r="O489" s="295">
        <v>3.27</v>
      </c>
      <c r="P489" s="295">
        <v>0.19</v>
      </c>
      <c r="Q489" s="295">
        <v>0.03</v>
      </c>
      <c r="R489" s="295">
        <v>0.22</v>
      </c>
      <c r="S489" s="295"/>
      <c r="T489" s="295">
        <v>52.7</v>
      </c>
      <c r="U489" s="295">
        <v>0.64</v>
      </c>
      <c r="V489" s="295">
        <v>2.2000000000000002</v>
      </c>
      <c r="W489" s="295">
        <v>0.68</v>
      </c>
      <c r="X489" s="295">
        <v>6.65</v>
      </c>
      <c r="Y489" s="295">
        <v>0.16</v>
      </c>
      <c r="Z489" s="295">
        <v>16.899999999999999</v>
      </c>
      <c r="AA489" s="295">
        <v>20.2</v>
      </c>
      <c r="AB489" s="295">
        <v>0.27</v>
      </c>
      <c r="AC489" s="295"/>
    </row>
    <row r="490" spans="1:29">
      <c r="A490" s="295" t="s">
        <v>2222</v>
      </c>
      <c r="B490" s="295" t="s">
        <v>3245</v>
      </c>
      <c r="C490" s="303">
        <v>-9.15</v>
      </c>
      <c r="D490" s="295"/>
      <c r="E490" s="295">
        <v>1E-3</v>
      </c>
      <c r="F490" s="295">
        <v>1161</v>
      </c>
      <c r="G490" s="291">
        <f t="shared" si="7"/>
        <v>1434.15</v>
      </c>
      <c r="H490" s="295">
        <v>48.8</v>
      </c>
      <c r="I490" s="295">
        <v>2.2200000000000002</v>
      </c>
      <c r="J490" s="295">
        <v>13.8</v>
      </c>
      <c r="K490" s="295">
        <v>12.5</v>
      </c>
      <c r="L490" s="295">
        <v>0.26</v>
      </c>
      <c r="M490" s="295">
        <v>6.35</v>
      </c>
      <c r="N490" s="295">
        <v>11.3</v>
      </c>
      <c r="O490" s="295">
        <v>3.74</v>
      </c>
      <c r="P490" s="295">
        <v>0.19</v>
      </c>
      <c r="Q490" s="295">
        <v>0.06</v>
      </c>
      <c r="R490" s="295"/>
      <c r="S490" s="295"/>
      <c r="T490" s="295">
        <v>51.7</v>
      </c>
      <c r="U490" s="295">
        <v>0.8</v>
      </c>
      <c r="V490" s="295">
        <v>2.95</v>
      </c>
      <c r="W490" s="295">
        <v>0.68</v>
      </c>
      <c r="X490" s="295">
        <v>7.21</v>
      </c>
      <c r="Y490" s="295">
        <v>0.15</v>
      </c>
      <c r="Z490" s="295">
        <v>16.3</v>
      </c>
      <c r="AA490" s="295">
        <v>20.3</v>
      </c>
      <c r="AB490" s="295">
        <v>0.32</v>
      </c>
      <c r="AC490" s="295"/>
    </row>
    <row r="491" spans="1:29">
      <c r="A491" s="303" t="s">
        <v>3246</v>
      </c>
      <c r="B491" s="304" t="s">
        <v>3247</v>
      </c>
      <c r="C491" s="298" t="s">
        <v>3179</v>
      </c>
      <c r="D491" s="295"/>
      <c r="E491" s="295">
        <v>7</v>
      </c>
      <c r="F491" s="304">
        <v>1210</v>
      </c>
      <c r="G491" s="291">
        <f t="shared" si="7"/>
        <v>1483.15</v>
      </c>
      <c r="H491" s="304">
        <v>50.72</v>
      </c>
      <c r="I491" s="304">
        <v>0.72</v>
      </c>
      <c r="J491" s="304">
        <v>16.91</v>
      </c>
      <c r="K491" s="304">
        <v>7.69</v>
      </c>
      <c r="L491" s="304">
        <v>0.21</v>
      </c>
      <c r="M491" s="304">
        <v>8.7200000000000006</v>
      </c>
      <c r="N491" s="304">
        <v>12.26</v>
      </c>
      <c r="O491" s="304">
        <v>2.13</v>
      </c>
      <c r="P491" s="304">
        <v>0.11</v>
      </c>
      <c r="Q491" s="304">
        <v>0.1</v>
      </c>
      <c r="S491" s="295"/>
      <c r="T491" s="304">
        <v>52.45</v>
      </c>
      <c r="U491" s="304">
        <v>0.25</v>
      </c>
      <c r="V491" s="304">
        <v>5.08</v>
      </c>
      <c r="W491" s="304">
        <v>1.02</v>
      </c>
      <c r="X491" s="304">
        <v>5.64</v>
      </c>
      <c r="Y491" s="304">
        <v>0.22</v>
      </c>
      <c r="Z491" s="304">
        <v>19.86</v>
      </c>
      <c r="AA491" s="304">
        <v>16.53</v>
      </c>
      <c r="AB491" s="304">
        <v>0.31</v>
      </c>
      <c r="AC491" s="304">
        <v>0</v>
      </c>
    </row>
    <row r="492" spans="1:29">
      <c r="A492" s="303" t="s">
        <v>3246</v>
      </c>
      <c r="B492" s="304" t="s">
        <v>3248</v>
      </c>
      <c r="C492" s="298" t="s">
        <v>3179</v>
      </c>
      <c r="D492" s="295"/>
      <c r="E492" s="295">
        <v>7</v>
      </c>
      <c r="F492" s="304">
        <v>1180</v>
      </c>
      <c r="G492" s="291">
        <f t="shared" si="7"/>
        <v>1453.15</v>
      </c>
      <c r="H492" s="304">
        <v>52.08</v>
      </c>
      <c r="I492" s="304">
        <v>1.1399999999999999</v>
      </c>
      <c r="J492" s="304">
        <v>16.760000000000002</v>
      </c>
      <c r="K492" s="304">
        <v>8.1</v>
      </c>
      <c r="L492" s="304">
        <v>0.17</v>
      </c>
      <c r="M492" s="304">
        <v>7.05</v>
      </c>
      <c r="N492" s="304">
        <v>10.53</v>
      </c>
      <c r="O492" s="304">
        <v>2.81</v>
      </c>
      <c r="P492" s="304">
        <v>0.17</v>
      </c>
      <c r="Q492" s="304">
        <v>0.06</v>
      </c>
      <c r="S492" s="295"/>
      <c r="T492" s="304">
        <v>53.34</v>
      </c>
      <c r="U492" s="304">
        <v>0.37</v>
      </c>
      <c r="V492" s="304">
        <v>3.61</v>
      </c>
      <c r="W492" s="304">
        <v>0.51</v>
      </c>
      <c r="X492" s="304">
        <v>6.26</v>
      </c>
      <c r="Y492" s="304">
        <v>0.21</v>
      </c>
      <c r="Z492" s="304">
        <v>18.78</v>
      </c>
      <c r="AA492" s="304">
        <v>17.5</v>
      </c>
      <c r="AB492" s="304">
        <v>0.4</v>
      </c>
      <c r="AC492" s="304">
        <v>0.01</v>
      </c>
    </row>
    <row r="493" spans="1:29">
      <c r="A493" s="303" t="s">
        <v>3249</v>
      </c>
      <c r="B493" s="304" t="s">
        <v>3250</v>
      </c>
      <c r="C493" s="298" t="s">
        <v>3179</v>
      </c>
      <c r="D493" s="295"/>
      <c r="E493" s="295">
        <v>7</v>
      </c>
      <c r="F493" s="304">
        <v>1150</v>
      </c>
      <c r="G493" s="291">
        <f t="shared" si="7"/>
        <v>1423.15</v>
      </c>
      <c r="H493" s="304">
        <v>54.74</v>
      </c>
      <c r="I493" s="304">
        <v>1.47</v>
      </c>
      <c r="J493" s="304">
        <v>14.86</v>
      </c>
      <c r="K493" s="304">
        <v>7.99</v>
      </c>
      <c r="L493" s="304">
        <v>0.16</v>
      </c>
      <c r="M493" s="304">
        <v>4.7</v>
      </c>
      <c r="N493" s="304">
        <v>9.06</v>
      </c>
      <c r="O493" s="304">
        <v>3.07</v>
      </c>
      <c r="P493" s="304">
        <v>0.31</v>
      </c>
      <c r="Q493" s="304">
        <v>0.04</v>
      </c>
      <c r="S493" s="295"/>
      <c r="T493" s="304">
        <v>52.81</v>
      </c>
      <c r="U493" s="304">
        <v>0.46</v>
      </c>
      <c r="V493" s="304">
        <v>2.5099999999999998</v>
      </c>
      <c r="W493" s="304">
        <v>0.56999999999999995</v>
      </c>
      <c r="X493" s="304">
        <v>7.72</v>
      </c>
      <c r="Y493" s="304">
        <v>0.19</v>
      </c>
      <c r="Z493" s="304">
        <v>18.440000000000001</v>
      </c>
      <c r="AA493" s="304">
        <v>16.68</v>
      </c>
      <c r="AB493" s="304">
        <v>0.35</v>
      </c>
      <c r="AC493" s="304">
        <v>0.01</v>
      </c>
    </row>
    <row r="494" spans="1:29">
      <c r="A494" s="303" t="s">
        <v>3249</v>
      </c>
      <c r="B494" s="304" t="s">
        <v>3251</v>
      </c>
      <c r="C494" s="298" t="s">
        <v>3179</v>
      </c>
      <c r="D494" s="295"/>
      <c r="E494" s="295">
        <v>7</v>
      </c>
      <c r="F494" s="304">
        <v>1240</v>
      </c>
      <c r="G494" s="291">
        <f t="shared" si="7"/>
        <v>1513.15</v>
      </c>
      <c r="H494" s="304">
        <v>51.03</v>
      </c>
      <c r="I494" s="304">
        <v>0.6</v>
      </c>
      <c r="J494" s="304">
        <v>14.84</v>
      </c>
      <c r="K494" s="304">
        <v>7.28</v>
      </c>
      <c r="L494" s="304">
        <v>0.13</v>
      </c>
      <c r="M494" s="304">
        <v>10.67</v>
      </c>
      <c r="N494" s="304">
        <v>12.19</v>
      </c>
      <c r="O494" s="304">
        <v>1.94</v>
      </c>
      <c r="P494" s="304">
        <v>0.14000000000000001</v>
      </c>
      <c r="Q494" s="304">
        <v>0.19</v>
      </c>
      <c r="S494" s="295"/>
      <c r="T494" s="304">
        <v>52.32</v>
      </c>
      <c r="U494" s="304">
        <v>0.26</v>
      </c>
      <c r="V494" s="304">
        <v>4.24</v>
      </c>
      <c r="W494" s="304">
        <v>1.25</v>
      </c>
      <c r="X494" s="304">
        <v>4.01</v>
      </c>
      <c r="Y494" s="304">
        <v>0.11</v>
      </c>
      <c r="Z494" s="304">
        <v>19.98</v>
      </c>
      <c r="AA494" s="304">
        <v>18.11</v>
      </c>
      <c r="AB494" s="304">
        <v>0.31</v>
      </c>
      <c r="AC494" s="304">
        <v>0</v>
      </c>
    </row>
    <row r="495" spans="1:29">
      <c r="A495" s="303" t="s">
        <v>3249</v>
      </c>
      <c r="B495" s="304" t="s">
        <v>3252</v>
      </c>
      <c r="C495" s="298" t="s">
        <v>3179</v>
      </c>
      <c r="D495" s="295"/>
      <c r="E495" s="295">
        <v>7</v>
      </c>
      <c r="F495" s="304">
        <v>1210</v>
      </c>
      <c r="G495" s="291">
        <f t="shared" si="7"/>
        <v>1483.15</v>
      </c>
      <c r="H495" s="304">
        <v>51.16</v>
      </c>
      <c r="I495" s="304">
        <v>0.73</v>
      </c>
      <c r="J495" s="304">
        <v>15.95</v>
      </c>
      <c r="K495" s="304">
        <v>7.98</v>
      </c>
      <c r="L495" s="304">
        <v>0.14000000000000001</v>
      </c>
      <c r="M495" s="304">
        <v>7.92</v>
      </c>
      <c r="N495" s="304">
        <v>11.71</v>
      </c>
      <c r="O495" s="304">
        <v>2.5099999999999998</v>
      </c>
      <c r="P495" s="304">
        <v>0.21</v>
      </c>
      <c r="Q495" s="304">
        <v>0.05</v>
      </c>
      <c r="S495" s="295"/>
      <c r="T495" s="304">
        <v>51.92</v>
      </c>
      <c r="U495" s="304">
        <v>0.28000000000000003</v>
      </c>
      <c r="V495" s="304">
        <v>4.3</v>
      </c>
      <c r="W495" s="304">
        <v>0.49</v>
      </c>
      <c r="X495" s="304">
        <v>5.98</v>
      </c>
      <c r="Y495" s="304">
        <v>0.17</v>
      </c>
      <c r="Z495" s="304">
        <v>18.86</v>
      </c>
      <c r="AA495" s="304">
        <v>17.78</v>
      </c>
      <c r="AB495" s="304">
        <v>0.37</v>
      </c>
      <c r="AC495" s="304">
        <v>0.01</v>
      </c>
    </row>
    <row r="496" spans="1:29">
      <c r="A496" s="303" t="s">
        <v>3249</v>
      </c>
      <c r="B496" s="304" t="s">
        <v>3253</v>
      </c>
      <c r="C496" s="298" t="s">
        <v>3179</v>
      </c>
      <c r="D496" s="295"/>
      <c r="E496" s="295">
        <v>7</v>
      </c>
      <c r="F496" s="304">
        <v>1180</v>
      </c>
      <c r="G496" s="291">
        <f t="shared" si="7"/>
        <v>1453.15</v>
      </c>
      <c r="H496" s="304">
        <v>51.8</v>
      </c>
      <c r="I496" s="304">
        <v>0.95</v>
      </c>
      <c r="J496" s="304">
        <v>15.77</v>
      </c>
      <c r="K496" s="304">
        <v>9.82</v>
      </c>
      <c r="L496" s="304">
        <v>0.16</v>
      </c>
      <c r="M496" s="304">
        <v>7.2</v>
      </c>
      <c r="N496" s="304">
        <v>10.220000000000001</v>
      </c>
      <c r="O496" s="304">
        <v>2.88</v>
      </c>
      <c r="P496" s="304">
        <v>0.31</v>
      </c>
      <c r="Q496" s="304">
        <v>0.02</v>
      </c>
      <c r="S496" s="295"/>
      <c r="T496" s="304">
        <v>52.64</v>
      </c>
      <c r="U496" s="304">
        <v>0.42</v>
      </c>
      <c r="V496" s="304">
        <v>3.59</v>
      </c>
      <c r="W496" s="304">
        <v>0.13</v>
      </c>
      <c r="X496" s="304">
        <v>7.61</v>
      </c>
      <c r="Y496" s="304">
        <v>0.19</v>
      </c>
      <c r="Z496" s="304">
        <v>17.72</v>
      </c>
      <c r="AA496" s="304">
        <v>18.52</v>
      </c>
      <c r="AB496" s="304">
        <v>0.38</v>
      </c>
      <c r="AC496" s="304">
        <v>0.01</v>
      </c>
    </row>
    <row r="497" spans="1:29">
      <c r="A497" s="303" t="s">
        <v>3249</v>
      </c>
      <c r="B497" s="304" t="s">
        <v>3254</v>
      </c>
      <c r="C497" s="298" t="s">
        <v>3179</v>
      </c>
      <c r="D497" s="295"/>
      <c r="E497" s="295">
        <v>7</v>
      </c>
      <c r="F497" s="304">
        <v>1150</v>
      </c>
      <c r="G497" s="291">
        <f t="shared" si="7"/>
        <v>1423.15</v>
      </c>
      <c r="H497" s="304">
        <v>52.63</v>
      </c>
      <c r="I497" s="304">
        <v>1.77</v>
      </c>
      <c r="J497" s="304">
        <v>14.78</v>
      </c>
      <c r="K497" s="304">
        <v>12.35</v>
      </c>
      <c r="L497" s="304">
        <v>0.19</v>
      </c>
      <c r="M497" s="304">
        <v>4.32</v>
      </c>
      <c r="N497" s="304">
        <v>8.2200000000000006</v>
      </c>
      <c r="O497" s="304">
        <v>3.47</v>
      </c>
      <c r="P497" s="304">
        <v>0.74</v>
      </c>
      <c r="Q497" s="304">
        <v>0.02</v>
      </c>
      <c r="S497" s="295"/>
      <c r="T497" s="304">
        <v>51.73</v>
      </c>
      <c r="U497" s="304">
        <v>0.73</v>
      </c>
      <c r="V497" s="304">
        <v>2.5</v>
      </c>
      <c r="W497" s="304">
        <v>0.09</v>
      </c>
      <c r="X497" s="304">
        <v>13.9</v>
      </c>
      <c r="Y497" s="304">
        <v>0.36</v>
      </c>
      <c r="Z497" s="304">
        <v>16.62</v>
      </c>
      <c r="AA497" s="304">
        <v>14.34</v>
      </c>
      <c r="AB497" s="304">
        <v>0.37</v>
      </c>
      <c r="AC497" s="304">
        <v>0.01</v>
      </c>
    </row>
    <row r="498" spans="1:29">
      <c r="A498" s="303" t="s">
        <v>3249</v>
      </c>
      <c r="B498" s="304" t="s">
        <v>3255</v>
      </c>
      <c r="C498" s="298" t="s">
        <v>3179</v>
      </c>
      <c r="D498" s="295"/>
      <c r="E498" s="295">
        <v>7</v>
      </c>
      <c r="F498" s="304">
        <v>1120</v>
      </c>
      <c r="G498" s="291">
        <f t="shared" si="7"/>
        <v>1393.15</v>
      </c>
      <c r="H498" s="304">
        <v>53.13</v>
      </c>
      <c r="I498" s="304">
        <v>2.54</v>
      </c>
      <c r="J498" s="304">
        <v>13.63</v>
      </c>
      <c r="K498" s="304">
        <v>14.42</v>
      </c>
      <c r="L498" s="304">
        <v>0.22</v>
      </c>
      <c r="M498" s="304">
        <v>2.9</v>
      </c>
      <c r="N498" s="304">
        <v>6.91</v>
      </c>
      <c r="O498" s="304">
        <v>3.6</v>
      </c>
      <c r="P498" s="304">
        <v>1.25</v>
      </c>
      <c r="Q498" s="304">
        <v>0.02</v>
      </c>
      <c r="S498" s="295"/>
      <c r="T498" s="304">
        <v>50.78</v>
      </c>
      <c r="U498" s="304">
        <v>0.89</v>
      </c>
      <c r="V498" s="304">
        <v>2.13</v>
      </c>
      <c r="W498" s="304">
        <v>0.09</v>
      </c>
      <c r="X498" s="304">
        <v>19.190000000000001</v>
      </c>
      <c r="Y498" s="304">
        <v>0.42</v>
      </c>
      <c r="Z498" s="304">
        <v>14.5</v>
      </c>
      <c r="AA498" s="304">
        <v>12.88</v>
      </c>
      <c r="AB498" s="304">
        <v>0.3</v>
      </c>
      <c r="AC498" s="304">
        <v>0.01</v>
      </c>
    </row>
    <row r="499" spans="1:29">
      <c r="A499" s="303" t="s">
        <v>3249</v>
      </c>
      <c r="B499" s="304" t="s">
        <v>3256</v>
      </c>
      <c r="C499" s="298" t="s">
        <v>3179</v>
      </c>
      <c r="D499" s="295"/>
      <c r="E499" s="295">
        <v>7</v>
      </c>
      <c r="F499" s="304">
        <v>1090</v>
      </c>
      <c r="G499" s="291">
        <f t="shared" si="7"/>
        <v>1363.15</v>
      </c>
      <c r="H499" s="304">
        <v>53.28</v>
      </c>
      <c r="I499" s="304">
        <v>3.04</v>
      </c>
      <c r="J499" s="304">
        <v>12.52</v>
      </c>
      <c r="K499" s="304">
        <v>16.350000000000001</v>
      </c>
      <c r="L499" s="304">
        <v>0.21</v>
      </c>
      <c r="M499" s="304">
        <v>1.77</v>
      </c>
      <c r="N499" s="304">
        <v>5.98</v>
      </c>
      <c r="O499" s="304">
        <v>3.34</v>
      </c>
      <c r="P499" s="304">
        <v>1.88</v>
      </c>
      <c r="Q499" s="304">
        <v>0.03</v>
      </c>
      <c r="S499" s="295"/>
      <c r="T499" s="304">
        <v>48.54</v>
      </c>
      <c r="U499" s="304">
        <v>1.02</v>
      </c>
      <c r="V499" s="304">
        <v>1.79</v>
      </c>
      <c r="W499" s="304">
        <v>0.04</v>
      </c>
      <c r="X499" s="304">
        <v>23.62</v>
      </c>
      <c r="Y499" s="304">
        <v>0.46</v>
      </c>
      <c r="Z499" s="304">
        <v>9.9</v>
      </c>
      <c r="AA499" s="304">
        <v>13.9</v>
      </c>
      <c r="AB499" s="304">
        <v>0.3</v>
      </c>
      <c r="AC499" s="304">
        <v>0.02</v>
      </c>
    </row>
    <row r="500" spans="1:29">
      <c r="A500" s="303" t="s">
        <v>3249</v>
      </c>
      <c r="B500" s="304" t="s">
        <v>3257</v>
      </c>
      <c r="C500" s="298" t="s">
        <v>3179</v>
      </c>
      <c r="D500" s="295"/>
      <c r="E500" s="295">
        <v>7</v>
      </c>
      <c r="F500" s="304">
        <v>1060</v>
      </c>
      <c r="G500" s="291">
        <f t="shared" si="7"/>
        <v>1333.15</v>
      </c>
      <c r="H500" s="304">
        <v>56.77</v>
      </c>
      <c r="I500" s="304">
        <v>1.82</v>
      </c>
      <c r="J500" s="304">
        <v>11.61</v>
      </c>
      <c r="K500" s="304">
        <v>15.01</v>
      </c>
      <c r="L500" s="304">
        <v>0.24</v>
      </c>
      <c r="M500" s="304">
        <v>0.69</v>
      </c>
      <c r="N500" s="304">
        <v>4.32</v>
      </c>
      <c r="O500" s="304">
        <v>3.13</v>
      </c>
      <c r="P500" s="304">
        <v>3.11</v>
      </c>
      <c r="Q500" s="304">
        <v>0.01</v>
      </c>
      <c r="S500" s="295"/>
      <c r="T500" s="304">
        <v>48.78</v>
      </c>
      <c r="U500" s="304">
        <v>0.93</v>
      </c>
      <c r="V500" s="304">
        <v>1.59</v>
      </c>
      <c r="W500" s="304">
        <v>0.03</v>
      </c>
      <c r="X500" s="304">
        <v>29.48</v>
      </c>
      <c r="Y500" s="304">
        <v>0.45</v>
      </c>
      <c r="Z500" s="304">
        <v>5.67</v>
      </c>
      <c r="AA500" s="304">
        <v>12.71</v>
      </c>
      <c r="AB500" s="304">
        <v>0.28000000000000003</v>
      </c>
      <c r="AC500" s="304">
        <v>0.05</v>
      </c>
    </row>
    <row r="501" spans="1:29">
      <c r="A501" s="295" t="s">
        <v>2243</v>
      </c>
      <c r="B501" s="295" t="s">
        <v>3258</v>
      </c>
      <c r="C501" s="303"/>
      <c r="D501" s="295"/>
      <c r="E501" s="295">
        <v>10</v>
      </c>
      <c r="F501" s="295">
        <v>1240</v>
      </c>
      <c r="G501" s="291">
        <f t="shared" si="7"/>
        <v>1513.15</v>
      </c>
      <c r="H501" s="295">
        <v>48.17</v>
      </c>
      <c r="I501" s="295">
        <v>0.67</v>
      </c>
      <c r="J501" s="295">
        <v>15.91</v>
      </c>
      <c r="K501" s="295">
        <v>7.13</v>
      </c>
      <c r="L501" s="295">
        <v>0.16</v>
      </c>
      <c r="M501" s="295">
        <v>11.33</v>
      </c>
      <c r="N501" s="295">
        <v>12.67</v>
      </c>
      <c r="O501" s="295">
        <v>1.66</v>
      </c>
      <c r="P501" s="295">
        <v>0.08</v>
      </c>
      <c r="Q501" s="295">
        <v>0.19</v>
      </c>
      <c r="R501" s="295"/>
      <c r="S501" s="295"/>
      <c r="T501" s="295">
        <v>52.57</v>
      </c>
      <c r="U501" s="295">
        <v>0.26</v>
      </c>
      <c r="V501" s="295">
        <v>4.9800000000000004</v>
      </c>
      <c r="W501" s="295">
        <v>1.26</v>
      </c>
      <c r="X501" s="295">
        <v>4.05</v>
      </c>
      <c r="Y501" s="295">
        <v>0.15</v>
      </c>
      <c r="Z501" s="295">
        <v>19.62</v>
      </c>
      <c r="AA501" s="295">
        <v>18.09</v>
      </c>
      <c r="AB501" s="295">
        <v>0.32</v>
      </c>
      <c r="AC501" s="295"/>
    </row>
    <row r="502" spans="1:29">
      <c r="A502" s="295" t="s">
        <v>2243</v>
      </c>
      <c r="B502" s="295" t="s">
        <v>3259</v>
      </c>
      <c r="C502" s="303"/>
      <c r="D502" s="295"/>
      <c r="E502" s="295">
        <v>10</v>
      </c>
      <c r="F502" s="295">
        <v>1210</v>
      </c>
      <c r="G502" s="291">
        <f t="shared" si="7"/>
        <v>1483.15</v>
      </c>
      <c r="H502" s="295">
        <v>47.15</v>
      </c>
      <c r="I502" s="295">
        <v>0.65</v>
      </c>
      <c r="J502" s="295">
        <v>17.760000000000002</v>
      </c>
      <c r="K502" s="295">
        <v>7.59</v>
      </c>
      <c r="L502" s="295">
        <v>0.22</v>
      </c>
      <c r="M502" s="295">
        <v>9.7899999999999991</v>
      </c>
      <c r="N502" s="295">
        <v>11.48</v>
      </c>
      <c r="O502" s="295">
        <v>2.0499999999999998</v>
      </c>
      <c r="P502" s="295">
        <v>0.09</v>
      </c>
      <c r="Q502" s="295">
        <v>0.09</v>
      </c>
      <c r="R502" s="295"/>
      <c r="S502" s="295"/>
      <c r="T502" s="295">
        <v>52.04</v>
      </c>
      <c r="U502" s="295">
        <v>0.42</v>
      </c>
      <c r="V502" s="295">
        <v>5.96</v>
      </c>
      <c r="W502" s="295">
        <v>0.54</v>
      </c>
      <c r="X502" s="295">
        <v>4.95</v>
      </c>
      <c r="Y502" s="295">
        <v>0.17</v>
      </c>
      <c r="Z502" s="295">
        <v>18.95</v>
      </c>
      <c r="AA502" s="295">
        <v>17.47</v>
      </c>
      <c r="AB502" s="295">
        <v>0.42</v>
      </c>
      <c r="AC502" s="295"/>
    </row>
    <row r="503" spans="1:29">
      <c r="A503" s="295" t="s">
        <v>2243</v>
      </c>
      <c r="B503" s="295" t="s">
        <v>3260</v>
      </c>
      <c r="C503" s="303"/>
      <c r="D503" s="295"/>
      <c r="E503" s="295">
        <v>10</v>
      </c>
      <c r="F503" s="295">
        <v>1180</v>
      </c>
      <c r="G503" s="291">
        <f t="shared" si="7"/>
        <v>1453.15</v>
      </c>
      <c r="H503" s="295">
        <v>49.81</v>
      </c>
      <c r="I503" s="295">
        <v>0.72</v>
      </c>
      <c r="J503" s="295">
        <v>18.53</v>
      </c>
      <c r="K503" s="295">
        <v>7.3</v>
      </c>
      <c r="L503" s="295">
        <v>0.13</v>
      </c>
      <c r="M503" s="295">
        <v>8.5399999999999991</v>
      </c>
      <c r="N503" s="295">
        <v>10.73</v>
      </c>
      <c r="O503" s="295">
        <v>2.1800000000000002</v>
      </c>
      <c r="P503" s="295">
        <v>0.12</v>
      </c>
      <c r="Q503" s="295">
        <v>0.08</v>
      </c>
      <c r="R503" s="295"/>
      <c r="S503" s="295"/>
      <c r="T503" s="295">
        <v>51.34</v>
      </c>
      <c r="U503" s="295">
        <v>0.3</v>
      </c>
      <c r="V503" s="295">
        <v>7.1</v>
      </c>
      <c r="W503" s="295">
        <v>1</v>
      </c>
      <c r="X503" s="295">
        <v>4.8899999999999997</v>
      </c>
      <c r="Y503" s="295">
        <v>0.14000000000000001</v>
      </c>
      <c r="Z503" s="295">
        <v>17.89</v>
      </c>
      <c r="AA503" s="295">
        <v>17.87</v>
      </c>
      <c r="AB503" s="295">
        <v>0.44</v>
      </c>
      <c r="AC503" s="295"/>
    </row>
    <row r="504" spans="1:29">
      <c r="A504" s="295" t="s">
        <v>2243</v>
      </c>
      <c r="B504" s="295" t="s">
        <v>3261</v>
      </c>
      <c r="C504" s="303"/>
      <c r="D504" s="295"/>
      <c r="E504" s="295">
        <v>10</v>
      </c>
      <c r="F504" s="295">
        <v>1150</v>
      </c>
      <c r="G504" s="291">
        <f t="shared" si="7"/>
        <v>1423.15</v>
      </c>
      <c r="H504" s="295">
        <v>49.77</v>
      </c>
      <c r="I504" s="295">
        <v>0.78</v>
      </c>
      <c r="J504" s="295">
        <v>19.36</v>
      </c>
      <c r="K504" s="295">
        <v>7.13</v>
      </c>
      <c r="L504" s="295">
        <v>0.17</v>
      </c>
      <c r="M504" s="295">
        <v>7.38</v>
      </c>
      <c r="N504" s="295">
        <v>10.31</v>
      </c>
      <c r="O504" s="295">
        <v>2.5499999999999998</v>
      </c>
      <c r="P504" s="295">
        <v>0.15</v>
      </c>
      <c r="Q504" s="295">
        <v>0.03</v>
      </c>
      <c r="R504" s="295"/>
      <c r="S504" s="295"/>
      <c r="T504" s="295">
        <v>50.47</v>
      </c>
      <c r="U504" s="295">
        <v>0.41</v>
      </c>
      <c r="V504" s="295">
        <v>7.69</v>
      </c>
      <c r="W504" s="295">
        <v>0.46</v>
      </c>
      <c r="X504" s="295">
        <v>5.15</v>
      </c>
      <c r="Y504" s="295">
        <v>0.16</v>
      </c>
      <c r="Z504" s="295">
        <v>16.95</v>
      </c>
      <c r="AA504" s="295">
        <v>19.04</v>
      </c>
      <c r="AB504" s="295">
        <v>0.47</v>
      </c>
      <c r="AC504" s="295"/>
    </row>
    <row r="505" spans="1:29">
      <c r="A505" s="295" t="s">
        <v>2243</v>
      </c>
      <c r="B505" s="295" t="s">
        <v>3262</v>
      </c>
      <c r="C505" s="303"/>
      <c r="D505" s="295"/>
      <c r="E505" s="295">
        <v>10</v>
      </c>
      <c r="F505" s="295">
        <v>1120</v>
      </c>
      <c r="G505" s="291">
        <f t="shared" si="7"/>
        <v>1393.15</v>
      </c>
      <c r="H505" s="295">
        <v>50.19</v>
      </c>
      <c r="I505" s="295">
        <v>0.76</v>
      </c>
      <c r="J505" s="295">
        <v>18.88</v>
      </c>
      <c r="K505" s="295">
        <v>7.17</v>
      </c>
      <c r="L505" s="295">
        <v>0.2</v>
      </c>
      <c r="M505" s="295">
        <v>5.96</v>
      </c>
      <c r="N505" s="295">
        <v>9.35</v>
      </c>
      <c r="O505" s="295">
        <v>2.89</v>
      </c>
      <c r="P505" s="295">
        <v>0.17</v>
      </c>
      <c r="Q505" s="295">
        <v>0.02</v>
      </c>
      <c r="R505" s="295"/>
      <c r="S505" s="295"/>
      <c r="T505" s="295">
        <v>50.55</v>
      </c>
      <c r="U505" s="295">
        <v>0.49</v>
      </c>
      <c r="V505" s="295">
        <v>8.1300000000000008</v>
      </c>
      <c r="W505" s="295">
        <v>0.49</v>
      </c>
      <c r="X505" s="295">
        <v>5.44</v>
      </c>
      <c r="Y505" s="295">
        <v>0.18</v>
      </c>
      <c r="Z505" s="295">
        <v>16.309999999999999</v>
      </c>
      <c r="AA505" s="295">
        <v>19.29</v>
      </c>
      <c r="AB505" s="295">
        <v>0.52</v>
      </c>
      <c r="AC505" s="295"/>
    </row>
    <row r="506" spans="1:29">
      <c r="A506" s="295" t="s">
        <v>2243</v>
      </c>
      <c r="B506" s="295" t="s">
        <v>3263</v>
      </c>
      <c r="C506" s="303"/>
      <c r="D506" s="295"/>
      <c r="E506" s="295">
        <v>10</v>
      </c>
      <c r="F506" s="295">
        <v>1090</v>
      </c>
      <c r="G506" s="291">
        <f t="shared" si="7"/>
        <v>1363.15</v>
      </c>
      <c r="H506" s="295">
        <v>51.74</v>
      </c>
      <c r="I506" s="295">
        <v>0.81</v>
      </c>
      <c r="J506" s="295">
        <v>19.46</v>
      </c>
      <c r="K506" s="295">
        <v>7.02</v>
      </c>
      <c r="L506" s="295">
        <v>0.14000000000000001</v>
      </c>
      <c r="M506" s="295">
        <v>5.0999999999999996</v>
      </c>
      <c r="N506" s="295">
        <v>8.7200000000000006</v>
      </c>
      <c r="O506" s="295">
        <v>3.13</v>
      </c>
      <c r="P506" s="295">
        <v>0.19</v>
      </c>
      <c r="Q506" s="295">
        <v>0.02</v>
      </c>
      <c r="R506" s="295"/>
      <c r="S506" s="295"/>
      <c r="T506" s="295">
        <v>49.76</v>
      </c>
      <c r="U506" s="295">
        <v>0.62</v>
      </c>
      <c r="V506" s="295">
        <v>8.0500000000000007</v>
      </c>
      <c r="W506" s="295">
        <v>0.51</v>
      </c>
      <c r="X506" s="295">
        <v>5.95</v>
      </c>
      <c r="Y506" s="295">
        <v>0.19</v>
      </c>
      <c r="Z506" s="295">
        <v>15.74</v>
      </c>
      <c r="AA506" s="295">
        <v>19.2</v>
      </c>
      <c r="AB506" s="295">
        <v>0.51</v>
      </c>
      <c r="AC506" s="295"/>
    </row>
    <row r="507" spans="1:29">
      <c r="A507" s="295" t="s">
        <v>2243</v>
      </c>
      <c r="B507" s="295" t="s">
        <v>3264</v>
      </c>
      <c r="C507" s="303"/>
      <c r="D507" s="295"/>
      <c r="E507" s="295">
        <v>10</v>
      </c>
      <c r="F507" s="295">
        <v>1240</v>
      </c>
      <c r="G507" s="291">
        <f t="shared" si="7"/>
        <v>1513.15</v>
      </c>
      <c r="H507" s="295">
        <v>50.64</v>
      </c>
      <c r="I507" s="295">
        <v>0.71</v>
      </c>
      <c r="J507" s="295">
        <v>16.73</v>
      </c>
      <c r="K507" s="295">
        <v>7.66</v>
      </c>
      <c r="L507" s="295">
        <v>0.15</v>
      </c>
      <c r="M507" s="295">
        <v>8.7200000000000006</v>
      </c>
      <c r="N507" s="295">
        <v>11.13</v>
      </c>
      <c r="O507" s="295">
        <v>2.2999999999999998</v>
      </c>
      <c r="P507" s="295">
        <v>0.14000000000000001</v>
      </c>
      <c r="Q507" s="295">
        <v>0.04</v>
      </c>
      <c r="R507" s="295"/>
      <c r="S507" s="295"/>
      <c r="T507" s="295">
        <v>52.7</v>
      </c>
      <c r="U507" s="295">
        <v>0.23</v>
      </c>
      <c r="V507" s="295">
        <v>5.99</v>
      </c>
      <c r="W507" s="295">
        <v>0.6</v>
      </c>
      <c r="X507" s="295">
        <v>5.64</v>
      </c>
      <c r="Y507" s="295">
        <v>0.15</v>
      </c>
      <c r="Z507" s="295">
        <v>19.190000000000001</v>
      </c>
      <c r="AA507" s="295">
        <v>15.19</v>
      </c>
      <c r="AB507" s="295">
        <v>0.45</v>
      </c>
      <c r="AC507" s="295">
        <v>0.02</v>
      </c>
    </row>
    <row r="508" spans="1:29">
      <c r="A508" s="295" t="s">
        <v>2243</v>
      </c>
      <c r="B508" s="295" t="s">
        <v>3265</v>
      </c>
      <c r="C508" s="303"/>
      <c r="D508" s="295"/>
      <c r="E508" s="295">
        <v>10</v>
      </c>
      <c r="F508" s="295">
        <v>1210</v>
      </c>
      <c r="G508" s="291">
        <f t="shared" si="7"/>
        <v>1483.15</v>
      </c>
      <c r="H508" s="295">
        <v>51.64</v>
      </c>
      <c r="I508" s="295">
        <v>0.88</v>
      </c>
      <c r="J508" s="295">
        <v>17.27</v>
      </c>
      <c r="K508" s="295">
        <v>8.4</v>
      </c>
      <c r="L508" s="295">
        <v>0.13</v>
      </c>
      <c r="M508" s="295">
        <v>6.88</v>
      </c>
      <c r="N508" s="295">
        <v>10.26</v>
      </c>
      <c r="O508" s="295">
        <v>2.82</v>
      </c>
      <c r="P508" s="295">
        <v>0.2</v>
      </c>
      <c r="Q508" s="295">
        <v>0.01</v>
      </c>
      <c r="R508" s="295"/>
      <c r="S508" s="295"/>
      <c r="T508" s="295">
        <v>52.04</v>
      </c>
      <c r="U508" s="295">
        <v>0.46</v>
      </c>
      <c r="V508" s="295">
        <v>6.26</v>
      </c>
      <c r="W508" s="295">
        <v>0.17</v>
      </c>
      <c r="X508" s="295">
        <v>7.56</v>
      </c>
      <c r="Y508" s="295">
        <v>0.17</v>
      </c>
      <c r="Z508" s="295">
        <v>16.329999999999998</v>
      </c>
      <c r="AA508" s="295">
        <v>17.149999999999999</v>
      </c>
      <c r="AB508" s="295">
        <v>0.56999999999999995</v>
      </c>
      <c r="AC508" s="295">
        <v>0.01</v>
      </c>
    </row>
    <row r="509" spans="1:29">
      <c r="A509" s="295" t="s">
        <v>2243</v>
      </c>
      <c r="B509" s="295" t="s">
        <v>3266</v>
      </c>
      <c r="C509" s="303"/>
      <c r="D509" s="295"/>
      <c r="E509" s="295">
        <v>10</v>
      </c>
      <c r="F509" s="295">
        <v>1180</v>
      </c>
      <c r="G509" s="291">
        <f t="shared" si="7"/>
        <v>1453.15</v>
      </c>
      <c r="H509" s="295">
        <v>52.24</v>
      </c>
      <c r="I509" s="295">
        <v>0.91</v>
      </c>
      <c r="J509" s="295">
        <v>17.57</v>
      </c>
      <c r="K509" s="295">
        <v>8.1999999999999993</v>
      </c>
      <c r="L509" s="295">
        <v>0.14000000000000001</v>
      </c>
      <c r="M509" s="295">
        <v>5.9</v>
      </c>
      <c r="N509" s="295">
        <v>9.34</v>
      </c>
      <c r="O509" s="295">
        <v>3.26</v>
      </c>
      <c r="P509" s="295">
        <v>0.26</v>
      </c>
      <c r="Q509" s="295">
        <v>0.02</v>
      </c>
      <c r="R509" s="295"/>
      <c r="S509" s="295"/>
      <c r="T509" s="295">
        <v>50.54</v>
      </c>
      <c r="U509" s="295">
        <v>0.7</v>
      </c>
      <c r="V509" s="295">
        <v>6.16</v>
      </c>
      <c r="W509" s="295">
        <v>0.04</v>
      </c>
      <c r="X509" s="295">
        <v>9.35</v>
      </c>
      <c r="Y509" s="295">
        <v>0.19</v>
      </c>
      <c r="Z509" s="295">
        <v>16.18</v>
      </c>
      <c r="AA509" s="295">
        <v>16.010000000000002</v>
      </c>
      <c r="AB509" s="295">
        <v>0.6</v>
      </c>
      <c r="AC509" s="295"/>
    </row>
    <row r="510" spans="1:29">
      <c r="A510" s="295" t="s">
        <v>2243</v>
      </c>
      <c r="B510" s="295" t="s">
        <v>3267</v>
      </c>
      <c r="C510" s="303"/>
      <c r="D510" s="295"/>
      <c r="E510" s="295">
        <v>10</v>
      </c>
      <c r="F510" s="295">
        <v>1150</v>
      </c>
      <c r="G510" s="291">
        <f t="shared" si="7"/>
        <v>1423.15</v>
      </c>
      <c r="H510" s="295">
        <v>55.87</v>
      </c>
      <c r="I510" s="295">
        <v>1.34</v>
      </c>
      <c r="J510" s="295">
        <v>16.02</v>
      </c>
      <c r="K510" s="295">
        <v>9.73</v>
      </c>
      <c r="L510" s="295">
        <v>0.14000000000000001</v>
      </c>
      <c r="M510" s="295">
        <v>3.74</v>
      </c>
      <c r="N510" s="295">
        <v>7.14</v>
      </c>
      <c r="O510" s="295">
        <v>3.85</v>
      </c>
      <c r="P510" s="295">
        <v>0.54</v>
      </c>
      <c r="Q510" s="295">
        <v>0.01</v>
      </c>
      <c r="R510" s="295"/>
      <c r="S510" s="295"/>
      <c r="T510" s="295">
        <v>51.53</v>
      </c>
      <c r="U510" s="295">
        <v>0.66</v>
      </c>
      <c r="V510" s="295">
        <v>4.03</v>
      </c>
      <c r="W510" s="295">
        <v>0.03</v>
      </c>
      <c r="X510" s="295">
        <v>12.89</v>
      </c>
      <c r="Y510" s="295">
        <v>0.28999999999999998</v>
      </c>
      <c r="Z510" s="295">
        <v>14.61</v>
      </c>
      <c r="AA510" s="295">
        <v>15.78</v>
      </c>
      <c r="AB510" s="295">
        <v>0.65</v>
      </c>
      <c r="AC510" s="295">
        <v>0.01</v>
      </c>
    </row>
    <row r="511" spans="1:29">
      <c r="A511" s="295" t="s">
        <v>2290</v>
      </c>
      <c r="B511" s="298" t="s">
        <v>2289</v>
      </c>
      <c r="C511" s="298" t="s">
        <v>3179</v>
      </c>
      <c r="D511" s="295"/>
      <c r="E511" s="295">
        <v>10</v>
      </c>
      <c r="F511" s="295">
        <v>1325</v>
      </c>
      <c r="G511" s="291">
        <f t="shared" si="7"/>
        <v>1598.15</v>
      </c>
      <c r="H511" s="301">
        <v>48.99</v>
      </c>
      <c r="I511" s="302">
        <v>0.28000000000000003</v>
      </c>
      <c r="J511" s="302">
        <v>15.37</v>
      </c>
      <c r="K511" s="302">
        <v>7.91</v>
      </c>
      <c r="L511" s="302">
        <v>0.09</v>
      </c>
      <c r="M511" s="302">
        <v>12.6</v>
      </c>
      <c r="N511" s="302">
        <v>13.66</v>
      </c>
      <c r="O511" s="302">
        <v>0.81</v>
      </c>
      <c r="P511" s="302">
        <v>7.0000000000000007E-2</v>
      </c>
      <c r="Q511" s="302">
        <v>0.22</v>
      </c>
      <c r="R511" s="302" t="s">
        <v>1353</v>
      </c>
      <c r="S511" s="295"/>
      <c r="T511" s="301">
        <v>52.1</v>
      </c>
      <c r="U511" s="302">
        <v>0.03</v>
      </c>
      <c r="V511" s="302">
        <v>5.0999999999999996</v>
      </c>
      <c r="W511" s="302">
        <v>1.34</v>
      </c>
      <c r="X511" s="302">
        <v>3.8</v>
      </c>
      <c r="Y511" s="302">
        <v>0.11</v>
      </c>
      <c r="Z511" s="302">
        <v>20.02</v>
      </c>
      <c r="AA511" s="302">
        <v>17.04</v>
      </c>
      <c r="AB511" s="302">
        <v>0.12</v>
      </c>
      <c r="AC511" s="302" t="s">
        <v>1353</v>
      </c>
    </row>
    <row r="512" spans="1:29">
      <c r="A512" s="295" t="s">
        <v>2290</v>
      </c>
      <c r="B512" s="298">
        <v>22</v>
      </c>
      <c r="C512" s="298" t="s">
        <v>3179</v>
      </c>
      <c r="D512" s="295"/>
      <c r="E512" s="295">
        <v>10</v>
      </c>
      <c r="F512" s="295">
        <v>1300</v>
      </c>
      <c r="G512" s="291">
        <f t="shared" si="7"/>
        <v>1573.15</v>
      </c>
      <c r="H512" s="301">
        <v>48.08</v>
      </c>
      <c r="I512" s="302">
        <v>0.39</v>
      </c>
      <c r="J512" s="302">
        <v>17.73</v>
      </c>
      <c r="K512" s="302">
        <v>7.07</v>
      </c>
      <c r="L512" s="302">
        <v>0.18</v>
      </c>
      <c r="M512" s="302">
        <v>12.02</v>
      </c>
      <c r="N512" s="302">
        <v>13.32</v>
      </c>
      <c r="O512" s="302">
        <v>0.96</v>
      </c>
      <c r="P512" s="302">
        <v>0.08</v>
      </c>
      <c r="Q512" s="302">
        <v>0.17</v>
      </c>
      <c r="R512" s="302" t="s">
        <v>1353</v>
      </c>
      <c r="S512" s="295"/>
      <c r="T512" s="301">
        <v>50.89</v>
      </c>
      <c r="U512" s="302">
        <v>0.12</v>
      </c>
      <c r="V512" s="302">
        <v>6.27</v>
      </c>
      <c r="W512" s="302">
        <v>1</v>
      </c>
      <c r="X512" s="302">
        <v>3.91</v>
      </c>
      <c r="Y512" s="302">
        <v>0.1</v>
      </c>
      <c r="Z512" s="302">
        <v>19.95</v>
      </c>
      <c r="AA512" s="302">
        <v>16.82</v>
      </c>
      <c r="AB512" s="302">
        <v>0.14000000000000001</v>
      </c>
      <c r="AC512" s="302" t="s">
        <v>1353</v>
      </c>
    </row>
    <row r="513" spans="1:29">
      <c r="A513" s="295" t="s">
        <v>2290</v>
      </c>
      <c r="B513" s="298" t="s">
        <v>2291</v>
      </c>
      <c r="C513" s="298" t="s">
        <v>3179</v>
      </c>
      <c r="D513" s="295"/>
      <c r="E513" s="295">
        <v>10</v>
      </c>
      <c r="F513" s="295">
        <v>1300</v>
      </c>
      <c r="G513" s="291">
        <f t="shared" si="7"/>
        <v>1573.15</v>
      </c>
      <c r="H513" s="301">
        <v>48.81</v>
      </c>
      <c r="I513" s="302">
        <v>0.39</v>
      </c>
      <c r="J513" s="302">
        <v>16.89</v>
      </c>
      <c r="K513" s="302">
        <v>7.28</v>
      </c>
      <c r="L513" s="302">
        <v>0.14000000000000001</v>
      </c>
      <c r="M513" s="302">
        <v>12.14</v>
      </c>
      <c r="N513" s="302">
        <v>12.85</v>
      </c>
      <c r="O513" s="302">
        <v>1.1399999999999999</v>
      </c>
      <c r="P513" s="302">
        <v>0.17</v>
      </c>
      <c r="Q513" s="302">
        <v>0.19</v>
      </c>
      <c r="R513" s="302" t="s">
        <v>1353</v>
      </c>
      <c r="S513" s="295"/>
      <c r="T513" s="301">
        <v>52.07</v>
      </c>
      <c r="U513" s="302">
        <v>0.11</v>
      </c>
      <c r="V513" s="302">
        <v>5.47</v>
      </c>
      <c r="W513" s="302">
        <v>1.02</v>
      </c>
      <c r="X513" s="302">
        <v>3.83</v>
      </c>
      <c r="Y513" s="302">
        <v>0.11</v>
      </c>
      <c r="Z513" s="302">
        <v>20.03</v>
      </c>
      <c r="AA513" s="302">
        <v>17.39</v>
      </c>
      <c r="AB513" s="302">
        <v>0.21</v>
      </c>
      <c r="AC513" s="302" t="s">
        <v>1353</v>
      </c>
    </row>
    <row r="514" spans="1:29">
      <c r="A514" s="295" t="s">
        <v>2290</v>
      </c>
      <c r="B514" s="298">
        <v>12</v>
      </c>
      <c r="C514" s="298" t="s">
        <v>3179</v>
      </c>
      <c r="D514" s="295"/>
      <c r="E514" s="295">
        <v>10</v>
      </c>
      <c r="F514" s="295">
        <v>1290</v>
      </c>
      <c r="G514" s="291">
        <f t="shared" si="7"/>
        <v>1563.15</v>
      </c>
      <c r="H514" s="301">
        <v>48.88</v>
      </c>
      <c r="I514" s="302">
        <v>0.41</v>
      </c>
      <c r="J514" s="302">
        <v>17.61</v>
      </c>
      <c r="K514" s="302">
        <v>6.84</v>
      </c>
      <c r="L514" s="302">
        <v>0.16</v>
      </c>
      <c r="M514" s="302">
        <v>11.72</v>
      </c>
      <c r="N514" s="302">
        <v>13.21</v>
      </c>
      <c r="O514" s="302">
        <v>0.84</v>
      </c>
      <c r="P514" s="302">
        <v>0.14000000000000001</v>
      </c>
      <c r="Q514" s="302">
        <v>0.19</v>
      </c>
      <c r="R514" s="302" t="s">
        <v>1353</v>
      </c>
      <c r="S514" s="295"/>
      <c r="T514" s="301">
        <v>52.46</v>
      </c>
      <c r="U514" s="302">
        <v>0.08</v>
      </c>
      <c r="V514" s="302">
        <v>5.23</v>
      </c>
      <c r="W514" s="302">
        <v>1.1499999999999999</v>
      </c>
      <c r="X514" s="302">
        <v>3.8</v>
      </c>
      <c r="Y514" s="302">
        <v>0.12</v>
      </c>
      <c r="Z514" s="302">
        <v>20</v>
      </c>
      <c r="AA514" s="302">
        <v>17.8</v>
      </c>
      <c r="AB514" s="302">
        <v>0.15</v>
      </c>
      <c r="AC514" s="302" t="s">
        <v>1353</v>
      </c>
    </row>
    <row r="515" spans="1:29">
      <c r="A515" s="295" t="s">
        <v>2290</v>
      </c>
      <c r="B515" s="298" t="s">
        <v>2292</v>
      </c>
      <c r="C515" s="298" t="s">
        <v>3179</v>
      </c>
      <c r="D515" s="295"/>
      <c r="E515" s="295">
        <v>10</v>
      </c>
      <c r="F515" s="295">
        <v>1290</v>
      </c>
      <c r="G515" s="291">
        <f t="shared" ref="G515:G560" si="8">F515+273.15</f>
        <v>1563.15</v>
      </c>
      <c r="H515" s="301">
        <v>48.22</v>
      </c>
      <c r="I515" s="302">
        <v>0.48</v>
      </c>
      <c r="J515" s="302">
        <v>15.95</v>
      </c>
      <c r="K515" s="302">
        <v>7.3</v>
      </c>
      <c r="L515" s="302">
        <v>0.09</v>
      </c>
      <c r="M515" s="302">
        <v>12.75</v>
      </c>
      <c r="N515" s="302">
        <v>13.89</v>
      </c>
      <c r="O515" s="302">
        <v>1.1200000000000001</v>
      </c>
      <c r="P515" s="302">
        <v>0.09</v>
      </c>
      <c r="Q515" s="302">
        <v>0.12</v>
      </c>
      <c r="R515" s="302" t="s">
        <v>1353</v>
      </c>
      <c r="S515" s="295"/>
      <c r="T515" s="301">
        <v>52.17</v>
      </c>
      <c r="U515" s="302">
        <v>0.09</v>
      </c>
      <c r="V515" s="302">
        <v>5.15</v>
      </c>
      <c r="W515" s="302">
        <v>1.2</v>
      </c>
      <c r="X515" s="302">
        <v>3.82</v>
      </c>
      <c r="Y515" s="302">
        <v>0.1</v>
      </c>
      <c r="Z515" s="302">
        <v>18.72</v>
      </c>
      <c r="AA515" s="302">
        <v>18.04</v>
      </c>
      <c r="AB515" s="302">
        <v>0.18</v>
      </c>
      <c r="AC515" s="302" t="s">
        <v>1353</v>
      </c>
    </row>
    <row r="516" spans="1:29">
      <c r="A516" s="295" t="s">
        <v>2290</v>
      </c>
      <c r="B516" s="298" t="s">
        <v>2293</v>
      </c>
      <c r="C516" s="298" t="s">
        <v>3179</v>
      </c>
      <c r="D516" s="295"/>
      <c r="E516" s="295">
        <v>10</v>
      </c>
      <c r="F516" s="295">
        <v>1290</v>
      </c>
      <c r="G516" s="291">
        <f t="shared" si="8"/>
        <v>1563.15</v>
      </c>
      <c r="H516" s="301">
        <v>48.07</v>
      </c>
      <c r="I516" s="302">
        <v>0.57999999999999996</v>
      </c>
      <c r="J516" s="302">
        <v>15.92</v>
      </c>
      <c r="K516" s="302">
        <v>7.54</v>
      </c>
      <c r="L516" s="302">
        <v>0.15</v>
      </c>
      <c r="M516" s="302">
        <v>12.35</v>
      </c>
      <c r="N516" s="302">
        <v>13.72</v>
      </c>
      <c r="O516" s="302">
        <v>1.38</v>
      </c>
      <c r="P516" s="302">
        <v>0.14000000000000001</v>
      </c>
      <c r="Q516" s="302">
        <v>0.15</v>
      </c>
      <c r="R516" s="302" t="s">
        <v>1353</v>
      </c>
      <c r="S516" s="295"/>
      <c r="T516" s="301">
        <v>51.72</v>
      </c>
      <c r="U516" s="302">
        <v>0.11</v>
      </c>
      <c r="V516" s="302">
        <v>5.61</v>
      </c>
      <c r="W516" s="302">
        <v>1.01</v>
      </c>
      <c r="X516" s="302">
        <v>3.88</v>
      </c>
      <c r="Y516" s="302">
        <v>0.11</v>
      </c>
      <c r="Z516" s="302">
        <v>19.07</v>
      </c>
      <c r="AA516" s="302">
        <v>17.600000000000001</v>
      </c>
      <c r="AB516" s="302">
        <v>0.28000000000000003</v>
      </c>
      <c r="AC516" s="302" t="s">
        <v>1353</v>
      </c>
    </row>
    <row r="517" spans="1:29">
      <c r="A517" s="295" t="s">
        <v>2290</v>
      </c>
      <c r="B517" s="298" t="s">
        <v>2294</v>
      </c>
      <c r="C517" s="298" t="s">
        <v>3179</v>
      </c>
      <c r="D517" s="295"/>
      <c r="E517" s="295">
        <v>10</v>
      </c>
      <c r="F517" s="295">
        <v>1275</v>
      </c>
      <c r="G517" s="291">
        <f t="shared" si="8"/>
        <v>1548.15</v>
      </c>
      <c r="H517" s="301">
        <v>47.96</v>
      </c>
      <c r="I517" s="302">
        <v>0.63</v>
      </c>
      <c r="J517" s="302">
        <v>17.77</v>
      </c>
      <c r="K517" s="302">
        <v>7.29</v>
      </c>
      <c r="L517" s="302">
        <v>0.1</v>
      </c>
      <c r="M517" s="302">
        <v>10.35</v>
      </c>
      <c r="N517" s="302">
        <v>13.19</v>
      </c>
      <c r="O517" s="302">
        <v>2.08</v>
      </c>
      <c r="P517" s="302">
        <v>0.51</v>
      </c>
      <c r="Q517" s="302">
        <v>0.09</v>
      </c>
      <c r="R517" s="302" t="s">
        <v>1353</v>
      </c>
      <c r="S517" s="295"/>
      <c r="T517" s="301">
        <v>51.21</v>
      </c>
      <c r="U517" s="302">
        <v>0.16</v>
      </c>
      <c r="V517" s="302">
        <v>5.9</v>
      </c>
      <c r="W517" s="302">
        <v>0.97</v>
      </c>
      <c r="X517" s="302">
        <v>3.9</v>
      </c>
      <c r="Y517" s="302">
        <v>0.1</v>
      </c>
      <c r="Z517" s="302">
        <v>19.079999999999998</v>
      </c>
      <c r="AA517" s="302">
        <v>17.84</v>
      </c>
      <c r="AB517" s="302">
        <v>0.27</v>
      </c>
      <c r="AC517" s="302" t="s">
        <v>1353</v>
      </c>
    </row>
    <row r="518" spans="1:29">
      <c r="A518" s="295" t="s">
        <v>2290</v>
      </c>
      <c r="B518" s="298" t="s">
        <v>2295</v>
      </c>
      <c r="C518" s="298" t="s">
        <v>3179</v>
      </c>
      <c r="D518" s="295"/>
      <c r="E518" s="295">
        <v>10</v>
      </c>
      <c r="F518" s="295">
        <v>1275</v>
      </c>
      <c r="G518" s="291">
        <f t="shared" si="8"/>
        <v>1548.15</v>
      </c>
      <c r="H518" s="301">
        <v>48.83</v>
      </c>
      <c r="I518" s="302">
        <v>0.5</v>
      </c>
      <c r="J518" s="302">
        <v>16.87</v>
      </c>
      <c r="K518" s="302">
        <v>7.19</v>
      </c>
      <c r="L518" s="302">
        <v>0.18</v>
      </c>
      <c r="M518" s="302">
        <v>11.51</v>
      </c>
      <c r="N518" s="302">
        <v>13.04</v>
      </c>
      <c r="O518" s="302">
        <v>1.43</v>
      </c>
      <c r="P518" s="302">
        <v>0.33</v>
      </c>
      <c r="Q518" s="302">
        <v>0.11</v>
      </c>
      <c r="R518" s="302" t="s">
        <v>1353</v>
      </c>
      <c r="S518" s="295"/>
      <c r="T518" s="301">
        <v>51.75</v>
      </c>
      <c r="U518" s="302">
        <v>0.11</v>
      </c>
      <c r="V518" s="302">
        <v>4.74</v>
      </c>
      <c r="W518" s="302">
        <v>1.1599999999999999</v>
      </c>
      <c r="X518" s="302">
        <v>3.89</v>
      </c>
      <c r="Y518" s="302">
        <v>0.12</v>
      </c>
      <c r="Z518" s="302">
        <v>19.3</v>
      </c>
      <c r="AA518" s="302">
        <v>17.600000000000001</v>
      </c>
      <c r="AB518" s="302">
        <v>0.31</v>
      </c>
      <c r="AC518" s="302" t="s">
        <v>1353</v>
      </c>
    </row>
    <row r="519" spans="1:29">
      <c r="A519" s="295" t="s">
        <v>2290</v>
      </c>
      <c r="B519" s="298" t="s">
        <v>2296</v>
      </c>
      <c r="C519" s="298" t="s">
        <v>3179</v>
      </c>
      <c r="D519" s="295"/>
      <c r="E519" s="295">
        <v>10</v>
      </c>
      <c r="F519" s="295">
        <v>1270</v>
      </c>
      <c r="G519" s="291">
        <f t="shared" si="8"/>
        <v>1543.15</v>
      </c>
      <c r="H519" s="301">
        <v>47.93</v>
      </c>
      <c r="I519" s="302">
        <v>0.59</v>
      </c>
      <c r="J519" s="302">
        <v>17.54</v>
      </c>
      <c r="K519" s="302">
        <v>7.28</v>
      </c>
      <c r="L519" s="302">
        <v>0.13</v>
      </c>
      <c r="M519" s="302">
        <v>11.42</v>
      </c>
      <c r="N519" s="302">
        <v>13.25</v>
      </c>
      <c r="O519" s="302">
        <v>1.6</v>
      </c>
      <c r="P519" s="302">
        <v>0.14000000000000001</v>
      </c>
      <c r="Q519" s="302">
        <v>0.11</v>
      </c>
      <c r="R519" s="302" t="s">
        <v>1353</v>
      </c>
      <c r="S519" s="295"/>
      <c r="T519" s="301">
        <v>51.83</v>
      </c>
      <c r="U519" s="302">
        <v>0.09</v>
      </c>
      <c r="V519" s="302">
        <v>4.87</v>
      </c>
      <c r="W519" s="302">
        <v>1.21</v>
      </c>
      <c r="X519" s="302">
        <v>3.76</v>
      </c>
      <c r="Y519" s="302">
        <v>0.11</v>
      </c>
      <c r="Z519" s="302">
        <v>19.71</v>
      </c>
      <c r="AA519" s="302">
        <v>18.07</v>
      </c>
      <c r="AB519" s="302">
        <v>0.17</v>
      </c>
      <c r="AC519" s="302" t="s">
        <v>1353</v>
      </c>
    </row>
    <row r="520" spans="1:29">
      <c r="A520" s="295" t="s">
        <v>3268</v>
      </c>
      <c r="B520" s="295" t="s">
        <v>3269</v>
      </c>
      <c r="C520" s="303"/>
      <c r="D520" s="295"/>
      <c r="E520" s="295">
        <v>9.3000000000000007</v>
      </c>
      <c r="F520" s="295">
        <v>1260</v>
      </c>
      <c r="G520" s="291">
        <f t="shared" si="8"/>
        <v>1533.15</v>
      </c>
      <c r="H520" s="295">
        <v>46.04</v>
      </c>
      <c r="I520" s="295">
        <v>1.63</v>
      </c>
      <c r="J520" s="295">
        <v>16.100000000000001</v>
      </c>
      <c r="K520" s="295">
        <v>10.49</v>
      </c>
      <c r="L520" s="295">
        <v>0.11</v>
      </c>
      <c r="M520" s="295">
        <v>8.1199999999999992</v>
      </c>
      <c r="N520" s="295">
        <v>10.210000000000001</v>
      </c>
      <c r="O520" s="295">
        <v>2.57</v>
      </c>
      <c r="P520" s="295">
        <v>0.51</v>
      </c>
      <c r="Q520" s="295"/>
      <c r="R520" s="295">
        <v>0.34</v>
      </c>
      <c r="S520" s="295">
        <v>0.06</v>
      </c>
      <c r="T520" s="295">
        <v>48.9</v>
      </c>
      <c r="U520" s="295">
        <v>0.71</v>
      </c>
      <c r="V520" s="295">
        <v>8.6199999999999992</v>
      </c>
      <c r="W520" s="295"/>
      <c r="X520" s="295">
        <v>6.96</v>
      </c>
      <c r="Y520" s="295">
        <v>0.16</v>
      </c>
      <c r="Z520" s="295">
        <v>17.72</v>
      </c>
      <c r="AA520" s="295">
        <v>13.86</v>
      </c>
      <c r="AB520" s="295">
        <v>0.44</v>
      </c>
      <c r="AC520" s="295">
        <v>0.01</v>
      </c>
    </row>
    <row r="521" spans="1:29">
      <c r="A521" s="295" t="s">
        <v>3268</v>
      </c>
      <c r="B521" s="295" t="s">
        <v>3270</v>
      </c>
      <c r="C521" s="303"/>
      <c r="D521" s="295"/>
      <c r="E521" s="295">
        <v>9.3000000000000007</v>
      </c>
      <c r="F521" s="295">
        <v>1240</v>
      </c>
      <c r="G521" s="291">
        <f t="shared" si="8"/>
        <v>1513.15</v>
      </c>
      <c r="H521" s="295">
        <v>47.05</v>
      </c>
      <c r="I521" s="295">
        <v>1.76</v>
      </c>
      <c r="J521" s="295">
        <v>16.809999999999999</v>
      </c>
      <c r="K521" s="295">
        <v>11.1</v>
      </c>
      <c r="L521" s="295">
        <v>0.22</v>
      </c>
      <c r="M521" s="295">
        <v>7.59</v>
      </c>
      <c r="N521" s="295">
        <v>10.18</v>
      </c>
      <c r="O521" s="295">
        <v>2.77</v>
      </c>
      <c r="P521" s="295">
        <v>0.63</v>
      </c>
      <c r="Q521" s="295"/>
      <c r="R521" s="295">
        <v>0.3</v>
      </c>
      <c r="S521" s="295">
        <v>0.06</v>
      </c>
      <c r="T521" s="295">
        <v>49.83</v>
      </c>
      <c r="U521" s="295">
        <v>0.75</v>
      </c>
      <c r="V521" s="295">
        <v>8.11</v>
      </c>
      <c r="W521" s="295"/>
      <c r="X521" s="295">
        <v>7.29</v>
      </c>
      <c r="Y521" s="295">
        <v>0.22</v>
      </c>
      <c r="Z521" s="295">
        <v>16.71</v>
      </c>
      <c r="AA521" s="295">
        <v>14.87</v>
      </c>
      <c r="AB521" s="295">
        <v>0.45</v>
      </c>
      <c r="AC521" s="295">
        <v>0.01</v>
      </c>
    </row>
    <row r="522" spans="1:29">
      <c r="A522" s="295" t="s">
        <v>3268</v>
      </c>
      <c r="B522" s="295" t="s">
        <v>3271</v>
      </c>
      <c r="C522" s="303"/>
      <c r="D522" s="295"/>
      <c r="E522" s="295">
        <v>9.3000000000000007</v>
      </c>
      <c r="F522" s="295">
        <v>1220</v>
      </c>
      <c r="G522" s="291">
        <f t="shared" si="8"/>
        <v>1493.15</v>
      </c>
      <c r="H522" s="295">
        <v>45.08</v>
      </c>
      <c r="I522" s="295">
        <v>2.4700000000000002</v>
      </c>
      <c r="J522" s="295">
        <v>15.9</v>
      </c>
      <c r="K522" s="295">
        <v>13.21</v>
      </c>
      <c r="L522" s="295">
        <v>0.18</v>
      </c>
      <c r="M522" s="295">
        <v>6.46</v>
      </c>
      <c r="N522" s="295">
        <v>9.1300000000000008</v>
      </c>
      <c r="O522" s="295">
        <v>3.04</v>
      </c>
      <c r="P522" s="295">
        <v>0.81</v>
      </c>
      <c r="Q522" s="295"/>
      <c r="R522" s="295">
        <v>0.5</v>
      </c>
      <c r="S522" s="295">
        <v>0.11</v>
      </c>
      <c r="T522" s="295">
        <v>48.54</v>
      </c>
      <c r="U522" s="295">
        <v>1.03</v>
      </c>
      <c r="V522" s="295">
        <v>7.98</v>
      </c>
      <c r="W522" s="295"/>
      <c r="X522" s="295">
        <v>9.4499999999999993</v>
      </c>
      <c r="Y522" s="295">
        <v>0.25</v>
      </c>
      <c r="Z522" s="295">
        <v>15.79</v>
      </c>
      <c r="AA522" s="295">
        <v>14.3</v>
      </c>
      <c r="AB522" s="295">
        <v>0.55000000000000004</v>
      </c>
      <c r="AC522" s="295">
        <v>0.01</v>
      </c>
    </row>
    <row r="523" spans="1:29">
      <c r="A523" s="295" t="s">
        <v>3268</v>
      </c>
      <c r="B523" s="295" t="s">
        <v>3272</v>
      </c>
      <c r="C523" s="303"/>
      <c r="D523" s="295"/>
      <c r="E523" s="295">
        <v>9.3000000000000007</v>
      </c>
      <c r="F523" s="295">
        <v>1200</v>
      </c>
      <c r="G523" s="291">
        <f t="shared" si="8"/>
        <v>1473.15</v>
      </c>
      <c r="H523" s="295">
        <v>43.81</v>
      </c>
      <c r="I523" s="295">
        <v>3.37</v>
      </c>
      <c r="J523" s="295">
        <v>15.35</v>
      </c>
      <c r="K523" s="295">
        <v>14.66</v>
      </c>
      <c r="L523" s="295">
        <v>0.18</v>
      </c>
      <c r="M523" s="295">
        <v>5.77</v>
      </c>
      <c r="N523" s="295">
        <v>8.44</v>
      </c>
      <c r="O523" s="295">
        <v>3.25</v>
      </c>
      <c r="P523" s="295">
        <v>1.1499999999999999</v>
      </c>
      <c r="Q523" s="295"/>
      <c r="R523" s="295">
        <v>0.75</v>
      </c>
      <c r="S523" s="295">
        <v>0.21</v>
      </c>
      <c r="T523" s="295">
        <v>47.18</v>
      </c>
      <c r="U523" s="295">
        <v>1.32</v>
      </c>
      <c r="V523" s="295">
        <v>9.0299999999999994</v>
      </c>
      <c r="W523" s="295"/>
      <c r="X523" s="295">
        <v>10.48</v>
      </c>
      <c r="Y523" s="295">
        <v>0.24</v>
      </c>
      <c r="Z523" s="295">
        <v>14.12</v>
      </c>
      <c r="AA523" s="295">
        <v>17.940000000000001</v>
      </c>
      <c r="AB523" s="295">
        <v>0.64</v>
      </c>
      <c r="AC523" s="295"/>
    </row>
    <row r="524" spans="1:29">
      <c r="A524" s="295" t="s">
        <v>3268</v>
      </c>
      <c r="B524" s="295" t="s">
        <v>3273</v>
      </c>
      <c r="C524" s="303"/>
      <c r="D524" s="295"/>
      <c r="E524" s="295">
        <v>9.3000000000000007</v>
      </c>
      <c r="F524" s="295">
        <v>1180</v>
      </c>
      <c r="G524" s="291">
        <f t="shared" si="8"/>
        <v>1453.15</v>
      </c>
      <c r="H524" s="295">
        <v>41.88</v>
      </c>
      <c r="I524" s="295">
        <v>4.57</v>
      </c>
      <c r="J524" s="295">
        <v>14.62</v>
      </c>
      <c r="K524" s="295">
        <v>15.13</v>
      </c>
      <c r="L524" s="295">
        <v>0.25</v>
      </c>
      <c r="M524" s="295">
        <v>5.45</v>
      </c>
      <c r="N524" s="295">
        <v>8.14</v>
      </c>
      <c r="O524" s="295">
        <v>3.02</v>
      </c>
      <c r="P524" s="295">
        <v>1.35</v>
      </c>
      <c r="Q524" s="295"/>
      <c r="R524" s="295">
        <v>1.27</v>
      </c>
      <c r="S524" s="295">
        <v>0.34</v>
      </c>
      <c r="T524" s="295">
        <v>46.78</v>
      </c>
      <c r="U524" s="295">
        <v>1.98</v>
      </c>
      <c r="V524" s="295">
        <v>9.1999999999999993</v>
      </c>
      <c r="W524" s="295"/>
      <c r="X524" s="295">
        <v>10.29</v>
      </c>
      <c r="Y524" s="295">
        <v>0.23</v>
      </c>
      <c r="Z524" s="295">
        <v>13.32</v>
      </c>
      <c r="AA524" s="295">
        <v>15.23</v>
      </c>
      <c r="AB524" s="295">
        <v>0.66</v>
      </c>
      <c r="AC524" s="295">
        <v>0.02</v>
      </c>
    </row>
    <row r="525" spans="1:29">
      <c r="A525" s="295" t="s">
        <v>3268</v>
      </c>
      <c r="B525" s="295" t="s">
        <v>3274</v>
      </c>
      <c r="C525" s="303"/>
      <c r="D525" s="295"/>
      <c r="E525" s="295">
        <v>6.8</v>
      </c>
      <c r="F525" s="295">
        <v>1200</v>
      </c>
      <c r="G525" s="291">
        <f t="shared" si="8"/>
        <v>1473.15</v>
      </c>
      <c r="H525" s="295">
        <v>47.32</v>
      </c>
      <c r="I525" s="295">
        <v>2.35</v>
      </c>
      <c r="J525" s="295">
        <v>15.17</v>
      </c>
      <c r="K525" s="295">
        <v>12.14</v>
      </c>
      <c r="L525" s="295">
        <v>0.19</v>
      </c>
      <c r="M525" s="295">
        <v>6.81</v>
      </c>
      <c r="N525" s="295">
        <v>10.43</v>
      </c>
      <c r="O525" s="295">
        <v>2.61</v>
      </c>
      <c r="P525" s="295">
        <v>0.66</v>
      </c>
      <c r="Q525" s="295"/>
      <c r="R525" s="295">
        <v>0.42</v>
      </c>
      <c r="S525" s="295">
        <v>0.1</v>
      </c>
      <c r="T525" s="295">
        <v>50.01</v>
      </c>
      <c r="U525" s="295">
        <v>1.06</v>
      </c>
      <c r="V525" s="295">
        <v>4.99</v>
      </c>
      <c r="W525" s="295"/>
      <c r="X525" s="295">
        <v>7.4</v>
      </c>
      <c r="Y525" s="295">
        <v>0.19</v>
      </c>
      <c r="Z525" s="295">
        <v>15.56</v>
      </c>
      <c r="AA525" s="295">
        <v>18.600000000000001</v>
      </c>
      <c r="AB525" s="295">
        <v>0.41</v>
      </c>
      <c r="AC525" s="295"/>
    </row>
    <row r="526" spans="1:29">
      <c r="A526" s="295" t="s">
        <v>3268</v>
      </c>
      <c r="B526" s="295" t="s">
        <v>3275</v>
      </c>
      <c r="C526" s="303"/>
      <c r="D526" s="295"/>
      <c r="E526" s="295">
        <v>6.8</v>
      </c>
      <c r="F526" s="295">
        <v>1140</v>
      </c>
      <c r="G526" s="291">
        <f t="shared" si="8"/>
        <v>1413.15</v>
      </c>
      <c r="H526" s="295">
        <v>44.48</v>
      </c>
      <c r="I526" s="295">
        <v>5.66</v>
      </c>
      <c r="J526" s="295">
        <v>12.9</v>
      </c>
      <c r="K526" s="295">
        <v>14.96</v>
      </c>
      <c r="L526" s="295">
        <v>0.26</v>
      </c>
      <c r="M526" s="295">
        <v>4.95</v>
      </c>
      <c r="N526" s="295">
        <v>9.11</v>
      </c>
      <c r="O526" s="295">
        <v>2.82</v>
      </c>
      <c r="P526" s="295">
        <v>1.56</v>
      </c>
      <c r="Q526" s="295"/>
      <c r="R526" s="295">
        <v>1.19</v>
      </c>
      <c r="S526" s="295">
        <v>0.37</v>
      </c>
      <c r="T526" s="295">
        <v>48</v>
      </c>
      <c r="U526" s="295">
        <v>2.56</v>
      </c>
      <c r="V526" s="295">
        <v>6.58</v>
      </c>
      <c r="W526" s="295"/>
      <c r="X526" s="295">
        <v>9.2799999999999994</v>
      </c>
      <c r="Y526" s="295">
        <v>0.3</v>
      </c>
      <c r="Z526" s="295">
        <v>12.8</v>
      </c>
      <c r="AA526" s="295">
        <v>18.37</v>
      </c>
      <c r="AB526" s="295">
        <v>0.56000000000000005</v>
      </c>
      <c r="AC526" s="295">
        <v>0.05</v>
      </c>
    </row>
    <row r="527" spans="1:29">
      <c r="A527" s="295" t="s">
        <v>3268</v>
      </c>
      <c r="B527" s="295" t="s">
        <v>3276</v>
      </c>
      <c r="C527" s="303"/>
      <c r="D527" s="295"/>
      <c r="E527" s="295">
        <v>4.3</v>
      </c>
      <c r="F527" s="295">
        <v>1180</v>
      </c>
      <c r="G527" s="291">
        <f t="shared" si="8"/>
        <v>1453.15</v>
      </c>
      <c r="H527" s="295">
        <v>47.66</v>
      </c>
      <c r="I527" s="295">
        <v>2.75</v>
      </c>
      <c r="J527" s="295">
        <v>14.07</v>
      </c>
      <c r="K527" s="295">
        <v>12.5</v>
      </c>
      <c r="L527" s="295">
        <v>0.22</v>
      </c>
      <c r="M527" s="295">
        <v>6</v>
      </c>
      <c r="N527" s="295">
        <v>10.68</v>
      </c>
      <c r="O527" s="295">
        <v>2.89</v>
      </c>
      <c r="P527" s="295">
        <v>0.78</v>
      </c>
      <c r="Q527" s="295"/>
      <c r="R527" s="295">
        <v>0.46</v>
      </c>
      <c r="S527" s="295">
        <v>0.11</v>
      </c>
      <c r="T527" s="295">
        <v>50.13</v>
      </c>
      <c r="U527" s="295">
        <v>1.28</v>
      </c>
      <c r="V527" s="295">
        <v>5.15</v>
      </c>
      <c r="W527" s="295"/>
      <c r="X527" s="295">
        <v>6.97</v>
      </c>
      <c r="Y527" s="295">
        <v>0.11</v>
      </c>
      <c r="Z527" s="295">
        <v>14.92</v>
      </c>
      <c r="AA527" s="295">
        <v>19.440000000000001</v>
      </c>
      <c r="AB527" s="295">
        <v>0.3</v>
      </c>
      <c r="AC527" s="295"/>
    </row>
    <row r="528" spans="1:29">
      <c r="A528" s="295" t="s">
        <v>3268</v>
      </c>
      <c r="B528" s="295" t="s">
        <v>3277</v>
      </c>
      <c r="C528" s="303"/>
      <c r="D528" s="295"/>
      <c r="E528" s="295">
        <v>4.3</v>
      </c>
      <c r="F528" s="295">
        <v>1160</v>
      </c>
      <c r="G528" s="291">
        <f t="shared" si="8"/>
        <v>1433.15</v>
      </c>
      <c r="H528" s="295">
        <v>46.18</v>
      </c>
      <c r="I528" s="295">
        <v>3.36</v>
      </c>
      <c r="J528" s="295">
        <v>13.8</v>
      </c>
      <c r="K528" s="295">
        <v>13.02</v>
      </c>
      <c r="L528" s="295">
        <v>0.2</v>
      </c>
      <c r="M528" s="295">
        <v>5.23</v>
      </c>
      <c r="N528" s="295">
        <v>9.91</v>
      </c>
      <c r="O528" s="295">
        <v>3.05</v>
      </c>
      <c r="P528" s="295">
        <v>1.04</v>
      </c>
      <c r="Q528" s="295"/>
      <c r="R528" s="295">
        <v>0.67</v>
      </c>
      <c r="S528" s="295">
        <v>0.16</v>
      </c>
      <c r="T528" s="295">
        <v>48.5</v>
      </c>
      <c r="U528" s="295">
        <v>1.68</v>
      </c>
      <c r="V528" s="295">
        <v>4.79</v>
      </c>
      <c r="W528" s="295"/>
      <c r="X528" s="295">
        <v>8.1300000000000008</v>
      </c>
      <c r="Y528" s="295">
        <v>0.14000000000000001</v>
      </c>
      <c r="Z528" s="295">
        <v>14.08</v>
      </c>
      <c r="AA528" s="295">
        <v>18.66</v>
      </c>
      <c r="AB528" s="295">
        <v>0.36</v>
      </c>
      <c r="AC528" s="295">
        <v>0.01</v>
      </c>
    </row>
    <row r="529" spans="1:29">
      <c r="A529" s="295" t="s">
        <v>3268</v>
      </c>
      <c r="B529" s="295" t="s">
        <v>3278</v>
      </c>
      <c r="C529" s="303"/>
      <c r="D529" s="295"/>
      <c r="E529" s="295">
        <v>4.3</v>
      </c>
      <c r="F529" s="295">
        <v>1140</v>
      </c>
      <c r="G529" s="291">
        <f t="shared" si="8"/>
        <v>1413.15</v>
      </c>
      <c r="H529" s="295">
        <v>45.99</v>
      </c>
      <c r="I529" s="295">
        <v>4.33</v>
      </c>
      <c r="J529" s="295">
        <v>13.34</v>
      </c>
      <c r="K529" s="295">
        <v>13.34</v>
      </c>
      <c r="L529" s="295">
        <v>0.2</v>
      </c>
      <c r="M529" s="295">
        <v>4.72</v>
      </c>
      <c r="N529" s="295">
        <v>9.25</v>
      </c>
      <c r="O529" s="295">
        <v>3.03</v>
      </c>
      <c r="P529" s="295">
        <v>1.37</v>
      </c>
      <c r="Q529" s="295"/>
      <c r="R529" s="295">
        <v>0.96</v>
      </c>
      <c r="S529" s="295">
        <v>0.24</v>
      </c>
      <c r="T529" s="295">
        <v>49.57</v>
      </c>
      <c r="U529" s="295">
        <v>1.82</v>
      </c>
      <c r="V529" s="295">
        <v>4.4800000000000004</v>
      </c>
      <c r="W529" s="295"/>
      <c r="X529" s="295">
        <v>9.08</v>
      </c>
      <c r="Y529" s="295">
        <v>0.21</v>
      </c>
      <c r="Z529" s="295">
        <v>14.61</v>
      </c>
      <c r="AA529" s="295">
        <v>18.399999999999999</v>
      </c>
      <c r="AB529" s="295">
        <v>0.43</v>
      </c>
      <c r="AC529" s="295">
        <v>0.03</v>
      </c>
    </row>
    <row r="530" spans="1:29">
      <c r="A530" s="295" t="s">
        <v>3268</v>
      </c>
      <c r="B530" s="295" t="s">
        <v>3279</v>
      </c>
      <c r="C530" s="303"/>
      <c r="D530" s="295"/>
      <c r="E530" s="295">
        <v>2.8</v>
      </c>
      <c r="F530" s="295">
        <v>1160</v>
      </c>
      <c r="G530" s="291">
        <f t="shared" si="8"/>
        <v>1433.15</v>
      </c>
      <c r="H530" s="295">
        <v>47.79</v>
      </c>
      <c r="I530" s="295">
        <v>2.85</v>
      </c>
      <c r="J530" s="295">
        <v>13.95</v>
      </c>
      <c r="K530" s="295">
        <v>12.55</v>
      </c>
      <c r="L530" s="295">
        <v>0.17</v>
      </c>
      <c r="M530" s="295">
        <v>5.73</v>
      </c>
      <c r="N530" s="295">
        <v>10.72</v>
      </c>
      <c r="O530" s="295">
        <v>3.07</v>
      </c>
      <c r="P530" s="295">
        <v>0.88</v>
      </c>
      <c r="Q530" s="295"/>
      <c r="R530" s="295">
        <v>0.52</v>
      </c>
      <c r="S530" s="295">
        <v>0.11</v>
      </c>
      <c r="T530" s="295">
        <v>49.23</v>
      </c>
      <c r="U530" s="295">
        <v>1.73</v>
      </c>
      <c r="V530" s="295">
        <v>5.07</v>
      </c>
      <c r="W530" s="295"/>
      <c r="X530" s="295">
        <v>7.08</v>
      </c>
      <c r="Y530" s="295">
        <v>0.18</v>
      </c>
      <c r="Z530" s="295">
        <v>14.68</v>
      </c>
      <c r="AA530" s="295">
        <v>20.14</v>
      </c>
      <c r="AB530" s="295">
        <v>0.35</v>
      </c>
      <c r="AC530" s="295">
        <v>0.01</v>
      </c>
    </row>
    <row r="531" spans="1:29">
      <c r="A531" s="295" t="s">
        <v>3268</v>
      </c>
      <c r="B531" s="295" t="s">
        <v>3280</v>
      </c>
      <c r="C531" s="303"/>
      <c r="D531" s="295"/>
      <c r="E531" s="295">
        <v>2.8</v>
      </c>
      <c r="F531" s="295">
        <v>1120</v>
      </c>
      <c r="G531" s="291">
        <f t="shared" si="8"/>
        <v>1393.15</v>
      </c>
      <c r="H531" s="295">
        <v>48.01</v>
      </c>
      <c r="I531" s="295">
        <v>4.17</v>
      </c>
      <c r="J531" s="295">
        <v>13.25</v>
      </c>
      <c r="K531" s="295">
        <v>13.39</v>
      </c>
      <c r="L531" s="295">
        <v>0.23</v>
      </c>
      <c r="M531" s="295">
        <v>4.8099999999999996</v>
      </c>
      <c r="N531" s="295">
        <v>9.57</v>
      </c>
      <c r="O531" s="295">
        <v>3.47</v>
      </c>
      <c r="P531" s="295">
        <v>1.42</v>
      </c>
      <c r="Q531" s="295"/>
      <c r="R531" s="295">
        <v>0.86</v>
      </c>
      <c r="S531" s="295">
        <v>0.26</v>
      </c>
      <c r="T531" s="295">
        <v>48.83</v>
      </c>
      <c r="U531" s="295">
        <v>2.67</v>
      </c>
      <c r="V531" s="295">
        <v>5.13</v>
      </c>
      <c r="W531" s="295"/>
      <c r="X531" s="295">
        <v>8.69</v>
      </c>
      <c r="Y531" s="295">
        <v>0.21</v>
      </c>
      <c r="Z531" s="295">
        <v>12.94</v>
      </c>
      <c r="AA531" s="295">
        <v>20.62</v>
      </c>
      <c r="AB531" s="295">
        <v>0.37</v>
      </c>
      <c r="AC531" s="295">
        <v>0.02</v>
      </c>
    </row>
    <row r="532" spans="1:29">
      <c r="A532" s="295" t="s">
        <v>3268</v>
      </c>
      <c r="B532" s="295" t="s">
        <v>3281</v>
      </c>
      <c r="C532" s="303"/>
      <c r="D532" s="295"/>
      <c r="E532" s="295">
        <v>1E-3</v>
      </c>
      <c r="F532" s="295">
        <v>1150</v>
      </c>
      <c r="G532" s="291">
        <f t="shared" si="8"/>
        <v>1423.15</v>
      </c>
      <c r="H532" s="295">
        <v>48.1</v>
      </c>
      <c r="I532" s="295">
        <v>2.82</v>
      </c>
      <c r="J532" s="295">
        <v>12.78</v>
      </c>
      <c r="K532" s="295">
        <v>12.44</v>
      </c>
      <c r="L532" s="295">
        <v>0.2</v>
      </c>
      <c r="M532" s="295">
        <v>6.25</v>
      </c>
      <c r="N532" s="295">
        <v>11.2</v>
      </c>
      <c r="O532" s="295">
        <v>2.44</v>
      </c>
      <c r="P532" s="295">
        <v>0.74</v>
      </c>
      <c r="Q532" s="295"/>
      <c r="R532" s="295">
        <v>0.47</v>
      </c>
      <c r="S532" s="295">
        <v>0</v>
      </c>
      <c r="T532" s="295">
        <v>49.05</v>
      </c>
      <c r="U532" s="295">
        <v>1.33</v>
      </c>
      <c r="V532" s="295">
        <v>4.4000000000000004</v>
      </c>
      <c r="W532" s="295"/>
      <c r="X532" s="295">
        <v>6.76</v>
      </c>
      <c r="Y532" s="295">
        <v>0.22</v>
      </c>
      <c r="Z532" s="295">
        <v>14.65</v>
      </c>
      <c r="AA532" s="295">
        <v>20.36</v>
      </c>
      <c r="AB532" s="295">
        <v>0.27</v>
      </c>
      <c r="AC532" s="295">
        <v>0.01</v>
      </c>
    </row>
    <row r="533" spans="1:29">
      <c r="A533" s="295" t="s">
        <v>3268</v>
      </c>
      <c r="B533" s="295" t="s">
        <v>3282</v>
      </c>
      <c r="C533" s="303"/>
      <c r="D533" s="295"/>
      <c r="E533" s="295">
        <v>6.8</v>
      </c>
      <c r="F533" s="295">
        <v>1180</v>
      </c>
      <c r="G533" s="291">
        <f t="shared" si="8"/>
        <v>1453.15</v>
      </c>
      <c r="H533" s="295">
        <v>46.68</v>
      </c>
      <c r="I533" s="295">
        <v>2.76</v>
      </c>
      <c r="J533" s="295">
        <v>14.2</v>
      </c>
      <c r="K533" s="295">
        <v>13.14</v>
      </c>
      <c r="L533" s="295">
        <v>0.21</v>
      </c>
      <c r="M533" s="295">
        <v>6.1</v>
      </c>
      <c r="N533" s="295">
        <v>9.99</v>
      </c>
      <c r="O533" s="295">
        <v>2.74</v>
      </c>
      <c r="P533" s="295">
        <v>0.96</v>
      </c>
      <c r="Q533" s="295"/>
      <c r="R533" s="295">
        <v>0.51</v>
      </c>
      <c r="S533" s="295">
        <v>0.12</v>
      </c>
      <c r="T533" s="295">
        <v>48.69</v>
      </c>
      <c r="U533" s="295">
        <v>1.82</v>
      </c>
      <c r="V533" s="295">
        <v>3.37</v>
      </c>
      <c r="W533" s="295"/>
      <c r="X533" s="295">
        <v>7.39</v>
      </c>
      <c r="Y533" s="295">
        <v>0.18</v>
      </c>
      <c r="Z533" s="295">
        <v>14.04</v>
      </c>
      <c r="AA533" s="295">
        <v>19.100000000000001</v>
      </c>
      <c r="AB533" s="295">
        <v>0.41</v>
      </c>
      <c r="AC533" s="295">
        <v>0.02</v>
      </c>
    </row>
    <row r="534" spans="1:29">
      <c r="A534" s="295" t="s">
        <v>3268</v>
      </c>
      <c r="B534" s="295" t="s">
        <v>3283</v>
      </c>
      <c r="C534" s="303"/>
      <c r="D534" s="295"/>
      <c r="E534" s="295">
        <v>6.8</v>
      </c>
      <c r="F534" s="295">
        <v>1160</v>
      </c>
      <c r="G534" s="291">
        <f t="shared" si="8"/>
        <v>1433.15</v>
      </c>
      <c r="H534" s="295">
        <v>45.38</v>
      </c>
      <c r="I534" s="295">
        <v>3.24</v>
      </c>
      <c r="J534" s="295">
        <v>14.03</v>
      </c>
      <c r="K534" s="295">
        <v>13.85</v>
      </c>
      <c r="L534" s="295">
        <v>0.22</v>
      </c>
      <c r="M534" s="295">
        <v>5.35</v>
      </c>
      <c r="N534" s="295">
        <v>9.48</v>
      </c>
      <c r="O534" s="295">
        <v>3.2</v>
      </c>
      <c r="P534" s="295">
        <v>1.07</v>
      </c>
      <c r="Q534" s="295"/>
      <c r="R534" s="295">
        <v>0.59</v>
      </c>
      <c r="S534" s="295">
        <v>0.17</v>
      </c>
      <c r="T534" s="295">
        <v>49.06</v>
      </c>
      <c r="U534" s="295">
        <v>1.61</v>
      </c>
      <c r="V534" s="295">
        <v>5.04</v>
      </c>
      <c r="W534" s="295"/>
      <c r="X534" s="295">
        <v>8.86</v>
      </c>
      <c r="Y534" s="295">
        <v>0.23</v>
      </c>
      <c r="Z534" s="295">
        <v>14.23</v>
      </c>
      <c r="AA534" s="295">
        <v>18.43</v>
      </c>
      <c r="AB534" s="295">
        <v>0.4</v>
      </c>
      <c r="AC534" s="295">
        <v>0.01</v>
      </c>
    </row>
    <row r="535" spans="1:29">
      <c r="A535" s="295" t="s">
        <v>3268</v>
      </c>
      <c r="B535" s="295" t="s">
        <v>3284</v>
      </c>
      <c r="C535" s="303"/>
      <c r="D535" s="295"/>
      <c r="E535" s="295">
        <v>2.8</v>
      </c>
      <c r="F535" s="295">
        <v>1140</v>
      </c>
      <c r="G535" s="291">
        <f t="shared" si="8"/>
        <v>1413.15</v>
      </c>
      <c r="H535" s="295">
        <v>47.35</v>
      </c>
      <c r="I535" s="295">
        <v>3.42</v>
      </c>
      <c r="J535" s="295">
        <v>13.37</v>
      </c>
      <c r="K535" s="295">
        <v>13.41</v>
      </c>
      <c r="L535" s="295">
        <v>0.22</v>
      </c>
      <c r="M535" s="295">
        <v>5.18</v>
      </c>
      <c r="N535" s="295">
        <v>10.15</v>
      </c>
      <c r="O535" s="295">
        <v>3.12</v>
      </c>
      <c r="P535" s="295">
        <v>1.05</v>
      </c>
      <c r="Q535" s="295"/>
      <c r="R535" s="295">
        <v>0.74</v>
      </c>
      <c r="S535" s="295">
        <v>0.16</v>
      </c>
      <c r="T535" s="295">
        <v>49.43</v>
      </c>
      <c r="U535" s="295">
        <v>2.15</v>
      </c>
      <c r="V535" s="295">
        <v>4.49</v>
      </c>
      <c r="W535" s="295"/>
      <c r="X535" s="295">
        <v>7.97</v>
      </c>
      <c r="Y535" s="295">
        <v>0.15</v>
      </c>
      <c r="Z535" s="295">
        <v>13.95</v>
      </c>
      <c r="AA535" s="295">
        <v>20.36</v>
      </c>
      <c r="AB535" s="295">
        <v>0.32</v>
      </c>
      <c r="AC535" s="295">
        <v>0.31</v>
      </c>
    </row>
    <row r="536" spans="1:29">
      <c r="A536" s="295" t="s">
        <v>3285</v>
      </c>
      <c r="B536" s="295" t="s">
        <v>3286</v>
      </c>
      <c r="C536" s="303"/>
      <c r="D536" s="295"/>
      <c r="E536" s="295">
        <v>4.3</v>
      </c>
      <c r="F536" s="295">
        <v>1180</v>
      </c>
      <c r="G536" s="291">
        <f t="shared" si="8"/>
        <v>1453.15</v>
      </c>
      <c r="H536" s="295">
        <v>48.05</v>
      </c>
      <c r="I536" s="295">
        <v>2.09</v>
      </c>
      <c r="J536" s="295">
        <v>14.89</v>
      </c>
      <c r="K536" s="295">
        <v>10.8</v>
      </c>
      <c r="L536" s="295">
        <v>0.2</v>
      </c>
      <c r="M536" s="295">
        <v>6.83</v>
      </c>
      <c r="N536" s="295">
        <v>11.56</v>
      </c>
      <c r="O536" s="295">
        <v>2.6</v>
      </c>
      <c r="P536" s="295">
        <v>0.57999999999999996</v>
      </c>
      <c r="Q536" s="295"/>
      <c r="R536" s="295">
        <v>0.36</v>
      </c>
      <c r="S536" s="295">
        <v>0.5</v>
      </c>
      <c r="T536" s="295">
        <v>50.03</v>
      </c>
      <c r="U536" s="295">
        <v>0.98</v>
      </c>
      <c r="V536" s="295">
        <v>5.29</v>
      </c>
      <c r="W536" s="295"/>
      <c r="X536" s="295">
        <v>5.26</v>
      </c>
      <c r="Y536" s="295">
        <v>0.12</v>
      </c>
      <c r="Z536" s="295">
        <v>14.39</v>
      </c>
      <c r="AA536" s="295">
        <v>21.16</v>
      </c>
      <c r="AB536" s="295">
        <v>0.03</v>
      </c>
      <c r="AC536" s="295"/>
    </row>
    <row r="537" spans="1:29">
      <c r="A537" s="295" t="s">
        <v>3285</v>
      </c>
      <c r="B537" s="295" t="s">
        <v>3287</v>
      </c>
      <c r="C537" s="303"/>
      <c r="D537" s="295"/>
      <c r="E537" s="295">
        <v>4.3</v>
      </c>
      <c r="F537" s="295">
        <v>1160</v>
      </c>
      <c r="G537" s="291">
        <f t="shared" si="8"/>
        <v>1433.15</v>
      </c>
      <c r="H537" s="295">
        <v>47.17</v>
      </c>
      <c r="I537" s="295">
        <v>2.4</v>
      </c>
      <c r="J537" s="295">
        <v>14.51</v>
      </c>
      <c r="K537" s="295">
        <v>11.41</v>
      </c>
      <c r="L537" s="295">
        <v>0.25</v>
      </c>
      <c r="M537" s="295">
        <v>6.15</v>
      </c>
      <c r="N537" s="295">
        <v>10.78</v>
      </c>
      <c r="O537" s="295">
        <v>2.79</v>
      </c>
      <c r="P537" s="295">
        <v>0.67</v>
      </c>
      <c r="Q537" s="295"/>
      <c r="R537" s="295">
        <v>0.39</v>
      </c>
      <c r="S537" s="295">
        <v>0.6</v>
      </c>
      <c r="T537" s="295">
        <v>49.09</v>
      </c>
      <c r="U537" s="295">
        <v>1.38</v>
      </c>
      <c r="V537" s="295">
        <v>5.71</v>
      </c>
      <c r="W537" s="295"/>
      <c r="X537" s="295">
        <v>6.35</v>
      </c>
      <c r="Y537" s="295">
        <v>0.15</v>
      </c>
      <c r="Z537" s="295">
        <v>14.15</v>
      </c>
      <c r="AA537" s="295">
        <v>20.190000000000001</v>
      </c>
      <c r="AB537" s="295">
        <v>0.32</v>
      </c>
      <c r="AC537" s="295"/>
    </row>
    <row r="538" spans="1:29">
      <c r="A538" s="295" t="s">
        <v>3285</v>
      </c>
      <c r="B538" s="295" t="s">
        <v>3288</v>
      </c>
      <c r="C538" s="303"/>
      <c r="D538" s="295"/>
      <c r="E538" s="295">
        <v>4.3</v>
      </c>
      <c r="F538" s="295">
        <v>1140</v>
      </c>
      <c r="G538" s="291">
        <f t="shared" si="8"/>
        <v>1413.15</v>
      </c>
      <c r="H538" s="295">
        <v>46.39</v>
      </c>
      <c r="I538" s="295">
        <v>2.67</v>
      </c>
      <c r="J538" s="295">
        <v>14.38</v>
      </c>
      <c r="K538" s="295">
        <v>14.38</v>
      </c>
      <c r="L538" s="295">
        <v>0.21</v>
      </c>
      <c r="M538" s="295">
        <v>5.55</v>
      </c>
      <c r="N538" s="295">
        <v>9.81</v>
      </c>
      <c r="O538" s="295">
        <v>3.01</v>
      </c>
      <c r="P538" s="295">
        <v>0.85</v>
      </c>
      <c r="Q538" s="295"/>
      <c r="R538" s="295">
        <v>0.63</v>
      </c>
      <c r="S538" s="295">
        <v>0.8</v>
      </c>
      <c r="T538" s="295">
        <v>48.48</v>
      </c>
      <c r="U538" s="295">
        <v>1.33</v>
      </c>
      <c r="V538" s="295">
        <v>4.38</v>
      </c>
      <c r="W538" s="295"/>
      <c r="X538" s="295">
        <v>6.98</v>
      </c>
      <c r="Y538" s="295">
        <v>0.17</v>
      </c>
      <c r="Z538" s="295">
        <v>14.36</v>
      </c>
      <c r="AA538" s="295">
        <v>19.84</v>
      </c>
      <c r="AB538" s="295">
        <v>0.31</v>
      </c>
      <c r="AC538" s="295">
        <v>0.01</v>
      </c>
    </row>
    <row r="539" spans="1:29">
      <c r="A539" s="295" t="s">
        <v>3285</v>
      </c>
      <c r="B539" s="295" t="s">
        <v>3289</v>
      </c>
      <c r="C539" s="303"/>
      <c r="D539" s="295"/>
      <c r="E539" s="295">
        <v>4.3</v>
      </c>
      <c r="F539" s="295">
        <v>1120</v>
      </c>
      <c r="G539" s="291">
        <f t="shared" si="8"/>
        <v>1393.15</v>
      </c>
      <c r="H539" s="295">
        <v>47</v>
      </c>
      <c r="I539" s="295">
        <v>3.17</v>
      </c>
      <c r="J539" s="295">
        <v>14.21</v>
      </c>
      <c r="K539" s="295">
        <v>14.21</v>
      </c>
      <c r="L539" s="295">
        <v>0.16</v>
      </c>
      <c r="M539" s="295">
        <v>4.88</v>
      </c>
      <c r="N539" s="295">
        <v>8.73</v>
      </c>
      <c r="O539" s="295">
        <v>3.04</v>
      </c>
      <c r="P539" s="295">
        <v>1</v>
      </c>
      <c r="Q539" s="295"/>
      <c r="R539" s="295">
        <v>0.56000000000000005</v>
      </c>
      <c r="S539" s="295">
        <v>1</v>
      </c>
      <c r="T539" s="295">
        <v>48.06</v>
      </c>
      <c r="U539" s="295">
        <v>2.35</v>
      </c>
      <c r="V539" s="295">
        <v>5.74</v>
      </c>
      <c r="W539" s="295"/>
      <c r="X539" s="295">
        <v>7.23</v>
      </c>
      <c r="Y539" s="295">
        <v>0.19</v>
      </c>
      <c r="Z539" s="295">
        <v>13.14</v>
      </c>
      <c r="AA539" s="295">
        <v>20</v>
      </c>
      <c r="AB539" s="295">
        <v>0.35</v>
      </c>
      <c r="AC539" s="295">
        <v>0.01</v>
      </c>
    </row>
    <row r="540" spans="1:29">
      <c r="A540" s="295" t="s">
        <v>3285</v>
      </c>
      <c r="B540" s="295" t="s">
        <v>3290</v>
      </c>
      <c r="C540" s="303"/>
      <c r="D540" s="295"/>
      <c r="E540" s="295">
        <v>4.3</v>
      </c>
      <c r="F540" s="295">
        <v>1100</v>
      </c>
      <c r="G540" s="291">
        <f t="shared" si="8"/>
        <v>1373.15</v>
      </c>
      <c r="H540" s="295">
        <v>47.73</v>
      </c>
      <c r="I540" s="295">
        <v>4.42</v>
      </c>
      <c r="J540" s="295">
        <v>14.01</v>
      </c>
      <c r="K540" s="295">
        <v>14.01</v>
      </c>
      <c r="L540" s="295">
        <v>0.21</v>
      </c>
      <c r="M540" s="295">
        <v>4.12</v>
      </c>
      <c r="N540" s="295">
        <v>9.08</v>
      </c>
      <c r="O540" s="295">
        <v>3.15</v>
      </c>
      <c r="P540" s="295">
        <v>1.42</v>
      </c>
      <c r="Q540" s="295"/>
      <c r="R540" s="295">
        <v>0.86</v>
      </c>
      <c r="S540" s="295">
        <v>1.8</v>
      </c>
      <c r="T540" s="295">
        <v>49.41</v>
      </c>
      <c r="U540" s="295">
        <v>1.87</v>
      </c>
      <c r="V540" s="295">
        <v>4.3499999999999996</v>
      </c>
      <c r="W540" s="295"/>
      <c r="X540" s="295">
        <v>8.36</v>
      </c>
      <c r="Y540" s="295">
        <v>0.18</v>
      </c>
      <c r="Z540" s="295">
        <v>13.59</v>
      </c>
      <c r="AA540" s="295">
        <v>20.07</v>
      </c>
      <c r="AB540" s="295">
        <v>0.4</v>
      </c>
      <c r="AC540" s="295">
        <v>0.01</v>
      </c>
    </row>
    <row r="541" spans="1:29">
      <c r="A541" s="295" t="s">
        <v>1445</v>
      </c>
      <c r="B541" s="295" t="s">
        <v>3291</v>
      </c>
      <c r="C541" s="303">
        <v>-8.9499999999999993</v>
      </c>
      <c r="D541" s="295"/>
      <c r="E541" s="295">
        <v>1E-3</v>
      </c>
      <c r="F541" s="295">
        <v>1170</v>
      </c>
      <c r="G541" s="291">
        <f t="shared" si="8"/>
        <v>1443.15</v>
      </c>
      <c r="H541" s="295">
        <v>50.8</v>
      </c>
      <c r="I541" s="295">
        <v>2.17</v>
      </c>
      <c r="J541" s="295">
        <v>13.5</v>
      </c>
      <c r="K541" s="295">
        <v>11</v>
      </c>
      <c r="L541" s="295">
        <v>0.27</v>
      </c>
      <c r="M541" s="295">
        <v>7.08</v>
      </c>
      <c r="N541" s="295">
        <v>11.5</v>
      </c>
      <c r="O541" s="295">
        <v>2.52</v>
      </c>
      <c r="P541" s="295">
        <v>0.17</v>
      </c>
      <c r="Q541" s="295"/>
      <c r="R541" s="295">
        <v>0.11</v>
      </c>
      <c r="S541" s="295"/>
      <c r="T541" s="295">
        <v>51.5</v>
      </c>
      <c r="U541" s="295">
        <v>0.72</v>
      </c>
      <c r="V541" s="295">
        <v>2.92</v>
      </c>
      <c r="W541" s="295"/>
      <c r="X541" s="295">
        <v>6.36</v>
      </c>
      <c r="Y541" s="295">
        <v>0.16</v>
      </c>
      <c r="Z541" s="295">
        <v>16.7</v>
      </c>
      <c r="AA541" s="295">
        <v>20.8</v>
      </c>
      <c r="AB541" s="295">
        <v>0.21</v>
      </c>
      <c r="AC541" s="295"/>
    </row>
    <row r="542" spans="1:29">
      <c r="A542" s="295" t="s">
        <v>1445</v>
      </c>
      <c r="B542" s="295" t="s">
        <v>3292</v>
      </c>
      <c r="C542" s="303">
        <v>-9.39</v>
      </c>
      <c r="D542" s="295"/>
      <c r="E542" s="295">
        <v>1E-3</v>
      </c>
      <c r="F542" s="295">
        <v>1152</v>
      </c>
      <c r="G542" s="291">
        <f t="shared" si="8"/>
        <v>1425.15</v>
      </c>
      <c r="H542" s="295">
        <v>50.4</v>
      </c>
      <c r="I542" s="295">
        <v>3.33</v>
      </c>
      <c r="J542" s="295">
        <v>12.5</v>
      </c>
      <c r="K542" s="295">
        <v>12.9</v>
      </c>
      <c r="L542" s="295">
        <v>0.22</v>
      </c>
      <c r="M542" s="295">
        <v>6.22</v>
      </c>
      <c r="N542" s="295">
        <v>10.4</v>
      </c>
      <c r="O542" s="295">
        <v>2.5099999999999998</v>
      </c>
      <c r="P542" s="295">
        <v>0.25</v>
      </c>
      <c r="Q542" s="295"/>
      <c r="R542" s="295">
        <v>0.48</v>
      </c>
      <c r="S542" s="295"/>
      <c r="T542" s="295">
        <v>51.8</v>
      </c>
      <c r="U542" s="295">
        <v>0.94</v>
      </c>
      <c r="V542" s="295">
        <v>2.46</v>
      </c>
      <c r="W542" s="295"/>
      <c r="X542" s="295">
        <v>7.94</v>
      </c>
      <c r="Y542" s="295">
        <v>0.12</v>
      </c>
      <c r="Z542" s="295">
        <v>16.399999999999999</v>
      </c>
      <c r="AA542" s="295">
        <v>19.8</v>
      </c>
      <c r="AB542" s="295">
        <v>0.26</v>
      </c>
      <c r="AC542" s="295"/>
    </row>
    <row r="543" spans="1:29">
      <c r="A543" s="295" t="s">
        <v>1445</v>
      </c>
      <c r="B543" s="295" t="s">
        <v>3293</v>
      </c>
      <c r="C543" s="303">
        <v>-9.24</v>
      </c>
      <c r="D543" s="295"/>
      <c r="E543" s="295">
        <v>1E-3</v>
      </c>
      <c r="F543" s="295">
        <v>1134</v>
      </c>
      <c r="G543" s="291">
        <f t="shared" si="8"/>
        <v>1407.15</v>
      </c>
      <c r="H543" s="295">
        <v>50</v>
      </c>
      <c r="I543" s="295">
        <v>4.1399999999999997</v>
      </c>
      <c r="J543" s="295">
        <v>12.1</v>
      </c>
      <c r="K543" s="295">
        <v>13.4</v>
      </c>
      <c r="L543" s="295">
        <v>0.23</v>
      </c>
      <c r="M543" s="295">
        <v>5.75</v>
      </c>
      <c r="N543" s="295">
        <v>10</v>
      </c>
      <c r="O543" s="295">
        <v>2.5499999999999998</v>
      </c>
      <c r="P543" s="295">
        <v>0.28000000000000003</v>
      </c>
      <c r="Q543" s="295"/>
      <c r="R543" s="295">
        <v>0.54</v>
      </c>
      <c r="S543" s="295"/>
      <c r="T543" s="295">
        <v>51.3</v>
      </c>
      <c r="U543" s="295">
        <v>1.28</v>
      </c>
      <c r="V543" s="295">
        <v>2.86</v>
      </c>
      <c r="W543" s="295"/>
      <c r="X543" s="295">
        <v>8.89</v>
      </c>
      <c r="Y543" s="295">
        <v>0.18</v>
      </c>
      <c r="Z543" s="295">
        <v>16.3</v>
      </c>
      <c r="AA543" s="295">
        <v>18.8</v>
      </c>
      <c r="AB543" s="295">
        <v>0.32</v>
      </c>
      <c r="AC543" s="295"/>
    </row>
    <row r="544" spans="1:29">
      <c r="A544" s="295" t="s">
        <v>1445</v>
      </c>
      <c r="B544" s="295" t="s">
        <v>3294</v>
      </c>
      <c r="C544" s="303">
        <v>-9.02</v>
      </c>
      <c r="D544" s="295"/>
      <c r="E544" s="295">
        <v>1E-3</v>
      </c>
      <c r="F544" s="295">
        <v>1152</v>
      </c>
      <c r="G544" s="291">
        <f t="shared" si="8"/>
        <v>1425.15</v>
      </c>
      <c r="H544" s="295">
        <v>50.1</v>
      </c>
      <c r="I544" s="295">
        <v>2.52</v>
      </c>
      <c r="J544" s="295">
        <v>13.4</v>
      </c>
      <c r="K544" s="295">
        <v>11.9</v>
      </c>
      <c r="L544" s="295">
        <v>0.16</v>
      </c>
      <c r="M544" s="295">
        <v>6.3</v>
      </c>
      <c r="N544" s="295">
        <v>10.8</v>
      </c>
      <c r="O544" s="295">
        <v>3.31</v>
      </c>
      <c r="P544" s="295">
        <v>0.38</v>
      </c>
      <c r="Q544" s="295"/>
      <c r="R544" s="295">
        <v>0.19</v>
      </c>
      <c r="S544" s="295"/>
      <c r="T544" s="295">
        <v>51.7</v>
      </c>
      <c r="U544" s="295">
        <v>1.1000000000000001</v>
      </c>
      <c r="V544" s="295">
        <v>2.84</v>
      </c>
      <c r="W544" s="295"/>
      <c r="X544" s="295">
        <v>7.29</v>
      </c>
      <c r="Y544" s="295">
        <v>0.13</v>
      </c>
      <c r="Z544" s="295">
        <v>15.7</v>
      </c>
      <c r="AA544" s="295">
        <v>20.6</v>
      </c>
      <c r="AB544" s="295">
        <v>0.28000000000000003</v>
      </c>
      <c r="AC544" s="295"/>
    </row>
    <row r="545" spans="1:29">
      <c r="A545" s="295" t="s">
        <v>1445</v>
      </c>
      <c r="B545" s="295" t="s">
        <v>3295</v>
      </c>
      <c r="C545" s="303">
        <v>-9.1999999999999993</v>
      </c>
      <c r="D545" s="295"/>
      <c r="E545" s="295">
        <v>1E-3</v>
      </c>
      <c r="F545" s="295">
        <v>1140</v>
      </c>
      <c r="G545" s="291">
        <f t="shared" si="8"/>
        <v>1413.15</v>
      </c>
      <c r="H545" s="295">
        <v>50.3</v>
      </c>
      <c r="I545" s="295">
        <v>2.8</v>
      </c>
      <c r="J545" s="295">
        <v>13.2</v>
      </c>
      <c r="K545" s="295">
        <v>12.2</v>
      </c>
      <c r="L545" s="295">
        <v>0.28000000000000003</v>
      </c>
      <c r="M545" s="295">
        <v>5.9</v>
      </c>
      <c r="N545" s="295">
        <v>10.3</v>
      </c>
      <c r="O545" s="295">
        <v>3.25</v>
      </c>
      <c r="P545" s="295">
        <v>0.45</v>
      </c>
      <c r="Q545" s="295"/>
      <c r="R545" s="295">
        <v>0.25</v>
      </c>
      <c r="S545" s="295"/>
      <c r="T545" s="295">
        <v>52.1</v>
      </c>
      <c r="U545" s="295">
        <v>0.96</v>
      </c>
      <c r="V545" s="295">
        <v>2.48</v>
      </c>
      <c r="W545" s="295"/>
      <c r="X545" s="295">
        <v>8.06</v>
      </c>
      <c r="Y545" s="295">
        <v>0.21</v>
      </c>
      <c r="Z545" s="295">
        <v>16.3</v>
      </c>
      <c r="AA545" s="295">
        <v>19.5</v>
      </c>
      <c r="AB545" s="295">
        <v>0.21</v>
      </c>
      <c r="AC545" s="295"/>
    </row>
    <row r="546" spans="1:29">
      <c r="A546" s="295" t="s">
        <v>1445</v>
      </c>
      <c r="B546" s="295" t="s">
        <v>3296</v>
      </c>
      <c r="C546" s="303">
        <v>-9.3800000000000008</v>
      </c>
      <c r="D546" s="295"/>
      <c r="E546" s="295">
        <v>1E-3</v>
      </c>
      <c r="F546" s="295">
        <v>1128</v>
      </c>
      <c r="G546" s="291">
        <f t="shared" si="8"/>
        <v>1401.15</v>
      </c>
      <c r="H546" s="295">
        <v>49.2</v>
      </c>
      <c r="I546" s="295">
        <v>4.17</v>
      </c>
      <c r="J546" s="295">
        <v>12</v>
      </c>
      <c r="K546" s="295">
        <v>14.3</v>
      </c>
      <c r="L546" s="295">
        <v>0.3</v>
      </c>
      <c r="M546" s="295">
        <v>5.51</v>
      </c>
      <c r="N546" s="295">
        <v>9.9</v>
      </c>
      <c r="O546" s="295">
        <v>2.68</v>
      </c>
      <c r="P546" s="295">
        <v>0.32</v>
      </c>
      <c r="Q546" s="295"/>
      <c r="R546" s="295">
        <v>0.37</v>
      </c>
      <c r="S546" s="295"/>
      <c r="T546" s="295">
        <v>51</v>
      </c>
      <c r="U546" s="295">
        <v>1.27</v>
      </c>
      <c r="V546" s="295">
        <v>3.14</v>
      </c>
      <c r="W546" s="295"/>
      <c r="X546" s="295">
        <v>9.6999999999999993</v>
      </c>
      <c r="Y546" s="295">
        <v>0.24</v>
      </c>
      <c r="Z546" s="295">
        <v>15.2</v>
      </c>
      <c r="AA546" s="295">
        <v>18</v>
      </c>
      <c r="AB546" s="295">
        <v>0.31</v>
      </c>
      <c r="AC546" s="295"/>
    </row>
    <row r="547" spans="1:29">
      <c r="A547" s="295" t="s">
        <v>1445</v>
      </c>
      <c r="B547" s="295" t="s">
        <v>3297</v>
      </c>
      <c r="C547" s="303">
        <v>-8.58</v>
      </c>
      <c r="D547" s="295"/>
      <c r="E547" s="295">
        <v>1E-3</v>
      </c>
      <c r="F547" s="295">
        <v>1171</v>
      </c>
      <c r="G547" s="291">
        <f t="shared" si="8"/>
        <v>1444.15</v>
      </c>
      <c r="H547" s="295">
        <v>50.4</v>
      </c>
      <c r="I547" s="295">
        <v>2.1</v>
      </c>
      <c r="J547" s="295">
        <v>13.5</v>
      </c>
      <c r="K547" s="295">
        <v>11.7</v>
      </c>
      <c r="L547" s="295">
        <v>0.22</v>
      </c>
      <c r="M547" s="295">
        <v>7.05</v>
      </c>
      <c r="N547" s="295">
        <v>11.5</v>
      </c>
      <c r="O547" s="295">
        <v>2.66</v>
      </c>
      <c r="P547" s="295">
        <v>0.17</v>
      </c>
      <c r="Q547" s="295"/>
      <c r="R547" s="295">
        <v>0.26</v>
      </c>
      <c r="S547" s="295"/>
      <c r="T547" s="295">
        <v>52.5</v>
      </c>
      <c r="U547" s="295">
        <v>0.74</v>
      </c>
      <c r="V547" s="295">
        <v>2.4700000000000002</v>
      </c>
      <c r="W547" s="295"/>
      <c r="X547" s="295">
        <v>6.59</v>
      </c>
      <c r="Y547" s="295">
        <v>0.17</v>
      </c>
      <c r="Z547" s="295">
        <v>16.899999999999999</v>
      </c>
      <c r="AA547" s="295">
        <v>19.899999999999999</v>
      </c>
      <c r="AB547" s="295">
        <v>0.21</v>
      </c>
      <c r="AC547" s="295"/>
    </row>
    <row r="548" spans="1:29">
      <c r="A548" s="295" t="s">
        <v>1445</v>
      </c>
      <c r="B548" s="295" t="s">
        <v>3298</v>
      </c>
      <c r="C548" s="303">
        <v>-9.1999999999999993</v>
      </c>
      <c r="D548" s="295"/>
      <c r="E548" s="295">
        <v>1E-3</v>
      </c>
      <c r="F548" s="295">
        <v>1140</v>
      </c>
      <c r="G548" s="291">
        <f t="shared" si="8"/>
        <v>1413.15</v>
      </c>
      <c r="H548" s="295">
        <v>50.4</v>
      </c>
      <c r="I548" s="295">
        <v>2.62</v>
      </c>
      <c r="J548" s="295">
        <v>13</v>
      </c>
      <c r="K548" s="295">
        <v>13</v>
      </c>
      <c r="L548" s="295">
        <v>0.27</v>
      </c>
      <c r="M548" s="295">
        <v>5.85</v>
      </c>
      <c r="N548" s="295">
        <v>10.4</v>
      </c>
      <c r="O548" s="295">
        <v>3.16</v>
      </c>
      <c r="P548" s="295">
        <v>0.28999999999999998</v>
      </c>
      <c r="Q548" s="295"/>
      <c r="R548" s="295">
        <v>0.23</v>
      </c>
      <c r="S548" s="295"/>
      <c r="T548" s="295">
        <v>49.5</v>
      </c>
      <c r="U548" s="295">
        <v>1.74</v>
      </c>
      <c r="V548" s="295">
        <v>3.91</v>
      </c>
      <c r="W548" s="295"/>
      <c r="X548" s="295">
        <v>9.43</v>
      </c>
      <c r="Y548" s="295">
        <v>0.23</v>
      </c>
      <c r="Z548" s="295">
        <v>13.9</v>
      </c>
      <c r="AA548" s="295">
        <v>20.2</v>
      </c>
      <c r="AB548" s="295">
        <v>0.37</v>
      </c>
      <c r="AC548" s="295"/>
    </row>
    <row r="549" spans="1:29">
      <c r="A549" s="295" t="s">
        <v>1445</v>
      </c>
      <c r="B549" s="295" t="s">
        <v>3299</v>
      </c>
      <c r="C549" s="303">
        <v>-9.3800000000000008</v>
      </c>
      <c r="D549" s="295"/>
      <c r="E549" s="295">
        <v>1E-3</v>
      </c>
      <c r="F549" s="295">
        <v>1128</v>
      </c>
      <c r="G549" s="291">
        <f t="shared" si="8"/>
        <v>1401.15</v>
      </c>
      <c r="H549" s="295">
        <v>49.8</v>
      </c>
      <c r="I549" s="295">
        <v>3.56</v>
      </c>
      <c r="J549" s="295">
        <v>12.6</v>
      </c>
      <c r="K549" s="295">
        <v>13.4</v>
      </c>
      <c r="L549" s="295">
        <v>0.31</v>
      </c>
      <c r="M549" s="295">
        <v>5.31</v>
      </c>
      <c r="N549" s="295">
        <v>9.6999999999999993</v>
      </c>
      <c r="O549" s="295">
        <v>3.38</v>
      </c>
      <c r="P549" s="295">
        <v>0.56999999999999995</v>
      </c>
      <c r="Q549" s="295"/>
      <c r="R549" s="295">
        <v>0.34</v>
      </c>
      <c r="S549" s="295"/>
      <c r="T549" s="295">
        <v>50.6</v>
      </c>
      <c r="U549" s="295">
        <v>1.42</v>
      </c>
      <c r="V549" s="295">
        <v>3.16</v>
      </c>
      <c r="W549" s="295"/>
      <c r="X549" s="295">
        <v>9.4700000000000006</v>
      </c>
      <c r="Y549" s="295">
        <v>0.22</v>
      </c>
      <c r="Z549" s="295">
        <v>14.8</v>
      </c>
      <c r="AA549" s="295">
        <v>19.899999999999999</v>
      </c>
      <c r="AB549" s="295">
        <v>0.31</v>
      </c>
      <c r="AC549" s="295"/>
    </row>
    <row r="550" spans="1:29">
      <c r="A550" s="295" t="s">
        <v>1445</v>
      </c>
      <c r="B550" s="295" t="s">
        <v>3300</v>
      </c>
      <c r="C550" s="303">
        <v>-9.76</v>
      </c>
      <c r="D550" s="295"/>
      <c r="E550" s="295">
        <v>1E-3</v>
      </c>
      <c r="F550" s="295">
        <v>1110</v>
      </c>
      <c r="G550" s="291">
        <f t="shared" si="8"/>
        <v>1383.15</v>
      </c>
      <c r="H550" s="295">
        <v>49.8</v>
      </c>
      <c r="I550" s="295">
        <v>4.92</v>
      </c>
      <c r="J550" s="295">
        <v>11.7</v>
      </c>
      <c r="K550" s="295">
        <v>14.2</v>
      </c>
      <c r="L550" s="295">
        <v>0.21</v>
      </c>
      <c r="M550" s="295">
        <v>4.7</v>
      </c>
      <c r="N550" s="295">
        <v>8.8800000000000008</v>
      </c>
      <c r="O550" s="295">
        <v>3.32</v>
      </c>
      <c r="P550" s="295">
        <v>0.68</v>
      </c>
      <c r="Q550" s="295"/>
      <c r="R550" s="295">
        <v>0.45</v>
      </c>
      <c r="S550" s="295"/>
      <c r="T550" s="295">
        <v>51.2</v>
      </c>
      <c r="U550" s="295">
        <v>1.5</v>
      </c>
      <c r="V550" s="295">
        <v>2.2799999999999998</v>
      </c>
      <c r="W550" s="295"/>
      <c r="X550" s="295">
        <v>10.199999999999999</v>
      </c>
      <c r="Y550" s="295">
        <v>0.24</v>
      </c>
      <c r="Z550" s="295">
        <v>15.6</v>
      </c>
      <c r="AA550" s="295">
        <v>18.100000000000001</v>
      </c>
      <c r="AB550" s="295">
        <v>0.23</v>
      </c>
      <c r="AC550" s="295"/>
    </row>
    <row r="551" spans="1:29">
      <c r="A551" s="295" t="s">
        <v>1445</v>
      </c>
      <c r="B551" s="295" t="s">
        <v>3301</v>
      </c>
      <c r="C551" s="303">
        <v>-8.9499999999999993</v>
      </c>
      <c r="D551" s="295"/>
      <c r="E551" s="295">
        <v>1E-3</v>
      </c>
      <c r="F551" s="295">
        <v>1160</v>
      </c>
      <c r="G551" s="291">
        <f t="shared" si="8"/>
        <v>1433.15</v>
      </c>
      <c r="H551" s="295">
        <v>50.2</v>
      </c>
      <c r="I551" s="295">
        <v>2.2999999999999998</v>
      </c>
      <c r="J551" s="295">
        <v>13.4</v>
      </c>
      <c r="K551" s="295">
        <v>11.9</v>
      </c>
      <c r="L551" s="295">
        <v>0.22</v>
      </c>
      <c r="M551" s="295">
        <v>6.76</v>
      </c>
      <c r="N551" s="295">
        <v>11.2</v>
      </c>
      <c r="O551" s="295">
        <v>3.03</v>
      </c>
      <c r="P551" s="295">
        <v>0.22</v>
      </c>
      <c r="Q551" s="295"/>
      <c r="R551" s="295">
        <v>0.26</v>
      </c>
      <c r="S551" s="295"/>
      <c r="T551" s="295">
        <v>51.8</v>
      </c>
      <c r="U551" s="295">
        <v>0.76</v>
      </c>
      <c r="V551" s="295">
        <v>2.83</v>
      </c>
      <c r="W551" s="295"/>
      <c r="X551" s="295">
        <v>6.7</v>
      </c>
      <c r="Y551" s="295">
        <v>0.15</v>
      </c>
      <c r="Z551" s="295">
        <v>16.600000000000001</v>
      </c>
      <c r="AA551" s="295">
        <v>20.100000000000001</v>
      </c>
      <c r="AB551" s="295">
        <v>0.27</v>
      </c>
      <c r="AC551" s="295"/>
    </row>
    <row r="552" spans="1:29">
      <c r="A552" s="295" t="s">
        <v>1445</v>
      </c>
      <c r="B552" s="295" t="s">
        <v>3302</v>
      </c>
      <c r="C552" s="303">
        <v>-9.3800000000000008</v>
      </c>
      <c r="D552" s="295"/>
      <c r="E552" s="295">
        <v>1E-3</v>
      </c>
      <c r="F552" s="295">
        <v>1128</v>
      </c>
      <c r="G552" s="291">
        <f t="shared" si="8"/>
        <v>1401.15</v>
      </c>
      <c r="H552" s="295">
        <v>49.3</v>
      </c>
      <c r="I552" s="295">
        <v>3.92</v>
      </c>
      <c r="J552" s="295">
        <v>11.8</v>
      </c>
      <c r="K552" s="295">
        <v>14</v>
      </c>
      <c r="L552" s="295">
        <v>0.28000000000000003</v>
      </c>
      <c r="M552" s="295">
        <v>5.43</v>
      </c>
      <c r="N552" s="295">
        <v>9.59</v>
      </c>
      <c r="O552" s="295">
        <v>2.93</v>
      </c>
      <c r="P552" s="295">
        <v>0.35</v>
      </c>
      <c r="Q552" s="295"/>
      <c r="R552" s="295">
        <v>0.36</v>
      </c>
      <c r="S552" s="295"/>
      <c r="T552" s="295">
        <v>51.5</v>
      </c>
      <c r="U552" s="295">
        <v>1.17</v>
      </c>
      <c r="V552" s="295">
        <v>2.57</v>
      </c>
      <c r="W552" s="295"/>
      <c r="X552" s="295">
        <v>9.16</v>
      </c>
      <c r="Y552" s="295">
        <v>0.18</v>
      </c>
      <c r="Z552" s="295">
        <v>15.9</v>
      </c>
      <c r="AA552" s="295">
        <v>18.899999999999999</v>
      </c>
      <c r="AB552" s="295">
        <v>0.25</v>
      </c>
      <c r="AC552" s="295"/>
    </row>
    <row r="553" spans="1:29">
      <c r="A553" s="295" t="s">
        <v>1445</v>
      </c>
      <c r="B553" s="295" t="s">
        <v>3303</v>
      </c>
      <c r="C553" s="303">
        <v>-9.66</v>
      </c>
      <c r="D553" s="295"/>
      <c r="E553" s="295">
        <v>1E-3</v>
      </c>
      <c r="F553" s="295">
        <v>1110</v>
      </c>
      <c r="G553" s="291">
        <f t="shared" si="8"/>
        <v>1383.15</v>
      </c>
      <c r="H553" s="295">
        <v>48.4</v>
      </c>
      <c r="I553" s="295">
        <v>5.28</v>
      </c>
      <c r="J553" s="295">
        <v>11.2</v>
      </c>
      <c r="K553" s="295">
        <v>15.4</v>
      </c>
      <c r="L553" s="295">
        <v>0.23</v>
      </c>
      <c r="M553" s="295">
        <v>4.99</v>
      </c>
      <c r="N553" s="295">
        <v>9.4</v>
      </c>
      <c r="O553" s="295">
        <v>2.76</v>
      </c>
      <c r="P553" s="295">
        <v>0.43</v>
      </c>
      <c r="Q553" s="295"/>
      <c r="R553" s="295">
        <v>0.49</v>
      </c>
      <c r="S553" s="295"/>
      <c r="T553" s="295">
        <v>51.4</v>
      </c>
      <c r="U553" s="295">
        <v>1.36</v>
      </c>
      <c r="V553" s="295">
        <v>2.0499999999999998</v>
      </c>
      <c r="W553" s="295"/>
      <c r="X553" s="295">
        <v>9.92</v>
      </c>
      <c r="Y553" s="295">
        <v>0.19</v>
      </c>
      <c r="Z553" s="295">
        <v>15.6</v>
      </c>
      <c r="AA553" s="295">
        <v>18.399999999999999</v>
      </c>
      <c r="AB553" s="295">
        <v>0.26</v>
      </c>
      <c r="AC553" s="295"/>
    </row>
    <row r="554" spans="1:29">
      <c r="A554" s="295" t="s">
        <v>1445</v>
      </c>
      <c r="B554" s="295" t="s">
        <v>3304</v>
      </c>
      <c r="C554" s="303">
        <v>-8.9499999999999993</v>
      </c>
      <c r="D554" s="295"/>
      <c r="E554" s="295">
        <v>1E-3</v>
      </c>
      <c r="F554" s="295">
        <v>1160</v>
      </c>
      <c r="G554" s="291">
        <f t="shared" si="8"/>
        <v>1433.15</v>
      </c>
      <c r="H554" s="295">
        <v>50.4</v>
      </c>
      <c r="I554" s="295">
        <v>2.27</v>
      </c>
      <c r="J554" s="295">
        <v>13.3</v>
      </c>
      <c r="K554" s="295">
        <v>11.9</v>
      </c>
      <c r="L554" s="295">
        <v>0.23</v>
      </c>
      <c r="M554" s="295">
        <v>6.71</v>
      </c>
      <c r="N554" s="295">
        <v>11.2</v>
      </c>
      <c r="O554" s="295">
        <v>2.73</v>
      </c>
      <c r="P554" s="295">
        <v>0.19</v>
      </c>
      <c r="Q554" s="295"/>
      <c r="R554" s="295">
        <v>0.26</v>
      </c>
      <c r="S554" s="295"/>
      <c r="T554" s="295">
        <v>52.3</v>
      </c>
      <c r="U554" s="295">
        <v>0.72</v>
      </c>
      <c r="V554" s="295">
        <v>2.5</v>
      </c>
      <c r="W554" s="295"/>
      <c r="X554" s="295">
        <v>6.4</v>
      </c>
      <c r="Y554" s="295">
        <v>0.15</v>
      </c>
      <c r="Z554" s="295">
        <v>17</v>
      </c>
      <c r="AA554" s="295">
        <v>20.2</v>
      </c>
      <c r="AB554" s="295">
        <v>0.24</v>
      </c>
      <c r="AC554" s="295"/>
    </row>
    <row r="555" spans="1:29">
      <c r="A555" s="295" t="s">
        <v>1445</v>
      </c>
      <c r="B555" s="295" t="s">
        <v>3305</v>
      </c>
      <c r="C555" s="303">
        <v>-9.14</v>
      </c>
      <c r="D555" s="295"/>
      <c r="E555" s="295">
        <v>1E-3</v>
      </c>
      <c r="F555" s="295">
        <v>1140</v>
      </c>
      <c r="G555" s="291">
        <f t="shared" si="8"/>
        <v>1413.15</v>
      </c>
      <c r="H555" s="295">
        <v>50</v>
      </c>
      <c r="I555" s="295">
        <v>2.98</v>
      </c>
      <c r="J555" s="295">
        <v>12.8</v>
      </c>
      <c r="K555" s="295">
        <v>13.1</v>
      </c>
      <c r="L555" s="295">
        <v>0.28000000000000003</v>
      </c>
      <c r="M555" s="295">
        <v>6.06</v>
      </c>
      <c r="N555" s="295">
        <v>10.5</v>
      </c>
      <c r="O555" s="295">
        <v>2.91</v>
      </c>
      <c r="P555" s="295">
        <v>0.31</v>
      </c>
      <c r="Q555" s="295"/>
      <c r="R555" s="295">
        <v>0.26</v>
      </c>
      <c r="S555" s="295"/>
      <c r="T555" s="295">
        <v>52.6</v>
      </c>
      <c r="U555" s="295">
        <v>0.81</v>
      </c>
      <c r="V555" s="295">
        <v>2.29</v>
      </c>
      <c r="W555" s="295"/>
      <c r="X555" s="295">
        <v>7.86</v>
      </c>
      <c r="Y555" s="295">
        <v>0.24</v>
      </c>
      <c r="Z555" s="295">
        <v>16.8</v>
      </c>
      <c r="AA555" s="295">
        <v>19.2</v>
      </c>
      <c r="AB555" s="295">
        <v>0.22</v>
      </c>
      <c r="AC555" s="295"/>
    </row>
    <row r="556" spans="1:29">
      <c r="A556" s="295" t="s">
        <v>1445</v>
      </c>
      <c r="B556" s="295" t="s">
        <v>3306</v>
      </c>
      <c r="C556" s="303">
        <v>-9.3800000000000008</v>
      </c>
      <c r="D556" s="295"/>
      <c r="E556" s="295">
        <v>1E-3</v>
      </c>
      <c r="F556" s="295">
        <v>1128</v>
      </c>
      <c r="G556" s="291">
        <f t="shared" si="8"/>
        <v>1401.15</v>
      </c>
      <c r="H556" s="295">
        <v>49.8</v>
      </c>
      <c r="I556" s="295">
        <v>3.33</v>
      </c>
      <c r="J556" s="295">
        <v>12.2</v>
      </c>
      <c r="K556" s="295">
        <v>14.3</v>
      </c>
      <c r="L556" s="295">
        <v>0.25</v>
      </c>
      <c r="M556" s="295">
        <v>5.29</v>
      </c>
      <c r="N556" s="295">
        <v>9.73</v>
      </c>
      <c r="O556" s="295">
        <v>3.08</v>
      </c>
      <c r="P556" s="295">
        <v>0.37</v>
      </c>
      <c r="Q556" s="295"/>
      <c r="R556" s="295">
        <v>0.32</v>
      </c>
      <c r="S556" s="295"/>
      <c r="T556" s="295">
        <v>52.1</v>
      </c>
      <c r="U556" s="295">
        <v>0.94</v>
      </c>
      <c r="V556" s="295">
        <v>2.17</v>
      </c>
      <c r="W556" s="295"/>
      <c r="X556" s="295">
        <v>8.91</v>
      </c>
      <c r="Y556" s="295">
        <v>0.18</v>
      </c>
      <c r="Z556" s="295">
        <v>15.9</v>
      </c>
      <c r="AA556" s="295">
        <v>18.399999999999999</v>
      </c>
      <c r="AB556" s="295">
        <v>0.27</v>
      </c>
      <c r="AC556" s="295"/>
    </row>
    <row r="557" spans="1:29">
      <c r="A557" s="295" t="s">
        <v>1445</v>
      </c>
      <c r="B557" s="295" t="s">
        <v>3307</v>
      </c>
      <c r="C557" s="303">
        <v>-9.66</v>
      </c>
      <c r="D557" s="295"/>
      <c r="E557" s="295">
        <v>1E-3</v>
      </c>
      <c r="F557" s="295">
        <v>1110</v>
      </c>
      <c r="G557" s="291">
        <f t="shared" si="8"/>
        <v>1383.15</v>
      </c>
      <c r="H557" s="295">
        <v>49.2</v>
      </c>
      <c r="I557" s="295">
        <v>4.33</v>
      </c>
      <c r="J557" s="295">
        <v>11.4</v>
      </c>
      <c r="K557" s="295">
        <v>15.8</v>
      </c>
      <c r="L557" s="295">
        <v>0.26</v>
      </c>
      <c r="M557" s="295">
        <v>4.74</v>
      </c>
      <c r="N557" s="295">
        <v>9.16</v>
      </c>
      <c r="O557" s="295">
        <v>3.02</v>
      </c>
      <c r="P557" s="295">
        <v>0.43</v>
      </c>
      <c r="Q557" s="295"/>
      <c r="R557" s="295">
        <v>0.44</v>
      </c>
      <c r="S557" s="295"/>
      <c r="T557" s="295">
        <v>50.8</v>
      </c>
      <c r="U557" s="295">
        <v>1.43</v>
      </c>
      <c r="V557" s="295">
        <v>2.69</v>
      </c>
      <c r="W557" s="295"/>
      <c r="X557" s="295">
        <v>10.5</v>
      </c>
      <c r="Y557" s="295">
        <v>0.24</v>
      </c>
      <c r="Z557" s="295">
        <v>14.7</v>
      </c>
      <c r="AA557" s="295">
        <v>18.7</v>
      </c>
      <c r="AB557" s="295">
        <v>0.3</v>
      </c>
      <c r="AC557" s="295"/>
    </row>
    <row r="558" spans="1:29">
      <c r="A558" s="295" t="s">
        <v>1445</v>
      </c>
      <c r="B558" s="295" t="s">
        <v>3308</v>
      </c>
      <c r="C558" s="303">
        <v>-8.8000000000000007</v>
      </c>
      <c r="D558" s="295"/>
      <c r="E558" s="295">
        <v>1E-3</v>
      </c>
      <c r="F558" s="295">
        <v>1198</v>
      </c>
      <c r="G558" s="291">
        <f t="shared" si="8"/>
        <v>1471.15</v>
      </c>
      <c r="H558" s="295">
        <v>51.2</v>
      </c>
      <c r="I558" s="295">
        <v>0.8</v>
      </c>
      <c r="J558" s="295">
        <v>14</v>
      </c>
      <c r="K558" s="295">
        <v>10.1</v>
      </c>
      <c r="L558" s="295">
        <v>0.19</v>
      </c>
      <c r="M558" s="295">
        <v>8.81</v>
      </c>
      <c r="N558" s="295">
        <v>13.4</v>
      </c>
      <c r="O558" s="295">
        <v>1.46</v>
      </c>
      <c r="P558" s="295">
        <v>0.03</v>
      </c>
      <c r="Q558" s="295"/>
      <c r="R558" s="295">
        <v>0.11</v>
      </c>
      <c r="S558" s="295"/>
      <c r="T558" s="295">
        <v>53.2</v>
      </c>
      <c r="U558" s="295">
        <v>0.21</v>
      </c>
      <c r="V558" s="295">
        <v>2.56</v>
      </c>
      <c r="W558" s="295"/>
      <c r="X558" s="295">
        <v>4.87</v>
      </c>
      <c r="Y558" s="295">
        <v>0.13</v>
      </c>
      <c r="Z558" s="295">
        <v>18.399999999999999</v>
      </c>
      <c r="AA558" s="295">
        <v>21.1</v>
      </c>
      <c r="AB558" s="295">
        <v>0.15</v>
      </c>
      <c r="AC558" s="295"/>
    </row>
    <row r="559" spans="1:29">
      <c r="A559" s="295" t="s">
        <v>1445</v>
      </c>
      <c r="B559" s="295" t="s">
        <v>3309</v>
      </c>
      <c r="C559" s="303">
        <v>-9.31</v>
      </c>
      <c r="D559" s="295"/>
      <c r="E559" s="295">
        <v>1E-3</v>
      </c>
      <c r="F559" s="295">
        <v>1170</v>
      </c>
      <c r="G559" s="291">
        <f t="shared" si="8"/>
        <v>1443.15</v>
      </c>
      <c r="H559" s="295">
        <v>52</v>
      </c>
      <c r="I559" s="295">
        <v>1.1499999999999999</v>
      </c>
      <c r="J559" s="295">
        <v>13.3</v>
      </c>
      <c r="K559" s="295">
        <v>12.2</v>
      </c>
      <c r="L559" s="295">
        <v>0.22</v>
      </c>
      <c r="M559" s="295">
        <v>7.31</v>
      </c>
      <c r="N559" s="295">
        <v>12</v>
      </c>
      <c r="O559" s="295">
        <v>1.61</v>
      </c>
      <c r="P559" s="295">
        <v>0.02</v>
      </c>
      <c r="Q559" s="295"/>
      <c r="R559" s="295">
        <v>0.14000000000000001</v>
      </c>
      <c r="S559" s="295"/>
      <c r="T559" s="295">
        <v>51.7</v>
      </c>
      <c r="U559" s="295">
        <v>0.27</v>
      </c>
      <c r="V559" s="295">
        <v>2.38</v>
      </c>
      <c r="W559" s="295"/>
      <c r="X559" s="295">
        <v>6.84</v>
      </c>
      <c r="Y559" s="295">
        <v>0.17</v>
      </c>
      <c r="Z559" s="295">
        <v>17.600000000000001</v>
      </c>
      <c r="AA559" s="295">
        <v>19.7</v>
      </c>
      <c r="AB559" s="295">
        <v>0.16</v>
      </c>
      <c r="AC559" s="295"/>
    </row>
    <row r="560" spans="1:29">
      <c r="A560" s="295" t="s">
        <v>1445</v>
      </c>
      <c r="B560" s="295" t="s">
        <v>3310</v>
      </c>
      <c r="C560" s="303"/>
      <c r="D560" s="295"/>
      <c r="E560" s="295">
        <v>1E-3</v>
      </c>
      <c r="F560" s="295">
        <v>1179</v>
      </c>
      <c r="G560" s="291">
        <f t="shared" si="8"/>
        <v>1452.15</v>
      </c>
      <c r="H560" s="295">
        <v>51.3</v>
      </c>
      <c r="I560" s="295">
        <v>0.85</v>
      </c>
      <c r="J560" s="295">
        <v>14</v>
      </c>
      <c r="K560" s="295">
        <v>11</v>
      </c>
      <c r="L560" s="295">
        <v>0.21</v>
      </c>
      <c r="M560" s="295">
        <v>8</v>
      </c>
      <c r="N560" s="295">
        <v>12.7</v>
      </c>
      <c r="O560" s="295">
        <v>1.8</v>
      </c>
      <c r="P560" s="295">
        <v>0.04</v>
      </c>
      <c r="Q560" s="295"/>
      <c r="R560" s="295">
        <v>0.12</v>
      </c>
      <c r="S560" s="295"/>
      <c r="T560" s="295">
        <v>51.8</v>
      </c>
      <c r="U560" s="295">
        <v>0.27</v>
      </c>
      <c r="V560" s="295">
        <v>2.85</v>
      </c>
      <c r="W560" s="295"/>
      <c r="X560" s="295">
        <v>6.41</v>
      </c>
      <c r="Y560" s="295">
        <v>0.15</v>
      </c>
      <c r="Z560" s="295">
        <v>17.100000000000001</v>
      </c>
      <c r="AA560" s="295">
        <v>20.5</v>
      </c>
      <c r="AB560" s="295">
        <v>0.16</v>
      </c>
      <c r="AC560" s="29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Description</vt:lpstr>
      <vt:lpstr>Ridolfi21_Cali</vt:lpstr>
      <vt:lpstr>Petrelli20_Cali</vt:lpstr>
      <vt:lpstr>Petrelli20_Test</vt:lpstr>
      <vt:lpstr>Brugman19_Cali</vt:lpstr>
      <vt:lpstr>Putirka16_Cali</vt:lpstr>
      <vt:lpstr>Putirka16_Test</vt:lpstr>
      <vt:lpstr>Waters_Lange2015_Cali</vt:lpstr>
      <vt:lpstr>NeavePutirka_2017_Cali</vt:lpstr>
      <vt:lpstr>Putirka2008_CpxLiq</vt:lpstr>
      <vt:lpstr>Putirka_1996</vt:lpstr>
      <vt:lpstr>Masotta2019_PlagLiq_test</vt:lpstr>
      <vt:lpstr>Masotta2019_PlagLiq_Cali</vt:lpstr>
      <vt:lpstr>Mutch2016_Amp</vt:lpstr>
      <vt:lpstr>Masotta_2013_Cali_Cpx</vt:lpstr>
      <vt:lpstr>Wang21_Cali_Cpx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 wieser</dc:creator>
  <cp:lastModifiedBy>penny wieser</cp:lastModifiedBy>
  <dcterms:created xsi:type="dcterms:W3CDTF">2022-02-01T17:17:54Z</dcterms:created>
  <dcterms:modified xsi:type="dcterms:W3CDTF">2022-03-04T02:15:49Z</dcterms:modified>
</cp:coreProperties>
</file>